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ntpower.sharepoint.com/sites/RegulatoryTeam/Shared Documents/General/OEB/IRM/2027 IRM/"/>
    </mc:Choice>
  </mc:AlternateContent>
  <xr:revisionPtr revIDLastSave="191" documentId="8_{1BC04EAB-2EBE-44A0-AD93-1AB99613ADF0}" xr6:coauthVersionLast="47" xr6:coauthVersionMax="47" xr10:uidLastSave="{2A0DB0E8-E96C-49EE-90C7-38911A78602E}"/>
  <bookViews>
    <workbookView xWindow="-23148" yWindow="-84" windowWidth="23256" windowHeight="12456" tabRatio="874" firstSheet="4" activeTab="9"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7 LRAM" sheetId="79" r:id="rId10"/>
    <sheet name="6.  Carrying Charges" sheetId="47" r:id="rId11"/>
    <sheet name="7.  Persistence Report" sheetId="68" r:id="rId12"/>
    <sheet name="7a - 2014 Persistence Report" sheetId="89" r:id="rId13"/>
    <sheet name="7 - 2015-2017 Annual Report" sheetId="88" r:id="rId14"/>
    <sheet name="8.  Streetlighting" sheetId="85" r:id="rId15"/>
  </sheets>
  <externalReferences>
    <externalReference r:id="rId16"/>
    <externalReference r:id="rId17"/>
    <externalReference r:id="rId18"/>
    <externalReference r:id="rId19"/>
    <externalReference r:id="rId20"/>
    <externalReference r:id="rId21"/>
    <externalReference r:id="rId22"/>
  </externalReferences>
  <definedNames>
    <definedName name="_xlnm._FilterDatabase" localSheetId="11" hidden="1">'7.  Persistence Report'!$C$26:$BT$78</definedName>
    <definedName name="_xlnm._FilterDatabase" localSheetId="3" hidden="1">DropDownList!$A$1:$A$40</definedName>
    <definedName name="_xlnm.Print_Area" localSheetId="4">'1.  LRAMVA Summary'!$A$1:$R$147</definedName>
    <definedName name="_xlnm.Print_Area" localSheetId="6">'2. LRAMVA Threshold'!$A$1:$R$69</definedName>
    <definedName name="_xlnm.Print_Area" localSheetId="7">'3.  Distribution Rates'!$A$1:$P$136</definedName>
    <definedName name="_xlnm.Print_Area" localSheetId="8">'4.  2011-2014 LRAM'!$A$1:$BA$568</definedName>
    <definedName name="_xlnm.Print_Area" localSheetId="9">'5.  2015-2027 LRAM'!$A:$AV</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Summary'!$B$47</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LRAM'!$B$157</definedName>
    <definedName name="Table_4_c.__2013_Lost_Revenues_Work_Form">'4.  2011-2014 LRAM'!$B$294</definedName>
    <definedName name="Table_4_d.__2014_Lost_Revenues_Work_Form">'4.  2011-2014 LRAM'!$B$431</definedName>
    <definedName name="Table_5_a.__2015_Lost_Revenues_Work_Form">'5.  2015-2027 LRAM'!$B$33</definedName>
    <definedName name="Table_5_b.__2016_Lost_Revenues_Work_Form">'5.  2015-2027 LRAM'!$B$224</definedName>
    <definedName name="Table_5_c.__2017_Lost_Revenues_Work_Form">'5.  2015-2027 LRAM'!$B$415</definedName>
    <definedName name="Table_5_d.__2018_Lost_Revenues_Work_Form">'5.  2015-2027 LRAM'!$B$606</definedName>
    <definedName name="Table_5_e.__2019_Lost_Revenues_Work_Form">'5.  2015-2027 LRAM'!$B$797</definedName>
    <definedName name="Table_5_f.__2020_Lost_Revenues_Work_Form">'5.  2015-2027 LRAM'!$B$992</definedName>
    <definedName name="Table_5_g.__2021_Lost_Revenues_Work_Form">'5.  2015-2027 LRAM'!$B$1187</definedName>
    <definedName name="Table_5_h.__2022_Lost_Revenues_Work_Form">'5.  2015-2027 LRAM'!$B$1381</definedName>
    <definedName name="Table_5_i.__2023_Lost_Revenues_Work_Form">'5.  2015-2027 LRAM'!$B$1578</definedName>
    <definedName name="Table_5_j.__2024_Lost_Revenues_Work_Form">'5.  2015-2027 LRAM'!$B$1604</definedName>
    <definedName name="Table_5_k.__2025_Lost_Revenues_Work_Form">'5.  2015-2027 LRAM'!$B$1630</definedName>
    <definedName name="Table_5_l.__2026_Lost_Revenues_Work_Form">'5.  2015-2027 LRAM'!$B$1657</definedName>
    <definedName name="Table_5_m.__2027_Lost_Revenues_Work_Form">'5.  2015-2027 LRAM'!$B$1684</definedName>
    <definedName name="Targets">'[1]LDC Targets'!$A$3:$D$83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H1732" i="79" l="1"/>
  <c r="AH1706" i="79"/>
  <c r="AH1705" i="79"/>
  <c r="AH1731" i="79"/>
  <c r="AH1599" i="79" l="1"/>
  <c r="AH1716" i="79"/>
  <c r="E122" i="43"/>
  <c r="F122" i="43"/>
  <c r="G122" i="43"/>
  <c r="H122" i="43"/>
  <c r="I122" i="43"/>
  <c r="J122" i="43"/>
  <c r="K122" i="43"/>
  <c r="L122" i="43"/>
  <c r="M122" i="43"/>
  <c r="N122" i="43"/>
  <c r="O122" i="43"/>
  <c r="P122" i="43"/>
  <c r="Q122" i="43"/>
  <c r="Q123" i="43" s="1"/>
  <c r="D122" i="43"/>
  <c r="E121" i="43"/>
  <c r="F121" i="43"/>
  <c r="G121" i="43"/>
  <c r="H121" i="43"/>
  <c r="I121" i="43"/>
  <c r="J121" i="43"/>
  <c r="K121" i="43"/>
  <c r="L121" i="43"/>
  <c r="M121" i="43"/>
  <c r="N121" i="43"/>
  <c r="O121" i="43"/>
  <c r="P121" i="43"/>
  <c r="Q121" i="43"/>
  <c r="D121" i="43"/>
  <c r="M123" i="43" l="1"/>
  <c r="L123" i="43"/>
  <c r="J123" i="43"/>
  <c r="R122" i="43"/>
  <c r="F123" i="43"/>
  <c r="K123" i="43"/>
  <c r="N123" i="43"/>
  <c r="D123" i="43"/>
  <c r="H123" i="43"/>
  <c r="O123" i="43"/>
  <c r="I123" i="43"/>
  <c r="G123" i="43"/>
  <c r="P123" i="43"/>
  <c r="E123" i="43"/>
  <c r="R121" i="43"/>
  <c r="R123" i="43" l="1"/>
  <c r="AI989" i="79" l="1"/>
  <c r="AH989" i="79"/>
  <c r="AH988" i="79"/>
  <c r="AH793" i="79"/>
  <c r="AH792" i="79"/>
  <c r="AF80" i="79"/>
  <c r="AF76" i="79"/>
  <c r="AF61" i="79"/>
  <c r="AF60" i="79"/>
  <c r="AF58" i="79"/>
  <c r="AF57" i="79"/>
  <c r="AF55" i="79"/>
  <c r="AF54" i="79"/>
  <c r="AF48" i="79"/>
  <c r="AF47" i="79"/>
  <c r="AF44" i="79"/>
  <c r="AF42" i="79"/>
  <c r="AF41" i="79"/>
  <c r="AF39" i="79"/>
  <c r="AF38" i="79"/>
  <c r="Q80" i="79"/>
  <c r="Q76" i="79"/>
  <c r="Q61" i="79"/>
  <c r="Q60" i="79"/>
  <c r="Q58" i="79"/>
  <c r="Q57" i="79"/>
  <c r="Q55" i="79"/>
  <c r="Q54" i="79"/>
  <c r="Q48" i="79"/>
  <c r="Q47" i="79"/>
  <c r="Q44" i="79"/>
  <c r="Q42" i="79"/>
  <c r="Q41" i="79"/>
  <c r="Q39" i="79"/>
  <c r="Q38" i="79"/>
  <c r="AF195" i="79" l="1"/>
  <c r="Q195" i="79"/>
  <c r="AT1713" i="79"/>
  <c r="AS1713" i="79"/>
  <c r="AR1713" i="79"/>
  <c r="AQ1713" i="79"/>
  <c r="AP1713" i="79"/>
  <c r="AO1713" i="79"/>
  <c r="AN1713" i="79"/>
  <c r="AM1713" i="79"/>
  <c r="AL1713" i="79"/>
  <c r="AK1713" i="79"/>
  <c r="AJ1713" i="79"/>
  <c r="AI1713" i="79"/>
  <c r="AH1713" i="79"/>
  <c r="AG1713" i="79"/>
  <c r="AU1712" i="79"/>
  <c r="H198" i="47"/>
  <c r="H197" i="47"/>
  <c r="H196" i="47"/>
  <c r="H195" i="47"/>
  <c r="AE888" i="79" l="1"/>
  <c r="AD888" i="79"/>
  <c r="AC888" i="79"/>
  <c r="AB888" i="79"/>
  <c r="AA888" i="79"/>
  <c r="Z888" i="79"/>
  <c r="Y888" i="79"/>
  <c r="AE885" i="79"/>
  <c r="AD885" i="79"/>
  <c r="AC885" i="79"/>
  <c r="AB885" i="79"/>
  <c r="AA885" i="79"/>
  <c r="Z885" i="79"/>
  <c r="Y885" i="79"/>
  <c r="AE872" i="79"/>
  <c r="AD872" i="79"/>
  <c r="AC872" i="79"/>
  <c r="AB872" i="79"/>
  <c r="AA872" i="79"/>
  <c r="Z872" i="79"/>
  <c r="Y872" i="79"/>
  <c r="P888" i="79"/>
  <c r="O888" i="79"/>
  <c r="N888" i="79"/>
  <c r="M888" i="79"/>
  <c r="L888" i="79"/>
  <c r="K888" i="79"/>
  <c r="J888" i="79"/>
  <c r="P885" i="79"/>
  <c r="O885" i="79"/>
  <c r="N885" i="79"/>
  <c r="M885" i="79"/>
  <c r="L885" i="79"/>
  <c r="K885" i="79"/>
  <c r="J885" i="79"/>
  <c r="P872" i="79"/>
  <c r="O872" i="79"/>
  <c r="N872" i="79"/>
  <c r="M872" i="79"/>
  <c r="L872" i="79"/>
  <c r="K872" i="79"/>
  <c r="J872" i="79"/>
  <c r="AE694" i="79"/>
  <c r="AD694" i="79"/>
  <c r="AC694" i="79"/>
  <c r="AB694" i="79"/>
  <c r="AA694" i="79"/>
  <c r="Z694" i="79"/>
  <c r="AE684" i="79"/>
  <c r="AD684" i="79"/>
  <c r="AC684" i="79"/>
  <c r="AB684" i="79"/>
  <c r="AA684" i="79"/>
  <c r="Z684" i="79"/>
  <c r="Y684" i="79"/>
  <c r="X684" i="79"/>
  <c r="W684" i="79"/>
  <c r="AE611" i="79"/>
  <c r="AD611" i="79"/>
  <c r="AC611" i="79"/>
  <c r="AB611" i="79"/>
  <c r="AA611" i="79"/>
  <c r="Z611" i="79"/>
  <c r="Y611" i="79"/>
  <c r="X611" i="79"/>
  <c r="W611" i="79"/>
  <c r="P694" i="79"/>
  <c r="O694" i="79"/>
  <c r="N694" i="79"/>
  <c r="M694" i="79"/>
  <c r="L694" i="79"/>
  <c r="K694" i="79"/>
  <c r="P684" i="79"/>
  <c r="O684" i="79"/>
  <c r="N684" i="79"/>
  <c r="M684" i="79"/>
  <c r="L684" i="79"/>
  <c r="K684" i="79"/>
  <c r="P611" i="79"/>
  <c r="O611" i="79"/>
  <c r="N611" i="79"/>
  <c r="M611" i="79"/>
  <c r="L611" i="79"/>
  <c r="K611" i="79"/>
  <c r="AE574" i="79"/>
  <c r="AD574" i="79"/>
  <c r="AC574" i="79"/>
  <c r="AB574" i="79"/>
  <c r="AA574" i="79"/>
  <c r="Z574" i="79"/>
  <c r="Y574" i="79"/>
  <c r="X574" i="79"/>
  <c r="AE521" i="79"/>
  <c r="AD521" i="79"/>
  <c r="AC521" i="79"/>
  <c r="AB521" i="79"/>
  <c r="AA521" i="79"/>
  <c r="Z521" i="79"/>
  <c r="Y521" i="79"/>
  <c r="X521" i="79"/>
  <c r="AE506" i="79"/>
  <c r="AD506" i="79"/>
  <c r="AC506" i="79"/>
  <c r="AB506" i="79"/>
  <c r="AA506" i="79"/>
  <c r="Z506" i="79"/>
  <c r="Y506" i="79"/>
  <c r="X506" i="79"/>
  <c r="AE503" i="79"/>
  <c r="AD503" i="79"/>
  <c r="AC503" i="79"/>
  <c r="AB503" i="79"/>
  <c r="AA503" i="79"/>
  <c r="Z503" i="79"/>
  <c r="Y503" i="79"/>
  <c r="X503" i="79"/>
  <c r="AE496" i="79"/>
  <c r="AD496" i="79"/>
  <c r="AC496" i="79"/>
  <c r="AB496" i="79"/>
  <c r="AA496" i="79"/>
  <c r="Z496" i="79"/>
  <c r="Y496" i="79"/>
  <c r="X496" i="79"/>
  <c r="AE490" i="79"/>
  <c r="AD490" i="79"/>
  <c r="AC490" i="79"/>
  <c r="AB490" i="79"/>
  <c r="AA490" i="79"/>
  <c r="Z490" i="79"/>
  <c r="Y490" i="79"/>
  <c r="X490" i="79"/>
  <c r="AE487" i="79"/>
  <c r="AD487" i="79"/>
  <c r="AC487" i="79"/>
  <c r="AB487" i="79"/>
  <c r="AA487" i="79"/>
  <c r="Z487" i="79"/>
  <c r="Y487" i="79"/>
  <c r="X487" i="79"/>
  <c r="P574" i="79"/>
  <c r="O574" i="79"/>
  <c r="N574" i="79"/>
  <c r="M574" i="79"/>
  <c r="L574" i="79"/>
  <c r="K574" i="79"/>
  <c r="J574" i="79"/>
  <c r="I574" i="79"/>
  <c r="P521" i="79"/>
  <c r="O521" i="79"/>
  <c r="N521" i="79"/>
  <c r="M521" i="79"/>
  <c r="L521" i="79"/>
  <c r="K521" i="79"/>
  <c r="J521" i="79"/>
  <c r="I521" i="79"/>
  <c r="P506" i="79"/>
  <c r="O506" i="79"/>
  <c r="N506" i="79"/>
  <c r="M506" i="79"/>
  <c r="L506" i="79"/>
  <c r="K506" i="79"/>
  <c r="J506" i="79"/>
  <c r="I506" i="79"/>
  <c r="P503" i="79"/>
  <c r="O503" i="79"/>
  <c r="N503" i="79"/>
  <c r="M503" i="79"/>
  <c r="L503" i="79"/>
  <c r="K503" i="79"/>
  <c r="J503" i="79"/>
  <c r="I503" i="79"/>
  <c r="P496" i="79"/>
  <c r="O496" i="79"/>
  <c r="N496" i="79"/>
  <c r="M496" i="79"/>
  <c r="L496" i="79"/>
  <c r="K496" i="79"/>
  <c r="J496" i="79"/>
  <c r="I496" i="79"/>
  <c r="P490" i="79"/>
  <c r="O490" i="79"/>
  <c r="N490" i="79"/>
  <c r="M490" i="79"/>
  <c r="L490" i="79"/>
  <c r="K490" i="79"/>
  <c r="J490" i="79"/>
  <c r="I490" i="79"/>
  <c r="P487" i="79"/>
  <c r="O487" i="79"/>
  <c r="N487" i="79"/>
  <c r="M487" i="79"/>
  <c r="L487" i="79"/>
  <c r="K487" i="79"/>
  <c r="J487" i="79"/>
  <c r="I487" i="79"/>
  <c r="AE330" i="79"/>
  <c r="AD330" i="79"/>
  <c r="AC330" i="79"/>
  <c r="AB330" i="79"/>
  <c r="AA330" i="79"/>
  <c r="Z330" i="79"/>
  <c r="Y330" i="79"/>
  <c r="AE316" i="79"/>
  <c r="AD316" i="79"/>
  <c r="AC316" i="79"/>
  <c r="AB316" i="79"/>
  <c r="AA316" i="79"/>
  <c r="Z316" i="79"/>
  <c r="Y316" i="79"/>
  <c r="AE315" i="79"/>
  <c r="AD315" i="79"/>
  <c r="AC315" i="79"/>
  <c r="AB315" i="79"/>
  <c r="AA315" i="79"/>
  <c r="Z315" i="79"/>
  <c r="Y315" i="79"/>
  <c r="AE313" i="79"/>
  <c r="AD313" i="79"/>
  <c r="AC313" i="79"/>
  <c r="AB313" i="79"/>
  <c r="AA313" i="79"/>
  <c r="Z313" i="79"/>
  <c r="Y313" i="79"/>
  <c r="AE312" i="79"/>
  <c r="AD312" i="79"/>
  <c r="AC312" i="79"/>
  <c r="AB312" i="79"/>
  <c r="AA312" i="79"/>
  <c r="Z312" i="79"/>
  <c r="Y312" i="79"/>
  <c r="AE300" i="79"/>
  <c r="AD300" i="79"/>
  <c r="AC300" i="79"/>
  <c r="AB300" i="79"/>
  <c r="AA300" i="79"/>
  <c r="Z300" i="79"/>
  <c r="Y300" i="79"/>
  <c r="AE299" i="79"/>
  <c r="AD299" i="79"/>
  <c r="AC299" i="79"/>
  <c r="AB299" i="79"/>
  <c r="AA299" i="79"/>
  <c r="Z299" i="79"/>
  <c r="Y299" i="79"/>
  <c r="AE297" i="79"/>
  <c r="AD297" i="79"/>
  <c r="AC297" i="79"/>
  <c r="AB297" i="79"/>
  <c r="AA297" i="79"/>
  <c r="Z297" i="79"/>
  <c r="Y297" i="79"/>
  <c r="AE296" i="79"/>
  <c r="AD296" i="79"/>
  <c r="AC296" i="79"/>
  <c r="AB296" i="79"/>
  <c r="AA296" i="79"/>
  <c r="Z296" i="79"/>
  <c r="Y296" i="79"/>
  <c r="P330" i="79"/>
  <c r="O330" i="79"/>
  <c r="N330" i="79"/>
  <c r="M330" i="79"/>
  <c r="L330" i="79"/>
  <c r="K330" i="79"/>
  <c r="J330" i="79"/>
  <c r="P316" i="79"/>
  <c r="O316" i="79"/>
  <c r="N316" i="79"/>
  <c r="M316" i="79"/>
  <c r="L316" i="79"/>
  <c r="K316" i="79"/>
  <c r="J316" i="79"/>
  <c r="P315" i="79"/>
  <c r="O315" i="79"/>
  <c r="N315" i="79"/>
  <c r="M315" i="79"/>
  <c r="L315" i="79"/>
  <c r="K315" i="79"/>
  <c r="J315" i="79"/>
  <c r="P313" i="79"/>
  <c r="O313" i="79"/>
  <c r="N313" i="79"/>
  <c r="M313" i="79"/>
  <c r="L313" i="79"/>
  <c r="K313" i="79"/>
  <c r="J313" i="79"/>
  <c r="P312" i="79"/>
  <c r="O312" i="79"/>
  <c r="N312" i="79"/>
  <c r="M312" i="79"/>
  <c r="L312" i="79"/>
  <c r="K312" i="79"/>
  <c r="J312" i="79"/>
  <c r="P300" i="79"/>
  <c r="O300" i="79"/>
  <c r="N300" i="79"/>
  <c r="M300" i="79"/>
  <c r="L300" i="79"/>
  <c r="K300" i="79"/>
  <c r="J300" i="79"/>
  <c r="P299" i="79"/>
  <c r="O299" i="79"/>
  <c r="N299" i="79"/>
  <c r="M299" i="79"/>
  <c r="L299" i="79"/>
  <c r="K299" i="79"/>
  <c r="J299" i="79"/>
  <c r="P297" i="79"/>
  <c r="O297" i="79"/>
  <c r="N297" i="79"/>
  <c r="M297" i="79"/>
  <c r="L297" i="79"/>
  <c r="K297" i="79"/>
  <c r="J297" i="79"/>
  <c r="P296" i="79"/>
  <c r="O296" i="79"/>
  <c r="N296" i="79"/>
  <c r="M296" i="79"/>
  <c r="L296" i="79"/>
  <c r="K296" i="79"/>
  <c r="J296" i="79"/>
  <c r="AE80" i="79"/>
  <c r="AD80" i="79"/>
  <c r="AC80" i="79"/>
  <c r="AB80" i="79"/>
  <c r="AA80" i="79"/>
  <c r="Z80" i="79"/>
  <c r="AE76" i="79"/>
  <c r="AD76" i="79"/>
  <c r="AC76" i="79"/>
  <c r="AB76" i="79"/>
  <c r="AA76" i="79"/>
  <c r="Z76" i="79"/>
  <c r="AE61" i="79"/>
  <c r="AD61" i="79"/>
  <c r="AC61" i="79"/>
  <c r="AB61" i="79"/>
  <c r="AA61" i="79"/>
  <c r="Z61" i="79"/>
  <c r="AE60" i="79"/>
  <c r="AD60" i="79"/>
  <c r="AC60" i="79"/>
  <c r="AB60" i="79"/>
  <c r="AA60" i="79"/>
  <c r="Z60" i="79"/>
  <c r="AE58" i="79"/>
  <c r="AD58" i="79"/>
  <c r="AC58" i="79"/>
  <c r="AB58" i="79"/>
  <c r="AA58" i="79"/>
  <c r="Z58" i="79"/>
  <c r="AE57" i="79"/>
  <c r="AD57" i="79"/>
  <c r="AC57" i="79"/>
  <c r="AB57" i="79"/>
  <c r="AA57" i="79"/>
  <c r="Z57" i="79"/>
  <c r="AE55" i="79"/>
  <c r="AD55" i="79"/>
  <c r="AC55" i="79"/>
  <c r="AB55" i="79"/>
  <c r="AA55" i="79"/>
  <c r="Z55" i="79"/>
  <c r="AE54" i="79"/>
  <c r="AD54" i="79"/>
  <c r="AC54" i="79"/>
  <c r="AB54" i="79"/>
  <c r="AA54" i="79"/>
  <c r="Z54" i="79"/>
  <c r="AE48" i="79"/>
  <c r="AD48" i="79"/>
  <c r="AC48" i="79"/>
  <c r="AB48" i="79"/>
  <c r="AA48" i="79"/>
  <c r="Z48" i="79"/>
  <c r="AE47" i="79"/>
  <c r="AD47" i="79"/>
  <c r="AC47" i="79"/>
  <c r="AB47" i="79"/>
  <c r="AA47" i="79"/>
  <c r="Z47" i="79"/>
  <c r="AE44" i="79"/>
  <c r="AD44" i="79"/>
  <c r="AC44" i="79"/>
  <c r="AB44" i="79"/>
  <c r="AA44" i="79"/>
  <c r="Z44" i="79"/>
  <c r="AE42" i="79"/>
  <c r="AD42" i="79"/>
  <c r="AC42" i="79"/>
  <c r="AB42" i="79"/>
  <c r="AA42" i="79"/>
  <c r="Z42" i="79"/>
  <c r="AE41" i="79"/>
  <c r="AD41" i="79"/>
  <c r="AC41" i="79"/>
  <c r="AB41" i="79"/>
  <c r="AA41" i="79"/>
  <c r="Z41" i="79"/>
  <c r="AE39" i="79"/>
  <c r="AD39" i="79"/>
  <c r="AC39" i="79"/>
  <c r="AB39" i="79"/>
  <c r="AA39" i="79"/>
  <c r="Z39" i="79"/>
  <c r="AE38" i="79"/>
  <c r="AD38" i="79"/>
  <c r="AC38" i="79"/>
  <c r="AB38" i="79"/>
  <c r="AA38" i="79"/>
  <c r="Z38" i="79"/>
  <c r="P80" i="79"/>
  <c r="O80" i="79"/>
  <c r="N80" i="79"/>
  <c r="M80" i="79"/>
  <c r="L80" i="79"/>
  <c r="K80" i="79"/>
  <c r="P76" i="79"/>
  <c r="O76" i="79"/>
  <c r="N76" i="79"/>
  <c r="M76" i="79"/>
  <c r="L76" i="79"/>
  <c r="K76" i="79"/>
  <c r="P61" i="79"/>
  <c r="O61" i="79"/>
  <c r="N61" i="79"/>
  <c r="M61" i="79"/>
  <c r="L61" i="79"/>
  <c r="K61" i="79"/>
  <c r="P60" i="79"/>
  <c r="O60" i="79"/>
  <c r="N60" i="79"/>
  <c r="M60" i="79"/>
  <c r="L60" i="79"/>
  <c r="K60" i="79"/>
  <c r="P58" i="79"/>
  <c r="O58" i="79"/>
  <c r="N58" i="79"/>
  <c r="M58" i="79"/>
  <c r="L58" i="79"/>
  <c r="K58" i="79"/>
  <c r="P57" i="79"/>
  <c r="O57" i="79"/>
  <c r="N57" i="79"/>
  <c r="M57" i="79"/>
  <c r="L57" i="79"/>
  <c r="K57" i="79"/>
  <c r="P55" i="79"/>
  <c r="O55" i="79"/>
  <c r="N55" i="79"/>
  <c r="M55" i="79"/>
  <c r="L55" i="79"/>
  <c r="K55" i="79"/>
  <c r="P54" i="79"/>
  <c r="O54" i="79"/>
  <c r="N54" i="79"/>
  <c r="M54" i="79"/>
  <c r="L54" i="79"/>
  <c r="K54" i="79"/>
  <c r="P48" i="79"/>
  <c r="O48" i="79"/>
  <c r="N48" i="79"/>
  <c r="M48" i="79"/>
  <c r="L48" i="79"/>
  <c r="K48" i="79"/>
  <c r="P47" i="79"/>
  <c r="O47" i="79"/>
  <c r="N47" i="79"/>
  <c r="M47" i="79"/>
  <c r="L47" i="79"/>
  <c r="K47" i="79"/>
  <c r="P44" i="79"/>
  <c r="O44" i="79"/>
  <c r="N44" i="79"/>
  <c r="M44" i="79"/>
  <c r="L44" i="79"/>
  <c r="K44" i="79"/>
  <c r="P42" i="79"/>
  <c r="O42" i="79"/>
  <c r="N42" i="79"/>
  <c r="M42" i="79"/>
  <c r="L42" i="79"/>
  <c r="K42" i="79"/>
  <c r="P41" i="79"/>
  <c r="O41" i="79"/>
  <c r="N41" i="79"/>
  <c r="M41" i="79"/>
  <c r="L41" i="79"/>
  <c r="K41" i="79"/>
  <c r="P39" i="79"/>
  <c r="O39" i="79"/>
  <c r="N39" i="79"/>
  <c r="M39" i="79"/>
  <c r="L39" i="79"/>
  <c r="K39" i="79"/>
  <c r="P38" i="79"/>
  <c r="O38" i="79"/>
  <c r="N38" i="79"/>
  <c r="M38" i="79"/>
  <c r="L38" i="79"/>
  <c r="K38" i="79"/>
  <c r="AL504" i="46"/>
  <c r="AK504" i="46"/>
  <c r="AJ504" i="46"/>
  <c r="AI504" i="46"/>
  <c r="AH504" i="46"/>
  <c r="AG504" i="46"/>
  <c r="AF504" i="46"/>
  <c r="AE504" i="46"/>
  <c r="AD504" i="46"/>
  <c r="AL497" i="46"/>
  <c r="AK497" i="46"/>
  <c r="AJ497" i="46"/>
  <c r="AI497" i="46"/>
  <c r="AH497" i="46"/>
  <c r="AG497" i="46"/>
  <c r="AF497" i="46"/>
  <c r="AE497" i="46"/>
  <c r="AD497" i="46"/>
  <c r="AL466" i="46"/>
  <c r="AK466" i="46"/>
  <c r="AJ466" i="46"/>
  <c r="AI466" i="46"/>
  <c r="AH466" i="46"/>
  <c r="AG466" i="46"/>
  <c r="AF466" i="46"/>
  <c r="AE466" i="46"/>
  <c r="AD466" i="46"/>
  <c r="AL447" i="46"/>
  <c r="AK447" i="46"/>
  <c r="AJ447" i="46"/>
  <c r="AI447" i="46"/>
  <c r="AH447" i="46"/>
  <c r="AG447" i="46"/>
  <c r="AF447" i="46"/>
  <c r="AE447" i="46"/>
  <c r="AD447" i="46"/>
  <c r="AL444" i="46"/>
  <c r="AK444" i="46"/>
  <c r="AJ444" i="46"/>
  <c r="AI444" i="46"/>
  <c r="AH444" i="46"/>
  <c r="AG444" i="46"/>
  <c r="AF444" i="46"/>
  <c r="AE444" i="46"/>
  <c r="AD444" i="46"/>
  <c r="AL441" i="46"/>
  <c r="AK441" i="46"/>
  <c r="AJ441" i="46"/>
  <c r="AI441" i="46"/>
  <c r="AH441" i="46"/>
  <c r="AG441" i="46"/>
  <c r="AF441" i="46"/>
  <c r="AE441" i="46"/>
  <c r="AD441" i="46"/>
  <c r="T504" i="46"/>
  <c r="T497" i="46"/>
  <c r="T466" i="46"/>
  <c r="T447" i="46"/>
  <c r="T444" i="46"/>
  <c r="T441" i="46"/>
  <c r="S504" i="46"/>
  <c r="S497" i="46"/>
  <c r="S466" i="46"/>
  <c r="S447" i="46"/>
  <c r="S444" i="46"/>
  <c r="S441" i="46"/>
  <c r="S540" i="46" s="1"/>
  <c r="R504" i="46"/>
  <c r="R497" i="46"/>
  <c r="R466" i="46"/>
  <c r="R447" i="46"/>
  <c r="R444" i="46"/>
  <c r="R441" i="46"/>
  <c r="Q504" i="46"/>
  <c r="Q497" i="46"/>
  <c r="Q466" i="46"/>
  <c r="Q447" i="46"/>
  <c r="Q444" i="46"/>
  <c r="Q441" i="46"/>
  <c r="P504" i="46"/>
  <c r="P497" i="46"/>
  <c r="P466" i="46"/>
  <c r="P447" i="46"/>
  <c r="P444" i="46"/>
  <c r="P441" i="46"/>
  <c r="O504" i="46"/>
  <c r="O497" i="46"/>
  <c r="O466" i="46"/>
  <c r="O447" i="46"/>
  <c r="O444" i="46"/>
  <c r="O441" i="46"/>
  <c r="N504" i="46"/>
  <c r="N497" i="46"/>
  <c r="N466" i="46"/>
  <c r="N447" i="46"/>
  <c r="N444" i="46"/>
  <c r="N441" i="46"/>
  <c r="M504" i="46"/>
  <c r="M497" i="46"/>
  <c r="M466" i="46"/>
  <c r="M447" i="46"/>
  <c r="M444" i="46"/>
  <c r="M441" i="46"/>
  <c r="L504" i="46"/>
  <c r="L497" i="46"/>
  <c r="L466" i="46"/>
  <c r="L447" i="46"/>
  <c r="L444" i="46"/>
  <c r="L441" i="46"/>
  <c r="R540" i="46" l="1"/>
  <c r="AI540" i="46"/>
  <c r="M768" i="79"/>
  <c r="J964" i="79"/>
  <c r="O386" i="79"/>
  <c r="I577" i="79"/>
  <c r="K768" i="79"/>
  <c r="Y964" i="79"/>
  <c r="J577" i="79"/>
  <c r="L768" i="79"/>
  <c r="N768" i="79"/>
  <c r="J386" i="79"/>
  <c r="L577" i="79"/>
  <c r="W768" i="79"/>
  <c r="M577" i="79"/>
  <c r="O577" i="79"/>
  <c r="X768" i="79"/>
  <c r="M195" i="79"/>
  <c r="O768" i="79"/>
  <c r="M964" i="79"/>
  <c r="AE577" i="79"/>
  <c r="L964" i="79"/>
  <c r="O195" i="79"/>
  <c r="N577" i="79"/>
  <c r="P768" i="79"/>
  <c r="Y768" i="79"/>
  <c r="AC964" i="79"/>
  <c r="P195" i="79"/>
  <c r="K577" i="79"/>
  <c r="N386" i="79"/>
  <c r="AB768" i="79"/>
  <c r="Z577" i="79"/>
  <c r="AC768" i="79"/>
  <c r="AE964" i="79"/>
  <c r="AA386" i="79"/>
  <c r="M386" i="79"/>
  <c r="AD195" i="79"/>
  <c r="AB195" i="79"/>
  <c r="AA577" i="79"/>
  <c r="AD768" i="79"/>
  <c r="AC386" i="79"/>
  <c r="Y386" i="79"/>
  <c r="X577" i="79"/>
  <c r="AC195" i="79"/>
  <c r="AB577" i="79"/>
  <c r="AE768" i="79"/>
  <c r="K386" i="79"/>
  <c r="O964" i="79"/>
  <c r="AE195" i="79"/>
  <c r="K195" i="79"/>
  <c r="AC577" i="79"/>
  <c r="L386" i="79"/>
  <c r="AB386" i="79"/>
  <c r="L195" i="79"/>
  <c r="P386" i="79"/>
  <c r="AD577" i="79"/>
  <c r="N195" i="79"/>
  <c r="Z386" i="79"/>
  <c r="N964" i="79"/>
  <c r="P964" i="79"/>
  <c r="Z964" i="79"/>
  <c r="AA195" i="79"/>
  <c r="AA768" i="79"/>
  <c r="Y577" i="79"/>
  <c r="AD964" i="79"/>
  <c r="K964" i="79"/>
  <c r="AD386" i="79"/>
  <c r="AA964" i="79"/>
  <c r="Z195" i="79"/>
  <c r="AE386" i="79"/>
  <c r="P577" i="79"/>
  <c r="Z768" i="79"/>
  <c r="AB964" i="79"/>
  <c r="N540" i="46"/>
  <c r="M540" i="46"/>
  <c r="AD540" i="46"/>
  <c r="P540" i="46"/>
  <c r="L540" i="46"/>
  <c r="AE540" i="46"/>
  <c r="O540" i="46"/>
  <c r="AF540" i="46"/>
  <c r="AG540" i="46"/>
  <c r="AH540" i="46"/>
  <c r="T540" i="46"/>
  <c r="AJ540" i="46"/>
  <c r="AK540" i="46"/>
  <c r="Q540" i="46"/>
  <c r="AL540" i="46"/>
  <c r="AH886" i="79"/>
  <c r="AI886" i="79"/>
  <c r="T1159" i="79"/>
  <c r="E1159" i="79"/>
  <c r="V684" i="79"/>
  <c r="V611" i="79"/>
  <c r="W487" i="79"/>
  <c r="W574" i="79"/>
  <c r="W521" i="79"/>
  <c r="W506" i="79"/>
  <c r="W503" i="79"/>
  <c r="W496" i="79"/>
  <c r="W490" i="79"/>
  <c r="H574" i="79"/>
  <c r="H521" i="79"/>
  <c r="H506" i="79"/>
  <c r="V768" i="79" l="1"/>
  <c r="W577" i="79"/>
  <c r="H503" i="79" l="1"/>
  <c r="H496" i="79"/>
  <c r="H490" i="79"/>
  <c r="H487" i="79"/>
  <c r="X330" i="79"/>
  <c r="X316" i="79"/>
  <c r="X315" i="79"/>
  <c r="X313" i="79"/>
  <c r="X312" i="79"/>
  <c r="X300" i="79"/>
  <c r="X299" i="79"/>
  <c r="X297" i="79"/>
  <c r="X296" i="79"/>
  <c r="I330" i="79"/>
  <c r="I316" i="79"/>
  <c r="I315" i="79"/>
  <c r="I313" i="79"/>
  <c r="I312" i="79"/>
  <c r="I300" i="79"/>
  <c r="I299" i="79"/>
  <c r="I297" i="79"/>
  <c r="I296" i="79"/>
  <c r="Y80" i="79"/>
  <c r="Y76" i="79"/>
  <c r="Y61" i="79"/>
  <c r="Y60" i="79"/>
  <c r="Y57" i="79"/>
  <c r="Y55" i="79"/>
  <c r="Y54" i="79"/>
  <c r="Y48" i="79"/>
  <c r="Y47" i="79"/>
  <c r="Y44" i="79"/>
  <c r="Y42" i="79"/>
  <c r="Y41" i="79"/>
  <c r="Y39" i="79"/>
  <c r="Y38" i="79"/>
  <c r="J80" i="79"/>
  <c r="J76" i="79"/>
  <c r="J61" i="79"/>
  <c r="J60" i="79"/>
  <c r="J57" i="79"/>
  <c r="J55" i="79"/>
  <c r="J54" i="79"/>
  <c r="J48" i="79"/>
  <c r="J47" i="79"/>
  <c r="J44" i="79"/>
  <c r="J42" i="79"/>
  <c r="J41" i="79"/>
  <c r="J39" i="79"/>
  <c r="J38" i="79"/>
  <c r="AB540" i="46"/>
  <c r="AA540" i="46"/>
  <c r="J540" i="46"/>
  <c r="I540" i="46"/>
  <c r="AC497" i="46"/>
  <c r="K497" i="46"/>
  <c r="H577" i="79" l="1"/>
  <c r="X386" i="79"/>
  <c r="I386" i="79"/>
  <c r="BE78" i="68" l="1"/>
  <c r="BD78" i="68"/>
  <c r="BC78" i="68"/>
  <c r="BB78" i="68"/>
  <c r="BA78" i="68"/>
  <c r="E1275" i="79" s="1"/>
  <c r="AZ78" i="68"/>
  <c r="Y78" i="68"/>
  <c r="X78" i="68"/>
  <c r="W78" i="68"/>
  <c r="V78" i="68"/>
  <c r="T1275" i="79" s="1"/>
  <c r="U78" i="68"/>
  <c r="BD65" i="68" l="1"/>
  <c r="I872" i="79" s="1"/>
  <c r="BC65" i="68"/>
  <c r="H872" i="79" s="1"/>
  <c r="BB65" i="68"/>
  <c r="G872" i="79" s="1"/>
  <c r="BA65" i="68"/>
  <c r="F872" i="79" s="1"/>
  <c r="AZ65" i="68"/>
  <c r="AY65" i="68"/>
  <c r="Y65" i="68"/>
  <c r="X872" i="79" s="1"/>
  <c r="X65" i="68"/>
  <c r="W872" i="79" s="1"/>
  <c r="W65" i="68"/>
  <c r="V872" i="79" s="1"/>
  <c r="V65" i="68"/>
  <c r="U872" i="79" s="1"/>
  <c r="U65" i="68"/>
  <c r="T65" i="68"/>
  <c r="BD56" i="68"/>
  <c r="I888" i="79" s="1"/>
  <c r="BC56" i="68"/>
  <c r="H888" i="79" s="1"/>
  <c r="BB56" i="68"/>
  <c r="G888" i="79" s="1"/>
  <c r="BA56" i="68"/>
  <c r="F888" i="79" s="1"/>
  <c r="AZ56" i="68"/>
  <c r="AY56" i="68"/>
  <c r="Y56" i="68"/>
  <c r="X888" i="79" s="1"/>
  <c r="X56" i="68"/>
  <c r="W888" i="79" s="1"/>
  <c r="W56" i="68"/>
  <c r="V888" i="79" s="1"/>
  <c r="V56" i="68"/>
  <c r="U888" i="79" s="1"/>
  <c r="U56" i="68"/>
  <c r="T56" i="68"/>
  <c r="BD45" i="68" l="1"/>
  <c r="J684" i="79" s="1"/>
  <c r="BC45" i="68"/>
  <c r="I684" i="79" s="1"/>
  <c r="BB45" i="68"/>
  <c r="H684" i="79" s="1"/>
  <c r="BA45" i="68"/>
  <c r="G684" i="79" s="1"/>
  <c r="AZ45" i="68"/>
  <c r="AY45" i="68"/>
  <c r="AX45" i="68"/>
  <c r="BD38" i="68"/>
  <c r="J611" i="79" s="1"/>
  <c r="BC38" i="68"/>
  <c r="I611" i="79" s="1"/>
  <c r="I768" i="79" s="1"/>
  <c r="BB38" i="68"/>
  <c r="H611" i="79" s="1"/>
  <c r="H768" i="79" s="1"/>
  <c r="BA38" i="68"/>
  <c r="G611" i="79" s="1"/>
  <c r="G768" i="79" s="1"/>
  <c r="AZ38" i="68"/>
  <c r="AY38" i="68"/>
  <c r="AX38" i="68"/>
  <c r="BD34" i="68"/>
  <c r="J694" i="79" s="1"/>
  <c r="BC34" i="68"/>
  <c r="I694" i="79" s="1"/>
  <c r="BB34" i="68"/>
  <c r="H694" i="79" s="1"/>
  <c r="BA34" i="68"/>
  <c r="G694" i="79" s="1"/>
  <c r="AZ34" i="68"/>
  <c r="AY34" i="68"/>
  <c r="AX34" i="68"/>
  <c r="X34" i="68"/>
  <c r="X694" i="79" s="1"/>
  <c r="W34" i="68"/>
  <c r="W694" i="79" s="1"/>
  <c r="V34" i="68"/>
  <c r="V694" i="79" s="1"/>
  <c r="U34" i="68"/>
  <c r="T34" i="68"/>
  <c r="S34" i="68"/>
  <c r="J768" i="79" l="1"/>
  <c r="BT77" i="68"/>
  <c r="BS77" i="68"/>
  <c r="BR77" i="68"/>
  <c r="BQ77" i="68"/>
  <c r="BP77" i="68"/>
  <c r="BO77" i="68"/>
  <c r="BN77" i="68"/>
  <c r="BM77" i="68"/>
  <c r="BL77" i="68"/>
  <c r="BK77" i="68"/>
  <c r="BJ77" i="68"/>
  <c r="BI77" i="68"/>
  <c r="BH77" i="68"/>
  <c r="BG77" i="68"/>
  <c r="BF77" i="68"/>
  <c r="BE77" i="68"/>
  <c r="BD77" i="68"/>
  <c r="BC77" i="68"/>
  <c r="BB77" i="68"/>
  <c r="BA77" i="68"/>
  <c r="AZ77" i="68"/>
  <c r="AY77" i="68"/>
  <c r="AX77" i="68"/>
  <c r="AW77" i="68"/>
  <c r="AO77" i="68"/>
  <c r="AN77" i="68"/>
  <c r="AM77" i="68"/>
  <c r="AL77" i="68"/>
  <c r="AK77" i="68"/>
  <c r="AJ77" i="68"/>
  <c r="AI77" i="68"/>
  <c r="AH77" i="68"/>
  <c r="AG77" i="68"/>
  <c r="AF77" i="68"/>
  <c r="AE77" i="68"/>
  <c r="AD77" i="68"/>
  <c r="AC77" i="68"/>
  <c r="AB77" i="68"/>
  <c r="AA77" i="68"/>
  <c r="Z77" i="68"/>
  <c r="Y77" i="68"/>
  <c r="X77" i="68"/>
  <c r="W77" i="68"/>
  <c r="V77" i="68"/>
  <c r="U77" i="68"/>
  <c r="T77" i="68"/>
  <c r="S77" i="68"/>
  <c r="R77" i="68"/>
  <c r="BT76" i="68"/>
  <c r="BS76" i="68"/>
  <c r="BR76" i="68"/>
  <c r="BQ76" i="68"/>
  <c r="BP76" i="68"/>
  <c r="BO76" i="68"/>
  <c r="BN76" i="68"/>
  <c r="BM76" i="68"/>
  <c r="BL76" i="68"/>
  <c r="BK76" i="68"/>
  <c r="BJ76" i="68"/>
  <c r="BI76" i="68"/>
  <c r="BH76" i="68"/>
  <c r="BG76" i="68"/>
  <c r="BF76" i="68"/>
  <c r="BE76" i="68"/>
  <c r="BD76" i="68"/>
  <c r="BC76" i="68"/>
  <c r="BB76" i="68"/>
  <c r="BA76" i="68"/>
  <c r="AZ76" i="68"/>
  <c r="AY76" i="68"/>
  <c r="AX76" i="68"/>
  <c r="AW76" i="68"/>
  <c r="AV76" i="68"/>
  <c r="AU76" i="68"/>
  <c r="AO76" i="68"/>
  <c r="AN76" i="68"/>
  <c r="AM76" i="68"/>
  <c r="AL76" i="68"/>
  <c r="AK76" i="68"/>
  <c r="AJ76" i="68"/>
  <c r="AI76" i="68"/>
  <c r="AH76" i="68"/>
  <c r="AG76" i="68"/>
  <c r="AF76" i="68"/>
  <c r="AE76" i="68"/>
  <c r="AD76" i="68"/>
  <c r="AC76" i="68"/>
  <c r="AB76" i="68"/>
  <c r="AA76" i="68"/>
  <c r="Z76" i="68"/>
  <c r="Y76" i="68"/>
  <c r="X76" i="68"/>
  <c r="W76" i="68"/>
  <c r="V76" i="68"/>
  <c r="U76" i="68"/>
  <c r="T76" i="68"/>
  <c r="S76" i="68"/>
  <c r="R76" i="68"/>
  <c r="Q76" i="68"/>
  <c r="P76" i="68"/>
  <c r="BT75" i="68"/>
  <c r="BS75" i="68"/>
  <c r="BR75" i="68"/>
  <c r="BQ75" i="68"/>
  <c r="BP75" i="68"/>
  <c r="BO75" i="68"/>
  <c r="BN75" i="68"/>
  <c r="BM75" i="68"/>
  <c r="BL75" i="68"/>
  <c r="BK75" i="68"/>
  <c r="BJ75" i="68"/>
  <c r="BI75" i="68"/>
  <c r="BH75" i="68"/>
  <c r="BG75" i="68"/>
  <c r="BF75" i="68"/>
  <c r="BE75" i="68"/>
  <c r="BD75" i="68"/>
  <c r="BC75" i="68"/>
  <c r="BB75" i="68"/>
  <c r="BA75" i="68"/>
  <c r="AZ75" i="68"/>
  <c r="AY75" i="68"/>
  <c r="AX75" i="68"/>
  <c r="AW75" i="68"/>
  <c r="AV75" i="68"/>
  <c r="AU75" i="68"/>
  <c r="AO75" i="68"/>
  <c r="AN75" i="68"/>
  <c r="AM75" i="68"/>
  <c r="AL75" i="68"/>
  <c r="AK75" i="68"/>
  <c r="AJ75" i="68"/>
  <c r="AI75" i="68"/>
  <c r="AH75" i="68"/>
  <c r="AG75" i="68"/>
  <c r="AF75" i="68"/>
  <c r="AE75" i="68"/>
  <c r="AD75" i="68"/>
  <c r="AC75" i="68"/>
  <c r="AB75" i="68"/>
  <c r="AA75" i="68"/>
  <c r="Z75" i="68"/>
  <c r="Y75" i="68"/>
  <c r="X75" i="68"/>
  <c r="W75" i="68"/>
  <c r="V75" i="68"/>
  <c r="U75" i="68"/>
  <c r="T75" i="68"/>
  <c r="S75" i="68"/>
  <c r="R75" i="68"/>
  <c r="Q75" i="68"/>
  <c r="P75" i="68"/>
  <c r="BT74" i="68"/>
  <c r="BS74" i="68"/>
  <c r="BR74" i="68"/>
  <c r="BQ74" i="68"/>
  <c r="BP74" i="68"/>
  <c r="BO74" i="68"/>
  <c r="BN74" i="68"/>
  <c r="BM74" i="68"/>
  <c r="BL74" i="68"/>
  <c r="BK74" i="68"/>
  <c r="BJ74" i="68"/>
  <c r="BI74" i="68"/>
  <c r="BH74" i="68"/>
  <c r="BG74" i="68"/>
  <c r="BF74" i="68"/>
  <c r="BE74" i="68"/>
  <c r="BD74" i="68"/>
  <c r="BC74" i="68"/>
  <c r="BB74" i="68"/>
  <c r="BA74" i="68"/>
  <c r="AZ74" i="68"/>
  <c r="AY74" i="68"/>
  <c r="AX74" i="68"/>
  <c r="AW74" i="68"/>
  <c r="AV74" i="68"/>
  <c r="AU74" i="68"/>
  <c r="AT74" i="68"/>
  <c r="AO74" i="68"/>
  <c r="AN74" i="68"/>
  <c r="AM74" i="68"/>
  <c r="AL74" i="68"/>
  <c r="AK74" i="68"/>
  <c r="AJ74" i="68"/>
  <c r="AI74" i="68"/>
  <c r="AH74" i="68"/>
  <c r="AG74" i="68"/>
  <c r="AF74" i="68"/>
  <c r="AE74" i="68"/>
  <c r="AD74" i="68"/>
  <c r="AC74" i="68"/>
  <c r="AB74" i="68"/>
  <c r="AA74" i="68"/>
  <c r="Z74" i="68"/>
  <c r="Y74" i="68"/>
  <c r="X74" i="68"/>
  <c r="W74" i="68"/>
  <c r="V74" i="68"/>
  <c r="U74" i="68"/>
  <c r="T74" i="68"/>
  <c r="S74" i="68"/>
  <c r="R74" i="68"/>
  <c r="Q74" i="68"/>
  <c r="P74" i="68"/>
  <c r="O74" i="68"/>
  <c r="BT73" i="68"/>
  <c r="BS73" i="68"/>
  <c r="BR73" i="68"/>
  <c r="BQ73" i="68"/>
  <c r="BP73" i="68"/>
  <c r="BO73" i="68"/>
  <c r="BN73" i="68"/>
  <c r="BM73" i="68"/>
  <c r="BL73" i="68"/>
  <c r="BK73" i="68"/>
  <c r="BJ73" i="68"/>
  <c r="BI73" i="68"/>
  <c r="BH73" i="68"/>
  <c r="BG73" i="68"/>
  <c r="BF73" i="68"/>
  <c r="BE73" i="68"/>
  <c r="BD73" i="68"/>
  <c r="BC73" i="68"/>
  <c r="BB73" i="68"/>
  <c r="BA73" i="68"/>
  <c r="AZ73" i="68"/>
  <c r="AY73" i="68"/>
  <c r="AX73" i="68"/>
  <c r="AW73" i="68"/>
  <c r="AV73" i="68"/>
  <c r="AU73" i="68"/>
  <c r="AT73" i="68"/>
  <c r="AO73" i="68"/>
  <c r="AN73" i="68"/>
  <c r="AM73" i="68"/>
  <c r="AL73" i="68"/>
  <c r="AK73" i="68"/>
  <c r="AJ73" i="68"/>
  <c r="AI73" i="68"/>
  <c r="AH73" i="68"/>
  <c r="AG73" i="68"/>
  <c r="AF73" i="68"/>
  <c r="AE73" i="68"/>
  <c r="AD73" i="68"/>
  <c r="AC73" i="68"/>
  <c r="AB73" i="68"/>
  <c r="AA73" i="68"/>
  <c r="Z73" i="68"/>
  <c r="Y73" i="68"/>
  <c r="X73" i="68"/>
  <c r="W73" i="68"/>
  <c r="V73" i="68"/>
  <c r="U73" i="68"/>
  <c r="T73" i="68"/>
  <c r="S73" i="68"/>
  <c r="R73" i="68"/>
  <c r="Q73" i="68"/>
  <c r="P73" i="68"/>
  <c r="O73" i="68"/>
  <c r="BT72" i="68"/>
  <c r="BS72" i="68"/>
  <c r="BR72" i="68"/>
  <c r="BQ72" i="68"/>
  <c r="BP72" i="68"/>
  <c r="BO72" i="68"/>
  <c r="BN72" i="68"/>
  <c r="BM72" i="68"/>
  <c r="BL72" i="68"/>
  <c r="BK72" i="68"/>
  <c r="BJ72" i="68"/>
  <c r="BI72" i="68"/>
  <c r="BH72" i="68"/>
  <c r="BG72" i="68"/>
  <c r="BF72" i="68"/>
  <c r="BE72" i="68"/>
  <c r="BD72" i="68"/>
  <c r="BC72" i="68"/>
  <c r="BB72" i="68"/>
  <c r="BA72" i="68"/>
  <c r="AZ72" i="68"/>
  <c r="AY72" i="68"/>
  <c r="AX72" i="68"/>
  <c r="AW72" i="68"/>
  <c r="AV72" i="68"/>
  <c r="AU72" i="68"/>
  <c r="AT72" i="68"/>
  <c r="AO72" i="68"/>
  <c r="AN72" i="68"/>
  <c r="AM72" i="68"/>
  <c r="AL72" i="68"/>
  <c r="AK72" i="68"/>
  <c r="AJ72" i="68"/>
  <c r="AI72" i="68"/>
  <c r="AH72" i="68"/>
  <c r="AG72" i="68"/>
  <c r="AF72" i="68"/>
  <c r="AE72" i="68"/>
  <c r="AD72" i="68"/>
  <c r="AC72" i="68"/>
  <c r="AB72" i="68"/>
  <c r="AA72" i="68"/>
  <c r="Z72" i="68"/>
  <c r="Y72" i="68"/>
  <c r="X72" i="68"/>
  <c r="W72" i="68"/>
  <c r="V72" i="68"/>
  <c r="U72" i="68"/>
  <c r="T72" i="68"/>
  <c r="S72" i="68"/>
  <c r="R72" i="68"/>
  <c r="Q72" i="68"/>
  <c r="P72" i="68"/>
  <c r="O72" i="68"/>
  <c r="BT71" i="68"/>
  <c r="BS71" i="68"/>
  <c r="BR71" i="68"/>
  <c r="BQ71" i="68"/>
  <c r="BP71" i="68"/>
  <c r="BO71" i="68"/>
  <c r="BN71" i="68"/>
  <c r="BM71" i="68"/>
  <c r="BL71" i="68"/>
  <c r="BK71" i="68"/>
  <c r="BJ71" i="68"/>
  <c r="BI71" i="68"/>
  <c r="BH71" i="68"/>
  <c r="BG71" i="68"/>
  <c r="BF71" i="68"/>
  <c r="BE71" i="68"/>
  <c r="BD71" i="68"/>
  <c r="BC71" i="68"/>
  <c r="BB71" i="68"/>
  <c r="BA71" i="68"/>
  <c r="AZ71" i="68"/>
  <c r="AY71" i="68"/>
  <c r="AX71" i="68"/>
  <c r="AW71" i="68"/>
  <c r="AV71" i="68"/>
  <c r="AU71" i="68"/>
  <c r="AT71" i="68"/>
  <c r="AO71" i="68"/>
  <c r="AN71" i="68"/>
  <c r="AM71" i="68"/>
  <c r="AL71" i="68"/>
  <c r="AK71" i="68"/>
  <c r="AJ71" i="68"/>
  <c r="AI71" i="68"/>
  <c r="AH71" i="68"/>
  <c r="AG71" i="68"/>
  <c r="AF71" i="68"/>
  <c r="AE71" i="68"/>
  <c r="AD71" i="68"/>
  <c r="AC71" i="68"/>
  <c r="AB71" i="68"/>
  <c r="AA71" i="68"/>
  <c r="Z71" i="68"/>
  <c r="Y71" i="68"/>
  <c r="X71" i="68"/>
  <c r="W71" i="68"/>
  <c r="V71" i="68"/>
  <c r="U71" i="68"/>
  <c r="T71" i="68"/>
  <c r="S71" i="68"/>
  <c r="R71" i="68"/>
  <c r="Q71" i="68"/>
  <c r="P71" i="68"/>
  <c r="O71" i="68"/>
  <c r="BT70" i="68"/>
  <c r="BS70" i="68"/>
  <c r="BR70" i="68"/>
  <c r="BQ70" i="68"/>
  <c r="BP70" i="68"/>
  <c r="BO70" i="68"/>
  <c r="BN70" i="68"/>
  <c r="BM70" i="68"/>
  <c r="BL70" i="68"/>
  <c r="BK70" i="68"/>
  <c r="BJ70" i="68"/>
  <c r="BI70" i="68"/>
  <c r="BH70" i="68"/>
  <c r="BG70" i="68"/>
  <c r="BF70" i="68"/>
  <c r="BE70" i="68"/>
  <c r="BD70" i="68"/>
  <c r="BC70" i="68"/>
  <c r="BB70" i="68"/>
  <c r="BA70" i="68"/>
  <c r="AZ70" i="68"/>
  <c r="AY70" i="68"/>
  <c r="AX70" i="68"/>
  <c r="AW70" i="68"/>
  <c r="AV70" i="68"/>
  <c r="AU70" i="68"/>
  <c r="AT70" i="68"/>
  <c r="AO70" i="68"/>
  <c r="AN70" i="68"/>
  <c r="AM70" i="68"/>
  <c r="AL70" i="68"/>
  <c r="AK70" i="68"/>
  <c r="AJ70" i="68"/>
  <c r="AI70" i="68"/>
  <c r="AH70" i="68"/>
  <c r="AG70" i="68"/>
  <c r="AF70" i="68"/>
  <c r="AE70" i="68"/>
  <c r="AD70" i="68"/>
  <c r="AC70" i="68"/>
  <c r="AB70" i="68"/>
  <c r="AA70" i="68"/>
  <c r="Z70" i="68"/>
  <c r="Y70" i="68"/>
  <c r="X70" i="68"/>
  <c r="W70" i="68"/>
  <c r="V70" i="68"/>
  <c r="U70" i="68"/>
  <c r="T70" i="68"/>
  <c r="S70" i="68"/>
  <c r="R70" i="68"/>
  <c r="Q70" i="68"/>
  <c r="P70" i="68"/>
  <c r="O70" i="68"/>
  <c r="BT69" i="68"/>
  <c r="BS69" i="68"/>
  <c r="BR69" i="68"/>
  <c r="BQ69" i="68"/>
  <c r="BP69" i="68"/>
  <c r="BO69" i="68"/>
  <c r="BN69" i="68"/>
  <c r="BM69" i="68"/>
  <c r="BL69" i="68"/>
  <c r="BK69" i="68"/>
  <c r="BJ69" i="68"/>
  <c r="BI69" i="68"/>
  <c r="BH69" i="68"/>
  <c r="BG69" i="68"/>
  <c r="BF69" i="68"/>
  <c r="BE69" i="68"/>
  <c r="BD69" i="68"/>
  <c r="BC69" i="68"/>
  <c r="BB69" i="68"/>
  <c r="BA69" i="68"/>
  <c r="AZ69" i="68"/>
  <c r="AY69" i="68"/>
  <c r="AX69" i="68"/>
  <c r="AW69" i="68"/>
  <c r="AV69" i="68"/>
  <c r="AU69" i="68"/>
  <c r="AT69" i="68"/>
  <c r="AO69" i="68"/>
  <c r="AN69" i="68"/>
  <c r="AM69" i="68"/>
  <c r="AL69" i="68"/>
  <c r="AK69" i="68"/>
  <c r="AJ69" i="68"/>
  <c r="AI69" i="68"/>
  <c r="AH69" i="68"/>
  <c r="AG69" i="68"/>
  <c r="AF69" i="68"/>
  <c r="AE69" i="68"/>
  <c r="AD69" i="68"/>
  <c r="AC69" i="68"/>
  <c r="AB69" i="68"/>
  <c r="AA69" i="68"/>
  <c r="Z69" i="68"/>
  <c r="Y69" i="68"/>
  <c r="X69" i="68"/>
  <c r="W69" i="68"/>
  <c r="V69" i="68"/>
  <c r="U69" i="68"/>
  <c r="T69" i="68"/>
  <c r="S69" i="68"/>
  <c r="R69" i="68"/>
  <c r="Q69" i="68"/>
  <c r="P69" i="68"/>
  <c r="O69" i="68"/>
  <c r="BT68" i="68"/>
  <c r="BS68" i="68"/>
  <c r="BR68" i="68"/>
  <c r="BQ68" i="68"/>
  <c r="BP68" i="68"/>
  <c r="BO68" i="68"/>
  <c r="BN68" i="68"/>
  <c r="BM68" i="68"/>
  <c r="BL68" i="68"/>
  <c r="BK68" i="68"/>
  <c r="BJ68" i="68"/>
  <c r="BI68" i="68"/>
  <c r="BH68" i="68"/>
  <c r="BG68" i="68"/>
  <c r="BF68" i="68"/>
  <c r="BE68" i="68"/>
  <c r="BD68" i="68"/>
  <c r="BC68" i="68"/>
  <c r="BB68" i="68"/>
  <c r="BA68" i="68"/>
  <c r="AZ68" i="68"/>
  <c r="AY68" i="68"/>
  <c r="AX68" i="68"/>
  <c r="AW68" i="68"/>
  <c r="AO68" i="68"/>
  <c r="AN68" i="68"/>
  <c r="AM68" i="68"/>
  <c r="AL68" i="68"/>
  <c r="AK68" i="68"/>
  <c r="AJ68" i="68"/>
  <c r="AI68" i="68"/>
  <c r="AH68" i="68"/>
  <c r="AG68" i="68"/>
  <c r="AF68" i="68"/>
  <c r="AE68" i="68"/>
  <c r="AD68" i="68"/>
  <c r="AC68" i="68"/>
  <c r="AB68" i="68"/>
  <c r="AA68" i="68"/>
  <c r="Z68" i="68"/>
  <c r="Y68" i="68"/>
  <c r="X68" i="68"/>
  <c r="W68" i="68"/>
  <c r="V68" i="68"/>
  <c r="U68" i="68"/>
  <c r="T68" i="68"/>
  <c r="S68" i="68"/>
  <c r="R68" i="68"/>
  <c r="BT67" i="68"/>
  <c r="BS67" i="68"/>
  <c r="BR67" i="68"/>
  <c r="BQ67" i="68"/>
  <c r="BP67" i="68"/>
  <c r="BO67" i="68"/>
  <c r="BN67" i="68"/>
  <c r="BM67" i="68"/>
  <c r="BL67" i="68"/>
  <c r="BK67" i="68"/>
  <c r="BJ67" i="68"/>
  <c r="BI67" i="68"/>
  <c r="BH67" i="68"/>
  <c r="BG67" i="68"/>
  <c r="BF67" i="68"/>
  <c r="BE67" i="68"/>
  <c r="BD67" i="68"/>
  <c r="BC67" i="68"/>
  <c r="BB67" i="68"/>
  <c r="BA67" i="68"/>
  <c r="AZ67" i="68"/>
  <c r="AY67" i="68"/>
  <c r="AX67" i="68"/>
  <c r="AW67" i="68"/>
  <c r="AV67" i="68"/>
  <c r="AO67" i="68"/>
  <c r="AN67" i="68"/>
  <c r="AM67" i="68"/>
  <c r="AL67" i="68"/>
  <c r="AK67" i="68"/>
  <c r="AJ67" i="68"/>
  <c r="AI67" i="68"/>
  <c r="AH67" i="68"/>
  <c r="AG67" i="68"/>
  <c r="AF67" i="68"/>
  <c r="AE67" i="68"/>
  <c r="AD67" i="68"/>
  <c r="AC67" i="68"/>
  <c r="AB67" i="68"/>
  <c r="AA67" i="68"/>
  <c r="Z67" i="68"/>
  <c r="Y67" i="68"/>
  <c r="X67" i="68"/>
  <c r="W67" i="68"/>
  <c r="V67" i="68"/>
  <c r="U67" i="68"/>
  <c r="T67" i="68"/>
  <c r="S67" i="68"/>
  <c r="R67" i="68"/>
  <c r="Q67" i="68"/>
  <c r="BT66" i="68"/>
  <c r="BS66" i="68"/>
  <c r="BR66" i="68"/>
  <c r="BQ66" i="68"/>
  <c r="BP66" i="68"/>
  <c r="BO66" i="68"/>
  <c r="BN66" i="68"/>
  <c r="BM66" i="68"/>
  <c r="BL66" i="68"/>
  <c r="BK66" i="68"/>
  <c r="BJ66" i="68"/>
  <c r="BI66" i="68"/>
  <c r="BH66" i="68"/>
  <c r="BG66" i="68"/>
  <c r="BF66" i="68"/>
  <c r="BE66" i="68"/>
  <c r="BD66" i="68"/>
  <c r="BC66" i="68"/>
  <c r="BB66" i="68"/>
  <c r="BA66" i="68"/>
  <c r="AZ66" i="68"/>
  <c r="AY66" i="68"/>
  <c r="AX66" i="68"/>
  <c r="AW66" i="68"/>
  <c r="AV66" i="68"/>
  <c r="AU66" i="68"/>
  <c r="AO66" i="68"/>
  <c r="AN66" i="68"/>
  <c r="AM66" i="68"/>
  <c r="AL66" i="68"/>
  <c r="AK66" i="68"/>
  <c r="AJ66" i="68"/>
  <c r="AI66" i="68"/>
  <c r="AH66" i="68"/>
  <c r="AG66" i="68"/>
  <c r="AF66" i="68"/>
  <c r="AE66" i="68"/>
  <c r="AD66" i="68"/>
  <c r="AC66" i="68"/>
  <c r="AB66" i="68"/>
  <c r="AA66" i="68"/>
  <c r="Z66" i="68"/>
  <c r="Y66" i="68"/>
  <c r="X66" i="68"/>
  <c r="W66" i="68"/>
  <c r="V66" i="68"/>
  <c r="U66" i="68"/>
  <c r="T66" i="68"/>
  <c r="S66" i="68"/>
  <c r="R66" i="68"/>
  <c r="Q66" i="68"/>
  <c r="P66" i="68"/>
  <c r="BT64" i="68"/>
  <c r="BS64" i="68"/>
  <c r="BR64" i="68"/>
  <c r="BQ64" i="68"/>
  <c r="BP64" i="68"/>
  <c r="BO64" i="68"/>
  <c r="BN64" i="68"/>
  <c r="BM64" i="68"/>
  <c r="BL64" i="68"/>
  <c r="BK64" i="68"/>
  <c r="BJ64" i="68"/>
  <c r="BI64" i="68"/>
  <c r="BH64" i="68"/>
  <c r="BG64" i="68"/>
  <c r="BF64" i="68"/>
  <c r="BE64" i="68"/>
  <c r="BD64" i="68"/>
  <c r="BC64" i="68"/>
  <c r="BB64" i="68"/>
  <c r="BA64" i="68"/>
  <c r="AZ64" i="68"/>
  <c r="AY64" i="68"/>
  <c r="AX64" i="68"/>
  <c r="AW64" i="68"/>
  <c r="AV64" i="68"/>
  <c r="AO64" i="68"/>
  <c r="AN64" i="68"/>
  <c r="AM64" i="68"/>
  <c r="AL64" i="68"/>
  <c r="AK64" i="68"/>
  <c r="AJ64" i="68"/>
  <c r="AI64" i="68"/>
  <c r="AH64" i="68"/>
  <c r="AG64" i="68"/>
  <c r="AF64" i="68"/>
  <c r="AE64" i="68"/>
  <c r="AD64" i="68"/>
  <c r="AC64" i="68"/>
  <c r="AB64" i="68"/>
  <c r="AA64" i="68"/>
  <c r="Z64" i="68"/>
  <c r="Y64" i="68"/>
  <c r="X64" i="68"/>
  <c r="W64" i="68"/>
  <c r="V64" i="68"/>
  <c r="U64" i="68"/>
  <c r="T64" i="68"/>
  <c r="S64" i="68"/>
  <c r="R64" i="68"/>
  <c r="Q64" i="68"/>
  <c r="BT63" i="68"/>
  <c r="BS63" i="68"/>
  <c r="BR63" i="68"/>
  <c r="BQ63" i="68"/>
  <c r="BP63" i="68"/>
  <c r="BO63" i="68"/>
  <c r="BN63" i="68"/>
  <c r="BM63" i="68"/>
  <c r="BL63" i="68"/>
  <c r="BK63" i="68"/>
  <c r="BJ63" i="68"/>
  <c r="BI63" i="68"/>
  <c r="BH63" i="68"/>
  <c r="BG63" i="68"/>
  <c r="BF63" i="68"/>
  <c r="BE63" i="68"/>
  <c r="BD63" i="68"/>
  <c r="BC63" i="68"/>
  <c r="BB63" i="68"/>
  <c r="BA63" i="68"/>
  <c r="AZ63" i="68"/>
  <c r="AY63" i="68"/>
  <c r="AX63" i="68"/>
  <c r="AW63" i="68"/>
  <c r="AV63" i="68"/>
  <c r="AU63" i="68"/>
  <c r="AO63" i="68"/>
  <c r="AN63" i="68"/>
  <c r="AM63" i="68"/>
  <c r="AL63" i="68"/>
  <c r="AK63" i="68"/>
  <c r="AJ63" i="68"/>
  <c r="AI63" i="68"/>
  <c r="AH63" i="68"/>
  <c r="AG63" i="68"/>
  <c r="AF63" i="68"/>
  <c r="AE63" i="68"/>
  <c r="AD63" i="68"/>
  <c r="AC63" i="68"/>
  <c r="AB63" i="68"/>
  <c r="AA63" i="68"/>
  <c r="Z63" i="68"/>
  <c r="Y63" i="68"/>
  <c r="X63" i="68"/>
  <c r="W63" i="68"/>
  <c r="V63" i="68"/>
  <c r="U63" i="68"/>
  <c r="T63" i="68"/>
  <c r="S63" i="68"/>
  <c r="R63" i="68"/>
  <c r="Q63" i="68"/>
  <c r="P63" i="68"/>
  <c r="BT62" i="68"/>
  <c r="BS62" i="68"/>
  <c r="BR62" i="68"/>
  <c r="BQ62" i="68"/>
  <c r="BP62" i="68"/>
  <c r="BO62" i="68"/>
  <c r="BN62" i="68"/>
  <c r="BM62" i="68"/>
  <c r="BL62" i="68"/>
  <c r="BK62" i="68"/>
  <c r="BJ62" i="68"/>
  <c r="BI62" i="68"/>
  <c r="BH62" i="68"/>
  <c r="BG62" i="68"/>
  <c r="BF62" i="68"/>
  <c r="BE62" i="68"/>
  <c r="BD62" i="68"/>
  <c r="BC62" i="68"/>
  <c r="BB62" i="68"/>
  <c r="BA62" i="68"/>
  <c r="AZ62" i="68"/>
  <c r="AY62" i="68"/>
  <c r="AX62" i="68"/>
  <c r="AW62" i="68"/>
  <c r="AV62" i="68"/>
  <c r="AO62" i="68"/>
  <c r="AN62" i="68"/>
  <c r="AM62" i="68"/>
  <c r="AL62" i="68"/>
  <c r="AK62" i="68"/>
  <c r="AJ62" i="68"/>
  <c r="AI62" i="68"/>
  <c r="AH62" i="68"/>
  <c r="AG62" i="68"/>
  <c r="AF62" i="68"/>
  <c r="AE62" i="68"/>
  <c r="AD62" i="68"/>
  <c r="AC62" i="68"/>
  <c r="AB62" i="68"/>
  <c r="AA62" i="68"/>
  <c r="Z62" i="68"/>
  <c r="Y62" i="68"/>
  <c r="X62" i="68"/>
  <c r="W62" i="68"/>
  <c r="V62" i="68"/>
  <c r="U62" i="68"/>
  <c r="T62" i="68"/>
  <c r="S62" i="68"/>
  <c r="R62" i="68"/>
  <c r="Q62" i="68"/>
  <c r="BT61" i="68"/>
  <c r="BS61" i="68"/>
  <c r="BR61" i="68"/>
  <c r="BQ61" i="68"/>
  <c r="BP61" i="68"/>
  <c r="BO61" i="68"/>
  <c r="BN61" i="68"/>
  <c r="BM61" i="68"/>
  <c r="BL61" i="68"/>
  <c r="BK61" i="68"/>
  <c r="BJ61" i="68"/>
  <c r="BI61" i="68"/>
  <c r="BH61" i="68"/>
  <c r="BG61" i="68"/>
  <c r="BF61" i="68"/>
  <c r="BE61" i="68"/>
  <c r="BD61" i="68"/>
  <c r="BC61" i="68"/>
  <c r="BB61" i="68"/>
  <c r="BA61" i="68"/>
  <c r="AZ61" i="68"/>
  <c r="AY61" i="68"/>
  <c r="AX61" i="68"/>
  <c r="AW61" i="68"/>
  <c r="AV61" i="68"/>
  <c r="AU61" i="68"/>
  <c r="AO61" i="68"/>
  <c r="AN61" i="68"/>
  <c r="AM61" i="68"/>
  <c r="AL61" i="68"/>
  <c r="AK61" i="68"/>
  <c r="AJ61" i="68"/>
  <c r="AI61" i="68"/>
  <c r="AH61" i="68"/>
  <c r="AG61" i="68"/>
  <c r="AF61" i="68"/>
  <c r="AE61" i="68"/>
  <c r="AD61" i="68"/>
  <c r="AC61" i="68"/>
  <c r="AB61" i="68"/>
  <c r="AA61" i="68"/>
  <c r="Z61" i="68"/>
  <c r="Y61" i="68"/>
  <c r="X61" i="68"/>
  <c r="W61" i="68"/>
  <c r="V61" i="68"/>
  <c r="U61" i="68"/>
  <c r="T61" i="68"/>
  <c r="S61" i="68"/>
  <c r="R61" i="68"/>
  <c r="Q61" i="68"/>
  <c r="P61" i="68"/>
  <c r="BT60" i="68"/>
  <c r="BS60" i="68"/>
  <c r="BR60" i="68"/>
  <c r="BQ60" i="68"/>
  <c r="BP60" i="68"/>
  <c r="BO60" i="68"/>
  <c r="BN60" i="68"/>
  <c r="BM60" i="68"/>
  <c r="BL60" i="68"/>
  <c r="BK60" i="68"/>
  <c r="BJ60" i="68"/>
  <c r="BI60" i="68"/>
  <c r="BH60" i="68"/>
  <c r="BG60" i="68"/>
  <c r="BF60" i="68"/>
  <c r="BE60" i="68"/>
  <c r="BD60" i="68"/>
  <c r="BC60" i="68"/>
  <c r="BB60" i="68"/>
  <c r="BA60" i="68"/>
  <c r="AZ60" i="68"/>
  <c r="AY60" i="68"/>
  <c r="AX60" i="68"/>
  <c r="AW60" i="68"/>
  <c r="AV60" i="68"/>
  <c r="AU60" i="68"/>
  <c r="AO60" i="68"/>
  <c r="AN60" i="68"/>
  <c r="AM60" i="68"/>
  <c r="AL60" i="68"/>
  <c r="AK60" i="68"/>
  <c r="AJ60" i="68"/>
  <c r="AI60" i="68"/>
  <c r="AH60" i="68"/>
  <c r="AG60" i="68"/>
  <c r="AF60" i="68"/>
  <c r="AE60" i="68"/>
  <c r="AD60" i="68"/>
  <c r="AC60" i="68"/>
  <c r="AB60" i="68"/>
  <c r="AA60" i="68"/>
  <c r="Z60" i="68"/>
  <c r="Y60" i="68"/>
  <c r="X60" i="68"/>
  <c r="W60" i="68"/>
  <c r="V60" i="68"/>
  <c r="U60" i="68"/>
  <c r="T60" i="68"/>
  <c r="S60" i="68"/>
  <c r="R60" i="68"/>
  <c r="Q60" i="68"/>
  <c r="P60" i="68"/>
  <c r="BT59" i="68"/>
  <c r="BS59" i="68"/>
  <c r="BR59" i="68"/>
  <c r="BQ59" i="68"/>
  <c r="BP59" i="68"/>
  <c r="BO59" i="68"/>
  <c r="BN59" i="68"/>
  <c r="BM59" i="68"/>
  <c r="BL59" i="68"/>
  <c r="BK59" i="68"/>
  <c r="BJ59" i="68"/>
  <c r="BI59" i="68"/>
  <c r="BH59" i="68"/>
  <c r="BG59" i="68"/>
  <c r="BF59" i="68"/>
  <c r="BE59" i="68"/>
  <c r="BD59" i="68"/>
  <c r="BC59" i="68"/>
  <c r="BB59" i="68"/>
  <c r="BA59" i="68"/>
  <c r="AZ59" i="68"/>
  <c r="AY59" i="68"/>
  <c r="AX59" i="68"/>
  <c r="AW59" i="68"/>
  <c r="AO59" i="68"/>
  <c r="AN59" i="68"/>
  <c r="AM59" i="68"/>
  <c r="AL59" i="68"/>
  <c r="AK59" i="68"/>
  <c r="AJ59" i="68"/>
  <c r="AI59" i="68"/>
  <c r="AH59" i="68"/>
  <c r="AG59" i="68"/>
  <c r="AF59" i="68"/>
  <c r="AE59" i="68"/>
  <c r="AD59" i="68"/>
  <c r="AC59" i="68"/>
  <c r="AB59" i="68"/>
  <c r="AA59" i="68"/>
  <c r="Z59" i="68"/>
  <c r="Y59" i="68"/>
  <c r="X59" i="68"/>
  <c r="W59" i="68"/>
  <c r="V59" i="68"/>
  <c r="U59" i="68"/>
  <c r="T59" i="68"/>
  <c r="S59" i="68"/>
  <c r="R59" i="68"/>
  <c r="BT58" i="68"/>
  <c r="BS58" i="68"/>
  <c r="BR58" i="68"/>
  <c r="BQ58" i="68"/>
  <c r="BP58" i="68"/>
  <c r="BO58" i="68"/>
  <c r="BN58" i="68"/>
  <c r="BM58" i="68"/>
  <c r="BL58" i="68"/>
  <c r="BK58" i="68"/>
  <c r="BJ58" i="68"/>
  <c r="BI58" i="68"/>
  <c r="BH58" i="68"/>
  <c r="BG58" i="68"/>
  <c r="BF58" i="68"/>
  <c r="BE58" i="68"/>
  <c r="BD58" i="68"/>
  <c r="BC58" i="68"/>
  <c r="BB58" i="68"/>
  <c r="BA58" i="68"/>
  <c r="K504" i="46" s="1"/>
  <c r="AZ58" i="68"/>
  <c r="AY58" i="68"/>
  <c r="AX58" i="68"/>
  <c r="AW58" i="68"/>
  <c r="AV58" i="68"/>
  <c r="AU58" i="68"/>
  <c r="AT58" i="68"/>
  <c r="AO58" i="68"/>
  <c r="AN58" i="68"/>
  <c r="AM58" i="68"/>
  <c r="AL58" i="68"/>
  <c r="AK58" i="68"/>
  <c r="AJ58" i="68"/>
  <c r="AI58" i="68"/>
  <c r="AH58" i="68"/>
  <c r="AG58" i="68"/>
  <c r="AF58" i="68"/>
  <c r="AE58" i="68"/>
  <c r="AD58" i="68"/>
  <c r="AC58" i="68"/>
  <c r="AB58" i="68"/>
  <c r="AA58" i="68"/>
  <c r="Z58" i="68"/>
  <c r="Y58" i="68"/>
  <c r="X58" i="68"/>
  <c r="W58" i="68"/>
  <c r="V58" i="68"/>
  <c r="AC504" i="46" s="1"/>
  <c r="U58" i="68"/>
  <c r="T58" i="68"/>
  <c r="S58" i="68"/>
  <c r="R58" i="68"/>
  <c r="Q58" i="68"/>
  <c r="P58" i="68"/>
  <c r="O58" i="68"/>
  <c r="BT57" i="68"/>
  <c r="BS57" i="68"/>
  <c r="BR57" i="68"/>
  <c r="BQ57" i="68"/>
  <c r="BP57" i="68"/>
  <c r="BO57" i="68"/>
  <c r="BN57" i="68"/>
  <c r="BM57" i="68"/>
  <c r="BL57" i="68"/>
  <c r="BK57" i="68"/>
  <c r="BJ57" i="68"/>
  <c r="BI57" i="68"/>
  <c r="BH57" i="68"/>
  <c r="BG57" i="68"/>
  <c r="BF57" i="68"/>
  <c r="BE57" i="68"/>
  <c r="BD57" i="68"/>
  <c r="BC57" i="68"/>
  <c r="BB57" i="68"/>
  <c r="BA57" i="68"/>
  <c r="AZ57" i="68"/>
  <c r="AY57" i="68"/>
  <c r="AX57" i="68"/>
  <c r="AW57" i="68"/>
  <c r="AV57" i="68"/>
  <c r="AU57" i="68"/>
  <c r="AO57" i="68"/>
  <c r="AN57" i="68"/>
  <c r="AM57" i="68"/>
  <c r="AL57" i="68"/>
  <c r="AK57" i="68"/>
  <c r="AJ57" i="68"/>
  <c r="AI57" i="68"/>
  <c r="AH57" i="68"/>
  <c r="AG57" i="68"/>
  <c r="AF57" i="68"/>
  <c r="AE57" i="68"/>
  <c r="AD57" i="68"/>
  <c r="AC57" i="68"/>
  <c r="AB57" i="68"/>
  <c r="AA57" i="68"/>
  <c r="Z57" i="68"/>
  <c r="Y57" i="68"/>
  <c r="X57" i="68"/>
  <c r="W57" i="68"/>
  <c r="V57" i="68"/>
  <c r="U57" i="68"/>
  <c r="T57" i="68"/>
  <c r="S57" i="68"/>
  <c r="R57" i="68"/>
  <c r="Q57" i="68"/>
  <c r="P57" i="68"/>
  <c r="BT55" i="68"/>
  <c r="BS55" i="68"/>
  <c r="BR55" i="68"/>
  <c r="BQ55" i="68"/>
  <c r="BP55" i="68"/>
  <c r="BO55" i="68"/>
  <c r="BN55" i="68"/>
  <c r="BM55" i="68"/>
  <c r="BL55" i="68"/>
  <c r="BK55" i="68"/>
  <c r="BJ55" i="68"/>
  <c r="BI55" i="68"/>
  <c r="BH55" i="68"/>
  <c r="BG55" i="68"/>
  <c r="BF55" i="68"/>
  <c r="BE55" i="68"/>
  <c r="BD55" i="68"/>
  <c r="BC55" i="68"/>
  <c r="BB55" i="68"/>
  <c r="BA55" i="68"/>
  <c r="AZ55" i="68"/>
  <c r="AY55" i="68"/>
  <c r="AX55" i="68"/>
  <c r="AW55" i="68"/>
  <c r="AV55" i="68"/>
  <c r="AO55" i="68"/>
  <c r="AN55" i="68"/>
  <c r="AM55" i="68"/>
  <c r="AL55" i="68"/>
  <c r="AK55" i="68"/>
  <c r="AJ55" i="68"/>
  <c r="AI55" i="68"/>
  <c r="AH55" i="68"/>
  <c r="AG55" i="68"/>
  <c r="AF55" i="68"/>
  <c r="AE55" i="68"/>
  <c r="AD55" i="68"/>
  <c r="AC55" i="68"/>
  <c r="AB55" i="68"/>
  <c r="AA55" i="68"/>
  <c r="Z55" i="68"/>
  <c r="Y55" i="68"/>
  <c r="X55" i="68"/>
  <c r="W55" i="68"/>
  <c r="V55" i="68"/>
  <c r="U55" i="68"/>
  <c r="T55" i="68"/>
  <c r="S55" i="68"/>
  <c r="R55" i="68"/>
  <c r="Q55" i="68"/>
  <c r="BT54" i="68"/>
  <c r="BS54" i="68"/>
  <c r="BR54" i="68"/>
  <c r="BQ54" i="68"/>
  <c r="BP54" i="68"/>
  <c r="BO54" i="68"/>
  <c r="BN54" i="68"/>
  <c r="BM54" i="68"/>
  <c r="BL54" i="68"/>
  <c r="BK54" i="68"/>
  <c r="BJ54" i="68"/>
  <c r="BI54" i="68"/>
  <c r="BH54" i="68"/>
  <c r="BG54" i="68"/>
  <c r="BF54" i="68"/>
  <c r="BE54" i="68"/>
  <c r="BD54" i="68"/>
  <c r="BC54" i="68"/>
  <c r="BB54" i="68"/>
  <c r="BA54" i="68"/>
  <c r="K444" i="46" s="1"/>
  <c r="AZ54" i="68"/>
  <c r="AY54" i="68"/>
  <c r="AX54" i="68"/>
  <c r="AW54" i="68"/>
  <c r="AV54" i="68"/>
  <c r="AU54" i="68"/>
  <c r="AT54" i="68"/>
  <c r="AO54" i="68"/>
  <c r="AN54" i="68"/>
  <c r="AM54" i="68"/>
  <c r="AL54" i="68"/>
  <c r="AK54" i="68"/>
  <c r="AJ54" i="68"/>
  <c r="AI54" i="68"/>
  <c r="AH54" i="68"/>
  <c r="AG54" i="68"/>
  <c r="AF54" i="68"/>
  <c r="AE54" i="68"/>
  <c r="AD54" i="68"/>
  <c r="AC54" i="68"/>
  <c r="AB54" i="68"/>
  <c r="AA54" i="68"/>
  <c r="Z54" i="68"/>
  <c r="Y54" i="68"/>
  <c r="X54" i="68"/>
  <c r="W54" i="68"/>
  <c r="V54" i="68"/>
  <c r="AC444" i="46" s="1"/>
  <c r="U54" i="68"/>
  <c r="T54" i="68"/>
  <c r="S54" i="68"/>
  <c r="R54" i="68"/>
  <c r="Q54" i="68"/>
  <c r="P54" i="68"/>
  <c r="O54" i="68"/>
  <c r="BT53" i="68"/>
  <c r="BS53" i="68"/>
  <c r="BR53" i="68"/>
  <c r="BQ53" i="68"/>
  <c r="BP53" i="68"/>
  <c r="BO53" i="68"/>
  <c r="BN53" i="68"/>
  <c r="BM53" i="68"/>
  <c r="BL53" i="68"/>
  <c r="BK53" i="68"/>
  <c r="BJ53" i="68"/>
  <c r="BI53" i="68"/>
  <c r="BH53" i="68"/>
  <c r="BG53" i="68"/>
  <c r="BF53" i="68"/>
  <c r="BE53" i="68"/>
  <c r="BD53" i="68"/>
  <c r="BC53" i="68"/>
  <c r="BB53" i="68"/>
  <c r="BA53" i="68"/>
  <c r="J58" i="79" s="1"/>
  <c r="J195" i="79" s="1"/>
  <c r="AZ53" i="68"/>
  <c r="AY53" i="68"/>
  <c r="AX53" i="68"/>
  <c r="AW53" i="68"/>
  <c r="AV53" i="68"/>
  <c r="AU53" i="68"/>
  <c r="AO53" i="68"/>
  <c r="AN53" i="68"/>
  <c r="AM53" i="68"/>
  <c r="AL53" i="68"/>
  <c r="AK53" i="68"/>
  <c r="AJ53" i="68"/>
  <c r="AI53" i="68"/>
  <c r="AH53" i="68"/>
  <c r="AG53" i="68"/>
  <c r="AF53" i="68"/>
  <c r="AE53" i="68"/>
  <c r="AD53" i="68"/>
  <c r="AC53" i="68"/>
  <c r="AB53" i="68"/>
  <c r="AA53" i="68"/>
  <c r="Z53" i="68"/>
  <c r="Y53" i="68"/>
  <c r="X53" i="68"/>
  <c r="W53" i="68"/>
  <c r="V53" i="68"/>
  <c r="Y58" i="79" s="1"/>
  <c r="Y195" i="79" s="1"/>
  <c r="U53" i="68"/>
  <c r="T53" i="68"/>
  <c r="S53" i="68"/>
  <c r="R53" i="68"/>
  <c r="Q53" i="68"/>
  <c r="P53" i="68"/>
  <c r="BT52" i="68"/>
  <c r="BS52" i="68"/>
  <c r="BR52" i="68"/>
  <c r="BQ52" i="68"/>
  <c r="BP52" i="68"/>
  <c r="BO52" i="68"/>
  <c r="BN52" i="68"/>
  <c r="BM52" i="68"/>
  <c r="BL52" i="68"/>
  <c r="BK52" i="68"/>
  <c r="BJ52" i="68"/>
  <c r="BI52" i="68"/>
  <c r="BH52" i="68"/>
  <c r="BG52" i="68"/>
  <c r="BF52" i="68"/>
  <c r="BE52" i="68"/>
  <c r="BD52" i="68"/>
  <c r="BC52" i="68"/>
  <c r="BB52" i="68"/>
  <c r="BA52" i="68"/>
  <c r="K441" i="46" s="1"/>
  <c r="AZ52" i="68"/>
  <c r="AY52" i="68"/>
  <c r="AX52" i="68"/>
  <c r="AW52" i="68"/>
  <c r="AV52" i="68"/>
  <c r="AU52" i="68"/>
  <c r="AT52" i="68"/>
  <c r="AO52" i="68"/>
  <c r="AN52" i="68"/>
  <c r="AM52" i="68"/>
  <c r="AL52" i="68"/>
  <c r="AK52" i="68"/>
  <c r="AJ52" i="68"/>
  <c r="AI52" i="68"/>
  <c r="AH52" i="68"/>
  <c r="AG52" i="68"/>
  <c r="AF52" i="68"/>
  <c r="AE52" i="68"/>
  <c r="AD52" i="68"/>
  <c r="AC52" i="68"/>
  <c r="AB52" i="68"/>
  <c r="AA52" i="68"/>
  <c r="Z52" i="68"/>
  <c r="Y52" i="68"/>
  <c r="X52" i="68"/>
  <c r="W52" i="68"/>
  <c r="V52" i="68"/>
  <c r="AC441" i="46" s="1"/>
  <c r="U52" i="68"/>
  <c r="T52" i="68"/>
  <c r="S52" i="68"/>
  <c r="R52" i="68"/>
  <c r="Q52" i="68"/>
  <c r="P52" i="68"/>
  <c r="O52" i="68"/>
  <c r="BT51" i="68"/>
  <c r="BS51" i="68"/>
  <c r="BR51" i="68"/>
  <c r="BQ51" i="68"/>
  <c r="BP51" i="68"/>
  <c r="BO51" i="68"/>
  <c r="BN51" i="68"/>
  <c r="BM51" i="68"/>
  <c r="BL51" i="68"/>
  <c r="BK51" i="68"/>
  <c r="BJ51" i="68"/>
  <c r="BI51" i="68"/>
  <c r="BH51" i="68"/>
  <c r="BG51" i="68"/>
  <c r="BF51" i="68"/>
  <c r="BE51" i="68"/>
  <c r="BD51" i="68"/>
  <c r="BC51" i="68"/>
  <c r="BB51" i="68"/>
  <c r="BA51" i="68"/>
  <c r="AZ51" i="68"/>
  <c r="AY51" i="68"/>
  <c r="AX51" i="68"/>
  <c r="AW51" i="68"/>
  <c r="AV51" i="68"/>
  <c r="AU51" i="68"/>
  <c r="AO51" i="68"/>
  <c r="AN51" i="68"/>
  <c r="AM51" i="68"/>
  <c r="AL51" i="68"/>
  <c r="AK51" i="68"/>
  <c r="AJ51" i="68"/>
  <c r="AI51" i="68"/>
  <c r="AH51" i="68"/>
  <c r="AG51" i="68"/>
  <c r="AF51" i="68"/>
  <c r="AE51" i="68"/>
  <c r="AD51" i="68"/>
  <c r="AC51" i="68"/>
  <c r="AB51" i="68"/>
  <c r="AA51" i="68"/>
  <c r="Z51" i="68"/>
  <c r="Y51" i="68"/>
  <c r="X51" i="68"/>
  <c r="W51" i="68"/>
  <c r="V51" i="68"/>
  <c r="U51" i="68"/>
  <c r="T51" i="68"/>
  <c r="S51" i="68"/>
  <c r="R51" i="68"/>
  <c r="Q51" i="68"/>
  <c r="P51" i="68"/>
  <c r="BT50" i="68"/>
  <c r="BS50" i="68"/>
  <c r="BR50" i="68"/>
  <c r="BQ50" i="68"/>
  <c r="BP50" i="68"/>
  <c r="BO50" i="68"/>
  <c r="BN50" i="68"/>
  <c r="BM50" i="68"/>
  <c r="BL50" i="68"/>
  <c r="BK50" i="68"/>
  <c r="BJ50" i="68"/>
  <c r="BI50" i="68"/>
  <c r="BH50" i="68"/>
  <c r="BG50" i="68"/>
  <c r="BF50" i="68"/>
  <c r="BE50" i="68"/>
  <c r="BD50" i="68"/>
  <c r="BC50" i="68"/>
  <c r="BB50" i="68"/>
  <c r="BA50" i="68"/>
  <c r="AZ50" i="68"/>
  <c r="AY50" i="68"/>
  <c r="AX50" i="68"/>
  <c r="AW50" i="68"/>
  <c r="AV50" i="68"/>
  <c r="AO50" i="68"/>
  <c r="AN50" i="68"/>
  <c r="AM50" i="68"/>
  <c r="AL50" i="68"/>
  <c r="AK50" i="68"/>
  <c r="AJ50" i="68"/>
  <c r="AI50" i="68"/>
  <c r="AH50" i="68"/>
  <c r="AG50" i="68"/>
  <c r="AF50" i="68"/>
  <c r="AE50" i="68"/>
  <c r="AD50" i="68"/>
  <c r="AC50" i="68"/>
  <c r="AB50" i="68"/>
  <c r="AA50" i="68"/>
  <c r="Z50" i="68"/>
  <c r="Y50" i="68"/>
  <c r="X50" i="68"/>
  <c r="W50" i="68"/>
  <c r="V50" i="68"/>
  <c r="U50" i="68"/>
  <c r="T50" i="68"/>
  <c r="S50" i="68"/>
  <c r="R50" i="68"/>
  <c r="Q50" i="68"/>
  <c r="BT49" i="68"/>
  <c r="BS49" i="68"/>
  <c r="BR49" i="68"/>
  <c r="BQ49" i="68"/>
  <c r="BP49" i="68"/>
  <c r="BO49" i="68"/>
  <c r="BN49" i="68"/>
  <c r="BM49" i="68"/>
  <c r="BL49" i="68"/>
  <c r="BK49" i="68"/>
  <c r="BJ49" i="68"/>
  <c r="BI49" i="68"/>
  <c r="BH49" i="68"/>
  <c r="BG49" i="68"/>
  <c r="BF49" i="68"/>
  <c r="BE49" i="68"/>
  <c r="BD49" i="68"/>
  <c r="BC49" i="68"/>
  <c r="BB49" i="68"/>
  <c r="BA49" i="68"/>
  <c r="AZ49" i="68"/>
  <c r="AY49" i="68"/>
  <c r="AX49" i="68"/>
  <c r="AW49" i="68"/>
  <c r="AV49" i="68"/>
  <c r="AU49" i="68"/>
  <c r="AO49" i="68"/>
  <c r="AN49" i="68"/>
  <c r="AM49" i="68"/>
  <c r="AL49" i="68"/>
  <c r="AK49" i="68"/>
  <c r="AJ49" i="68"/>
  <c r="AI49" i="68"/>
  <c r="AH49" i="68"/>
  <c r="AG49" i="68"/>
  <c r="AF49" i="68"/>
  <c r="AE49" i="68"/>
  <c r="AD49" i="68"/>
  <c r="AC49" i="68"/>
  <c r="AB49" i="68"/>
  <c r="AA49" i="68"/>
  <c r="Z49" i="68"/>
  <c r="Y49" i="68"/>
  <c r="X49" i="68"/>
  <c r="W49" i="68"/>
  <c r="V49" i="68"/>
  <c r="U49" i="68"/>
  <c r="T49" i="68"/>
  <c r="S49" i="68"/>
  <c r="R49" i="68"/>
  <c r="Q49" i="68"/>
  <c r="P49" i="68"/>
  <c r="BT48" i="68"/>
  <c r="BS48" i="68"/>
  <c r="BR48" i="68"/>
  <c r="BQ48" i="68"/>
  <c r="BP48" i="68"/>
  <c r="BO48" i="68"/>
  <c r="BN48" i="68"/>
  <c r="BM48" i="68"/>
  <c r="BL48" i="68"/>
  <c r="BK48" i="68"/>
  <c r="BJ48" i="68"/>
  <c r="BI48" i="68"/>
  <c r="BH48" i="68"/>
  <c r="BG48" i="68"/>
  <c r="BF48" i="68"/>
  <c r="BE48" i="68"/>
  <c r="BD48" i="68"/>
  <c r="BC48" i="68"/>
  <c r="BB48" i="68"/>
  <c r="BA48" i="68"/>
  <c r="AZ48" i="68"/>
  <c r="AY48" i="68"/>
  <c r="AX48" i="68"/>
  <c r="AW48" i="68"/>
  <c r="AV48" i="68"/>
  <c r="AO48" i="68"/>
  <c r="AN48" i="68"/>
  <c r="AM48" i="68"/>
  <c r="AL48" i="68"/>
  <c r="AK48" i="68"/>
  <c r="AJ48" i="68"/>
  <c r="AI48" i="68"/>
  <c r="AH48" i="68"/>
  <c r="AG48" i="68"/>
  <c r="AF48" i="68"/>
  <c r="AE48" i="68"/>
  <c r="AD48" i="68"/>
  <c r="AC48" i="68"/>
  <c r="AB48" i="68"/>
  <c r="AA48" i="68"/>
  <c r="Z48" i="68"/>
  <c r="Y48" i="68"/>
  <c r="X48" i="68"/>
  <c r="W48" i="68"/>
  <c r="V48" i="68"/>
  <c r="U48" i="68"/>
  <c r="T48" i="68"/>
  <c r="S48" i="68"/>
  <c r="R48" i="68"/>
  <c r="Q48" i="68"/>
  <c r="BT47" i="68"/>
  <c r="BS47" i="68"/>
  <c r="BR47" i="68"/>
  <c r="BQ47" i="68"/>
  <c r="BP47" i="68"/>
  <c r="BO47" i="68"/>
  <c r="BN47" i="68"/>
  <c r="BM47" i="68"/>
  <c r="BL47" i="68"/>
  <c r="BK47" i="68"/>
  <c r="BJ47" i="68"/>
  <c r="BI47" i="68"/>
  <c r="BH47" i="68"/>
  <c r="BG47" i="68"/>
  <c r="BF47" i="68"/>
  <c r="BE47" i="68"/>
  <c r="BD47" i="68"/>
  <c r="BC47" i="68"/>
  <c r="BB47" i="68"/>
  <c r="BA47" i="68"/>
  <c r="AZ47" i="68"/>
  <c r="AY47" i="68"/>
  <c r="AX47" i="68"/>
  <c r="AW47" i="68"/>
  <c r="AV47" i="68"/>
  <c r="AU47" i="68"/>
  <c r="AO47" i="68"/>
  <c r="AN47" i="68"/>
  <c r="AM47" i="68"/>
  <c r="AL47" i="68"/>
  <c r="AK47" i="68"/>
  <c r="AJ47" i="68"/>
  <c r="AI47" i="68"/>
  <c r="AH47" i="68"/>
  <c r="AG47" i="68"/>
  <c r="AF47" i="68"/>
  <c r="AE47" i="68"/>
  <c r="AD47" i="68"/>
  <c r="AC47" i="68"/>
  <c r="AB47" i="68"/>
  <c r="AA47" i="68"/>
  <c r="Z47" i="68"/>
  <c r="Y47" i="68"/>
  <c r="X47" i="68"/>
  <c r="W47" i="68"/>
  <c r="V47" i="68"/>
  <c r="U47" i="68"/>
  <c r="T47" i="68"/>
  <c r="S47" i="68"/>
  <c r="R47" i="68"/>
  <c r="Q47" i="68"/>
  <c r="P47" i="68"/>
  <c r="BT46" i="68"/>
  <c r="BS46" i="68"/>
  <c r="BR46" i="68"/>
  <c r="BQ46" i="68"/>
  <c r="BP46" i="68"/>
  <c r="BO46" i="68"/>
  <c r="BN46" i="68"/>
  <c r="BM46" i="68"/>
  <c r="BL46" i="68"/>
  <c r="BK46" i="68"/>
  <c r="BJ46" i="68"/>
  <c r="BI46" i="68"/>
  <c r="BH46" i="68"/>
  <c r="BG46" i="68"/>
  <c r="BF46" i="68"/>
  <c r="BE46" i="68"/>
  <c r="BD46" i="68"/>
  <c r="BC46" i="68"/>
  <c r="BB46" i="68"/>
  <c r="BA46" i="68"/>
  <c r="AZ46" i="68"/>
  <c r="AY46" i="68"/>
  <c r="AX46" i="68"/>
  <c r="AW46" i="68"/>
  <c r="AO46" i="68"/>
  <c r="AN46" i="68"/>
  <c r="AM46" i="68"/>
  <c r="AL46" i="68"/>
  <c r="AK46" i="68"/>
  <c r="AJ46" i="68"/>
  <c r="AI46" i="68"/>
  <c r="AH46" i="68"/>
  <c r="AG46" i="68"/>
  <c r="AF46" i="68"/>
  <c r="AE46" i="68"/>
  <c r="AD46" i="68"/>
  <c r="AC46" i="68"/>
  <c r="AB46" i="68"/>
  <c r="AA46" i="68"/>
  <c r="Z46" i="68"/>
  <c r="Y46" i="68"/>
  <c r="X46" i="68"/>
  <c r="W46" i="68"/>
  <c r="V46" i="68"/>
  <c r="U46" i="68"/>
  <c r="T46" i="68"/>
  <c r="S46" i="68"/>
  <c r="R46" i="68"/>
  <c r="BT44" i="68"/>
  <c r="BS44" i="68"/>
  <c r="BR44" i="68"/>
  <c r="BQ44" i="68"/>
  <c r="BP44" i="68"/>
  <c r="BO44" i="68"/>
  <c r="BN44" i="68"/>
  <c r="BM44" i="68"/>
  <c r="BL44" i="68"/>
  <c r="BK44" i="68"/>
  <c r="BJ44" i="68"/>
  <c r="BI44" i="68"/>
  <c r="BH44" i="68"/>
  <c r="BG44" i="68"/>
  <c r="BF44" i="68"/>
  <c r="BE44" i="68"/>
  <c r="BD44" i="68"/>
  <c r="BC44" i="68"/>
  <c r="BB44" i="68"/>
  <c r="BA44" i="68"/>
  <c r="AZ44" i="68"/>
  <c r="AY44" i="68"/>
  <c r="AX44" i="68"/>
  <c r="AW44" i="68"/>
  <c r="AO44" i="68"/>
  <c r="AN44" i="68"/>
  <c r="AM44" i="68"/>
  <c r="AL44" i="68"/>
  <c r="AK44" i="68"/>
  <c r="AJ44" i="68"/>
  <c r="AI44" i="68"/>
  <c r="AH44" i="68"/>
  <c r="AG44" i="68"/>
  <c r="AF44" i="68"/>
  <c r="AE44" i="68"/>
  <c r="AD44" i="68"/>
  <c r="AC44" i="68"/>
  <c r="AB44" i="68"/>
  <c r="AA44" i="68"/>
  <c r="Z44" i="68"/>
  <c r="Y44" i="68"/>
  <c r="X44" i="68"/>
  <c r="W44" i="68"/>
  <c r="V44" i="68"/>
  <c r="U44" i="68"/>
  <c r="T44" i="68"/>
  <c r="S44" i="68"/>
  <c r="R44" i="68"/>
  <c r="BT43" i="68"/>
  <c r="BS43" i="68"/>
  <c r="BR43" i="68"/>
  <c r="BQ43" i="68"/>
  <c r="BP43" i="68"/>
  <c r="BO43" i="68"/>
  <c r="BN43" i="68"/>
  <c r="BM43" i="68"/>
  <c r="BL43" i="68"/>
  <c r="BK43" i="68"/>
  <c r="BJ43" i="68"/>
  <c r="BI43" i="68"/>
  <c r="BH43" i="68"/>
  <c r="BG43" i="68"/>
  <c r="BF43" i="68"/>
  <c r="BE43" i="68"/>
  <c r="BD43" i="68"/>
  <c r="BC43" i="68"/>
  <c r="BB43" i="68"/>
  <c r="BA43" i="68"/>
  <c r="K447" i="46" s="1"/>
  <c r="AZ43" i="68"/>
  <c r="AY43" i="68"/>
  <c r="AX43" i="68"/>
  <c r="AW43" i="68"/>
  <c r="AV43" i="68"/>
  <c r="AU43" i="68"/>
  <c r="AT43" i="68"/>
  <c r="AO43" i="68"/>
  <c r="AN43" i="68"/>
  <c r="AM43" i="68"/>
  <c r="AL43" i="68"/>
  <c r="AK43" i="68"/>
  <c r="AJ43" i="68"/>
  <c r="AI43" i="68"/>
  <c r="AH43" i="68"/>
  <c r="AG43" i="68"/>
  <c r="AF43" i="68"/>
  <c r="AE43" i="68"/>
  <c r="AD43" i="68"/>
  <c r="AC43" i="68"/>
  <c r="AB43" i="68"/>
  <c r="AA43" i="68"/>
  <c r="Z43" i="68"/>
  <c r="Y43" i="68"/>
  <c r="X43" i="68"/>
  <c r="W43" i="68"/>
  <c r="V43" i="68"/>
  <c r="AC447" i="46" s="1"/>
  <c r="U43" i="68"/>
  <c r="T43" i="68"/>
  <c r="S43" i="68"/>
  <c r="R43" i="68"/>
  <c r="Q43" i="68"/>
  <c r="P43" i="68"/>
  <c r="O43" i="68"/>
  <c r="BT42" i="68"/>
  <c r="BS42" i="68"/>
  <c r="BR42" i="68"/>
  <c r="BQ42" i="68"/>
  <c r="BP42" i="68"/>
  <c r="BO42" i="68"/>
  <c r="BN42" i="68"/>
  <c r="BM42" i="68"/>
  <c r="BL42" i="68"/>
  <c r="BK42" i="68"/>
  <c r="BJ42" i="68"/>
  <c r="BI42" i="68"/>
  <c r="BH42" i="68"/>
  <c r="BG42" i="68"/>
  <c r="BF42" i="68"/>
  <c r="BE42" i="68"/>
  <c r="BD42" i="68"/>
  <c r="BC42" i="68"/>
  <c r="BB42" i="68"/>
  <c r="BA42" i="68"/>
  <c r="AZ42" i="68"/>
  <c r="AY42" i="68"/>
  <c r="AX42" i="68"/>
  <c r="AW42" i="68"/>
  <c r="AV42" i="68"/>
  <c r="AU42" i="68"/>
  <c r="AO42" i="68"/>
  <c r="AN42" i="68"/>
  <c r="AM42" i="68"/>
  <c r="AL42" i="68"/>
  <c r="AK42" i="68"/>
  <c r="AJ42" i="68"/>
  <c r="AI42" i="68"/>
  <c r="AH42" i="68"/>
  <c r="AG42" i="68"/>
  <c r="AF42" i="68"/>
  <c r="AE42" i="68"/>
  <c r="AD42" i="68"/>
  <c r="AC42" i="68"/>
  <c r="AB42" i="68"/>
  <c r="AA42" i="68"/>
  <c r="Z42" i="68"/>
  <c r="Y42" i="68"/>
  <c r="X42" i="68"/>
  <c r="W42" i="68"/>
  <c r="V42" i="68"/>
  <c r="U42" i="68"/>
  <c r="T42" i="68"/>
  <c r="S42" i="68"/>
  <c r="R42" i="68"/>
  <c r="Q42" i="68"/>
  <c r="P42" i="68"/>
  <c r="BT41" i="68"/>
  <c r="BS41" i="68"/>
  <c r="BR41" i="68"/>
  <c r="BQ41" i="68"/>
  <c r="BP41" i="68"/>
  <c r="BO41" i="68"/>
  <c r="BN41" i="68"/>
  <c r="BM41" i="68"/>
  <c r="BL41" i="68"/>
  <c r="BK41" i="68"/>
  <c r="BJ41" i="68"/>
  <c r="BI41" i="68"/>
  <c r="BH41" i="68"/>
  <c r="BG41" i="68"/>
  <c r="BF41" i="68"/>
  <c r="BE41" i="68"/>
  <c r="BD41" i="68"/>
  <c r="BC41" i="68"/>
  <c r="BB41" i="68"/>
  <c r="BA41" i="68"/>
  <c r="AZ41" i="68"/>
  <c r="AY41" i="68"/>
  <c r="AX41" i="68"/>
  <c r="AW41" i="68"/>
  <c r="AV41" i="68"/>
  <c r="AO41" i="68"/>
  <c r="AN41" i="68"/>
  <c r="AM41" i="68"/>
  <c r="AL41" i="68"/>
  <c r="AK41" i="68"/>
  <c r="AJ41" i="68"/>
  <c r="AI41" i="68"/>
  <c r="AH41" i="68"/>
  <c r="AG41" i="68"/>
  <c r="AF41" i="68"/>
  <c r="AE41" i="68"/>
  <c r="AD41" i="68"/>
  <c r="AC41" i="68"/>
  <c r="AB41" i="68"/>
  <c r="AA41" i="68"/>
  <c r="Z41" i="68"/>
  <c r="Y41" i="68"/>
  <c r="X41" i="68"/>
  <c r="W41" i="68"/>
  <c r="V41" i="68"/>
  <c r="U41" i="68"/>
  <c r="T41" i="68"/>
  <c r="S41" i="68"/>
  <c r="R41" i="68"/>
  <c r="Q41" i="68"/>
  <c r="BT40" i="68"/>
  <c r="BS40" i="68"/>
  <c r="BR40" i="68"/>
  <c r="BQ40" i="68"/>
  <c r="BP40" i="68"/>
  <c r="BO40" i="68"/>
  <c r="BN40" i="68"/>
  <c r="BM40" i="68"/>
  <c r="BL40" i="68"/>
  <c r="BK40" i="68"/>
  <c r="BJ40" i="68"/>
  <c r="BI40" i="68"/>
  <c r="BH40" i="68"/>
  <c r="BG40" i="68"/>
  <c r="BF40" i="68"/>
  <c r="BE40" i="68"/>
  <c r="BD40" i="68"/>
  <c r="BC40" i="68"/>
  <c r="BB40" i="68"/>
  <c r="BA40" i="68"/>
  <c r="AZ40" i="68"/>
  <c r="AY40" i="68"/>
  <c r="AX40" i="68"/>
  <c r="AW40" i="68"/>
  <c r="AV40" i="68"/>
  <c r="AU40" i="68"/>
  <c r="AO40" i="68"/>
  <c r="AN40" i="68"/>
  <c r="AM40" i="68"/>
  <c r="AL40" i="68"/>
  <c r="AK40" i="68"/>
  <c r="AJ40" i="68"/>
  <c r="AI40" i="68"/>
  <c r="AH40" i="68"/>
  <c r="AG40" i="68"/>
  <c r="AF40" i="68"/>
  <c r="AE40" i="68"/>
  <c r="AD40" i="68"/>
  <c r="AC40" i="68"/>
  <c r="AB40" i="68"/>
  <c r="AA40" i="68"/>
  <c r="Z40" i="68"/>
  <c r="Y40" i="68"/>
  <c r="X40" i="68"/>
  <c r="W40" i="68"/>
  <c r="V40" i="68"/>
  <c r="U40" i="68"/>
  <c r="T40" i="68"/>
  <c r="S40" i="68"/>
  <c r="R40" i="68"/>
  <c r="Q40" i="68"/>
  <c r="P40" i="68"/>
  <c r="BT39" i="68"/>
  <c r="BS39" i="68"/>
  <c r="BR39" i="68"/>
  <c r="BQ39" i="68"/>
  <c r="BP39" i="68"/>
  <c r="BO39" i="68"/>
  <c r="BN39" i="68"/>
  <c r="BM39" i="68"/>
  <c r="BL39" i="68"/>
  <c r="BK39" i="68"/>
  <c r="BJ39" i="68"/>
  <c r="BI39" i="68"/>
  <c r="BH39" i="68"/>
  <c r="BG39" i="68"/>
  <c r="BF39" i="68"/>
  <c r="BE39" i="68"/>
  <c r="BD39" i="68"/>
  <c r="BC39" i="68"/>
  <c r="BB39" i="68"/>
  <c r="BA39" i="68"/>
  <c r="K466" i="46" s="1"/>
  <c r="AZ39" i="68"/>
  <c r="AY39" i="68"/>
  <c r="AX39" i="68"/>
  <c r="AW39" i="68"/>
  <c r="AV39" i="68"/>
  <c r="AU39" i="68"/>
  <c r="AT39" i="68"/>
  <c r="AO39" i="68"/>
  <c r="AN39" i="68"/>
  <c r="AM39" i="68"/>
  <c r="AL39" i="68"/>
  <c r="AK39" i="68"/>
  <c r="AJ39" i="68"/>
  <c r="AI39" i="68"/>
  <c r="AH39" i="68"/>
  <c r="AG39" i="68"/>
  <c r="AF39" i="68"/>
  <c r="AE39" i="68"/>
  <c r="AD39" i="68"/>
  <c r="AC39" i="68"/>
  <c r="AB39" i="68"/>
  <c r="AA39" i="68"/>
  <c r="Z39" i="68"/>
  <c r="Y39" i="68"/>
  <c r="X39" i="68"/>
  <c r="W39" i="68"/>
  <c r="V39" i="68"/>
  <c r="AC466" i="46" s="1"/>
  <c r="U39" i="68"/>
  <c r="T39" i="68"/>
  <c r="S39" i="68"/>
  <c r="R39" i="68"/>
  <c r="Q39" i="68"/>
  <c r="P39" i="68"/>
  <c r="O39" i="68"/>
  <c r="BT37" i="68"/>
  <c r="BS37" i="68"/>
  <c r="BR37" i="68"/>
  <c r="BQ37" i="68"/>
  <c r="BP37" i="68"/>
  <c r="BO37" i="68"/>
  <c r="BN37" i="68"/>
  <c r="BM37" i="68"/>
  <c r="BL37" i="68"/>
  <c r="BK37" i="68"/>
  <c r="BJ37" i="68"/>
  <c r="BI37" i="68"/>
  <c r="BH37" i="68"/>
  <c r="BG37" i="68"/>
  <c r="BF37" i="68"/>
  <c r="BE37" i="68"/>
  <c r="BD37" i="68"/>
  <c r="BC37" i="68"/>
  <c r="BB37" i="68"/>
  <c r="BA37" i="68"/>
  <c r="AZ37" i="68"/>
  <c r="AY37" i="68"/>
  <c r="AX37" i="68"/>
  <c r="AW37" i="68"/>
  <c r="AV37" i="68"/>
  <c r="AU37" i="68"/>
  <c r="AO37" i="68"/>
  <c r="AN37" i="68"/>
  <c r="AM37" i="68"/>
  <c r="AL37" i="68"/>
  <c r="AK37" i="68"/>
  <c r="AJ37" i="68"/>
  <c r="AI37" i="68"/>
  <c r="AH37" i="68"/>
  <c r="AG37" i="68"/>
  <c r="AF37" i="68"/>
  <c r="AE37" i="68"/>
  <c r="AD37" i="68"/>
  <c r="AC37" i="68"/>
  <c r="AB37" i="68"/>
  <c r="AA37" i="68"/>
  <c r="Z37" i="68"/>
  <c r="Y37" i="68"/>
  <c r="X37" i="68"/>
  <c r="W37" i="68"/>
  <c r="V37" i="68"/>
  <c r="U37" i="68"/>
  <c r="T37" i="68"/>
  <c r="S37" i="68"/>
  <c r="R37" i="68"/>
  <c r="Q37" i="68"/>
  <c r="P37" i="68"/>
  <c r="BT36" i="68"/>
  <c r="BS36" i="68"/>
  <c r="BR36" i="68"/>
  <c r="BQ36" i="68"/>
  <c r="BP36" i="68"/>
  <c r="BO36" i="68"/>
  <c r="BN36" i="68"/>
  <c r="BM36" i="68"/>
  <c r="BL36" i="68"/>
  <c r="BK36" i="68"/>
  <c r="BJ36" i="68"/>
  <c r="BI36" i="68"/>
  <c r="BH36" i="68"/>
  <c r="BG36" i="68"/>
  <c r="BF36" i="68"/>
  <c r="BE36" i="68"/>
  <c r="BD36" i="68"/>
  <c r="BC36" i="68"/>
  <c r="BB36" i="68"/>
  <c r="BA36" i="68"/>
  <c r="AZ36" i="68"/>
  <c r="AY36" i="68"/>
  <c r="AX36" i="68"/>
  <c r="AW36" i="68"/>
  <c r="AV36" i="68"/>
  <c r="AU36" i="68"/>
  <c r="AO36" i="68"/>
  <c r="AN36" i="68"/>
  <c r="AM36" i="68"/>
  <c r="AL36" i="68"/>
  <c r="AK36" i="68"/>
  <c r="AJ36" i="68"/>
  <c r="AI36" i="68"/>
  <c r="AH36" i="68"/>
  <c r="AG36" i="68"/>
  <c r="AF36" i="68"/>
  <c r="AE36" i="68"/>
  <c r="AD36" i="68"/>
  <c r="AC36" i="68"/>
  <c r="AB36" i="68"/>
  <c r="AA36" i="68"/>
  <c r="Z36" i="68"/>
  <c r="Y36" i="68"/>
  <c r="X36" i="68"/>
  <c r="W36" i="68"/>
  <c r="V36" i="68"/>
  <c r="U36" i="68"/>
  <c r="T36" i="68"/>
  <c r="S36" i="68"/>
  <c r="R36" i="68"/>
  <c r="Q36" i="68"/>
  <c r="P36" i="68"/>
  <c r="BT35" i="68"/>
  <c r="BS35" i="68"/>
  <c r="BR35" i="68"/>
  <c r="BQ35" i="68"/>
  <c r="BP35" i="68"/>
  <c r="BO35" i="68"/>
  <c r="BN35" i="68"/>
  <c r="BM35" i="68"/>
  <c r="BL35" i="68"/>
  <c r="BK35" i="68"/>
  <c r="BJ35" i="68"/>
  <c r="BI35" i="68"/>
  <c r="BH35" i="68"/>
  <c r="BG35" i="68"/>
  <c r="BF35" i="68"/>
  <c r="BE35" i="68"/>
  <c r="BD35" i="68"/>
  <c r="BC35" i="68"/>
  <c r="BB35" i="68"/>
  <c r="BA35" i="68"/>
  <c r="AZ35" i="68"/>
  <c r="AY35" i="68"/>
  <c r="AX35" i="68"/>
  <c r="AW35" i="68"/>
  <c r="AO35" i="68"/>
  <c r="AN35" i="68"/>
  <c r="AM35" i="68"/>
  <c r="AL35" i="68"/>
  <c r="AK35" i="68"/>
  <c r="AJ35" i="68"/>
  <c r="AI35" i="68"/>
  <c r="AH35" i="68"/>
  <c r="AG35" i="68"/>
  <c r="AF35" i="68"/>
  <c r="AE35" i="68"/>
  <c r="AD35" i="68"/>
  <c r="AC35" i="68"/>
  <c r="AB35" i="68"/>
  <c r="AA35" i="68"/>
  <c r="Z35" i="68"/>
  <c r="Y35" i="68"/>
  <c r="X35" i="68"/>
  <c r="W35" i="68"/>
  <c r="V35" i="68"/>
  <c r="U35" i="68"/>
  <c r="T35" i="68"/>
  <c r="S35" i="68"/>
  <c r="R35" i="68"/>
  <c r="BT33" i="68"/>
  <c r="BS33" i="68"/>
  <c r="BR33" i="68"/>
  <c r="BQ33" i="68"/>
  <c r="BP33" i="68"/>
  <c r="BO33" i="68"/>
  <c r="BN33" i="68"/>
  <c r="BM33" i="68"/>
  <c r="BL33" i="68"/>
  <c r="BK33" i="68"/>
  <c r="BJ33" i="68"/>
  <c r="BI33" i="68"/>
  <c r="BH33" i="68"/>
  <c r="BG33" i="68"/>
  <c r="BF33" i="68"/>
  <c r="BE33" i="68"/>
  <c r="BD33" i="68"/>
  <c r="BC33" i="68"/>
  <c r="BB33" i="68"/>
  <c r="BA33" i="68"/>
  <c r="AZ33" i="68"/>
  <c r="AY33" i="68"/>
  <c r="AX33" i="68"/>
  <c r="AW33" i="68"/>
  <c r="AV33" i="68"/>
  <c r="AO33" i="68"/>
  <c r="AN33" i="68"/>
  <c r="AM33" i="68"/>
  <c r="AL33" i="68"/>
  <c r="AK33" i="68"/>
  <c r="AJ33" i="68"/>
  <c r="AI33" i="68"/>
  <c r="AH33" i="68"/>
  <c r="AG33" i="68"/>
  <c r="AF33" i="68"/>
  <c r="AE33" i="68"/>
  <c r="AD33" i="68"/>
  <c r="AC33" i="68"/>
  <c r="AB33" i="68"/>
  <c r="AA33" i="68"/>
  <c r="Z33" i="68"/>
  <c r="Y33" i="68"/>
  <c r="X33" i="68"/>
  <c r="W33" i="68"/>
  <c r="V33" i="68"/>
  <c r="U33" i="68"/>
  <c r="T33" i="68"/>
  <c r="S33" i="68"/>
  <c r="R33" i="68"/>
  <c r="Q33" i="68"/>
  <c r="Y34" i="68"/>
  <c r="Y694" i="79" s="1"/>
  <c r="AV32" i="68"/>
  <c r="BT32" i="68"/>
  <c r="BS32" i="68"/>
  <c r="BR32" i="68"/>
  <c r="BQ32" i="68"/>
  <c r="BP32" i="68"/>
  <c r="BO32" i="68"/>
  <c r="BN32" i="68"/>
  <c r="BM32" i="68"/>
  <c r="BL32" i="68"/>
  <c r="BK32" i="68"/>
  <c r="BJ32" i="68"/>
  <c r="BI32" i="68"/>
  <c r="BH32" i="68"/>
  <c r="BG32" i="68"/>
  <c r="BF32" i="68"/>
  <c r="BE32" i="68"/>
  <c r="BD32" i="68"/>
  <c r="BC32" i="68"/>
  <c r="BB32" i="68"/>
  <c r="BA32" i="68"/>
  <c r="AZ32" i="68"/>
  <c r="AY32" i="68"/>
  <c r="AX32" i="68"/>
  <c r="AW32" i="68"/>
  <c r="AO32" i="68"/>
  <c r="AN32" i="68"/>
  <c r="AM32" i="68"/>
  <c r="AL32" i="68"/>
  <c r="AK32" i="68"/>
  <c r="AJ32" i="68"/>
  <c r="AI32" i="68"/>
  <c r="AH32" i="68"/>
  <c r="AG32" i="68"/>
  <c r="AF32" i="68"/>
  <c r="AE32" i="68"/>
  <c r="AD32" i="68"/>
  <c r="AC32" i="68"/>
  <c r="AB32" i="68"/>
  <c r="AA32" i="68"/>
  <c r="Z32" i="68"/>
  <c r="Y32" i="68"/>
  <c r="X32" i="68"/>
  <c r="W32" i="68"/>
  <c r="V32" i="68"/>
  <c r="U32" i="68"/>
  <c r="T32" i="68"/>
  <c r="S32" i="68"/>
  <c r="R32" i="68"/>
  <c r="Q32" i="68"/>
  <c r="AO31" i="68"/>
  <c r="AN31" i="68"/>
  <c r="AM31" i="68"/>
  <c r="AL31" i="68"/>
  <c r="AK31" i="68"/>
  <c r="AJ31" i="68"/>
  <c r="AI31" i="68"/>
  <c r="AH31" i="68"/>
  <c r="AG31" i="68"/>
  <c r="AF31" i="68"/>
  <c r="AE31" i="68"/>
  <c r="AD31" i="68"/>
  <c r="AC31" i="68"/>
  <c r="AB31" i="68"/>
  <c r="AA31" i="68"/>
  <c r="Z31" i="68"/>
  <c r="Y31" i="68"/>
  <c r="X31" i="68"/>
  <c r="W31" i="68"/>
  <c r="V31" i="68"/>
  <c r="U31" i="68"/>
  <c r="T31" i="68"/>
  <c r="S31" i="68"/>
  <c r="R31" i="68"/>
  <c r="Q31" i="68"/>
  <c r="P31" i="68"/>
  <c r="O31" i="68"/>
  <c r="BT31" i="68"/>
  <c r="BS31" i="68"/>
  <c r="BR31" i="68"/>
  <c r="BQ31" i="68"/>
  <c r="BP31" i="68"/>
  <c r="BO31" i="68"/>
  <c r="BN31" i="68"/>
  <c r="BM31" i="68"/>
  <c r="BL31" i="68"/>
  <c r="BK31" i="68"/>
  <c r="BJ31" i="68"/>
  <c r="BI31" i="68"/>
  <c r="BH31" i="68"/>
  <c r="BG31" i="68"/>
  <c r="BF31" i="68"/>
  <c r="BE31" i="68"/>
  <c r="BD31" i="68"/>
  <c r="BC31" i="68"/>
  <c r="BB31" i="68"/>
  <c r="BA31" i="68"/>
  <c r="AZ31" i="68"/>
  <c r="AY31" i="68"/>
  <c r="AX31" i="68"/>
  <c r="AW31" i="68"/>
  <c r="AV31" i="68"/>
  <c r="AU31" i="68"/>
  <c r="AT31" i="68"/>
  <c r="AU30" i="68"/>
  <c r="AV30" i="68"/>
  <c r="AW30" i="68"/>
  <c r="AX30" i="68"/>
  <c r="AY30" i="68"/>
  <c r="AZ30" i="68"/>
  <c r="AW29" i="68"/>
  <c r="AX29" i="68"/>
  <c r="AY29" i="68"/>
  <c r="AZ29" i="68"/>
  <c r="AY28" i="68"/>
  <c r="AZ28" i="68"/>
  <c r="AW27" i="68"/>
  <c r="AX27" i="68"/>
  <c r="AY27" i="68"/>
  <c r="AZ27" i="68"/>
  <c r="P30" i="68"/>
  <c r="Q30" i="68"/>
  <c r="R30" i="68"/>
  <c r="R29" i="68"/>
  <c r="S30" i="68"/>
  <c r="S29" i="68"/>
  <c r="T30" i="68"/>
  <c r="T29" i="68"/>
  <c r="U30" i="68"/>
  <c r="U29" i="68"/>
  <c r="T28" i="68"/>
  <c r="U28" i="68"/>
  <c r="R27" i="68"/>
  <c r="S27" i="68"/>
  <c r="T27" i="68"/>
  <c r="U27" i="68"/>
  <c r="AO30" i="68"/>
  <c r="AN30" i="68"/>
  <c r="AM30" i="68"/>
  <c r="AL30" i="68"/>
  <c r="AK30" i="68"/>
  <c r="AJ30" i="68"/>
  <c r="AI30" i="68"/>
  <c r="AH30" i="68"/>
  <c r="AG30" i="68"/>
  <c r="AF30" i="68"/>
  <c r="AE30" i="68"/>
  <c r="AD30" i="68"/>
  <c r="AC30" i="68"/>
  <c r="AB30" i="68"/>
  <c r="AA30" i="68"/>
  <c r="Z30" i="68"/>
  <c r="Y30" i="68"/>
  <c r="X30" i="68"/>
  <c r="W30" i="68"/>
  <c r="BT30" i="68"/>
  <c r="BS30" i="68"/>
  <c r="BR30" i="68"/>
  <c r="BQ30" i="68"/>
  <c r="BP30" i="68"/>
  <c r="BO30" i="68"/>
  <c r="BN30" i="68"/>
  <c r="BM30" i="68"/>
  <c r="BL30" i="68"/>
  <c r="BK30" i="68"/>
  <c r="BJ30" i="68"/>
  <c r="BI30" i="68"/>
  <c r="BH30" i="68"/>
  <c r="BG30" i="68"/>
  <c r="BF30" i="68"/>
  <c r="BE30" i="68"/>
  <c r="BD30" i="68"/>
  <c r="BC30" i="68"/>
  <c r="BB30" i="68"/>
  <c r="BA30" i="68"/>
  <c r="V30" i="68"/>
  <c r="BT29" i="68"/>
  <c r="BS29" i="68"/>
  <c r="BR29" i="68"/>
  <c r="BQ29" i="68"/>
  <c r="BP29" i="68"/>
  <c r="BO29" i="68"/>
  <c r="BN29" i="68"/>
  <c r="BM29" i="68"/>
  <c r="BL29" i="68"/>
  <c r="BK29" i="68"/>
  <c r="BJ29" i="68"/>
  <c r="BI29" i="68"/>
  <c r="BH29" i="68"/>
  <c r="BG29" i="68"/>
  <c r="BF29" i="68"/>
  <c r="BE29" i="68"/>
  <c r="BD29" i="68"/>
  <c r="BC29" i="68"/>
  <c r="BB29" i="68"/>
  <c r="BA29" i="68"/>
  <c r="AO29" i="68"/>
  <c r="AN29" i="68"/>
  <c r="AM29" i="68"/>
  <c r="AL29" i="68"/>
  <c r="AK29" i="68"/>
  <c r="AJ29" i="68"/>
  <c r="AI29" i="68"/>
  <c r="AH29" i="68"/>
  <c r="AG29" i="68"/>
  <c r="AF29" i="68"/>
  <c r="AE29" i="68"/>
  <c r="AD29" i="68"/>
  <c r="AC29" i="68"/>
  <c r="AB29" i="68"/>
  <c r="AA29" i="68"/>
  <c r="Z29" i="68"/>
  <c r="Y29" i="68"/>
  <c r="X29" i="68"/>
  <c r="W29" i="68"/>
  <c r="V29" i="68"/>
  <c r="BD28" i="68"/>
  <c r="I885" i="79" s="1"/>
  <c r="I964" i="79" s="1"/>
  <c r="BC28" i="68"/>
  <c r="H885" i="79" s="1"/>
  <c r="H964" i="79" s="1"/>
  <c r="BB28" i="68"/>
  <c r="G885" i="79" s="1"/>
  <c r="G964" i="79" s="1"/>
  <c r="BA28" i="68"/>
  <c r="F885" i="79" s="1"/>
  <c r="F964" i="79" s="1"/>
  <c r="Y28" i="68"/>
  <c r="X885" i="79" s="1"/>
  <c r="X964" i="79" s="1"/>
  <c r="X28" i="68"/>
  <c r="W885" i="79" s="1"/>
  <c r="W964" i="79" s="1"/>
  <c r="W28" i="68"/>
  <c r="V885" i="79" s="1"/>
  <c r="V964" i="79" s="1"/>
  <c r="V28" i="68"/>
  <c r="U885" i="79" s="1"/>
  <c r="U964" i="79" s="1"/>
  <c r="AC540" i="46" l="1"/>
  <c r="K540" i="46"/>
  <c r="BT27" i="68"/>
  <c r="BS27" i="68"/>
  <c r="BR27" i="68"/>
  <c r="BQ27" i="68"/>
  <c r="BP27" i="68"/>
  <c r="BO27" i="68"/>
  <c r="BN27" i="68"/>
  <c r="BM27" i="68"/>
  <c r="BL27" i="68"/>
  <c r="BK27" i="68"/>
  <c r="BJ27" i="68"/>
  <c r="BI27" i="68"/>
  <c r="BH27" i="68"/>
  <c r="BG27" i="68"/>
  <c r="BF27" i="68"/>
  <c r="BE27" i="68"/>
  <c r="BD27" i="68"/>
  <c r="BC27" i="68"/>
  <c r="BB27" i="68"/>
  <c r="BA27" i="68"/>
  <c r="AO27" i="68"/>
  <c r="AN27" i="68"/>
  <c r="AM27" i="68"/>
  <c r="AL27" i="68"/>
  <c r="AK27" i="68"/>
  <c r="AJ27" i="68"/>
  <c r="AI27" i="68"/>
  <c r="AH27" i="68"/>
  <c r="AG27" i="68"/>
  <c r="AF27" i="68"/>
  <c r="AE27" i="68"/>
  <c r="AD27" i="68"/>
  <c r="AC27" i="68"/>
  <c r="AB27" i="68"/>
  <c r="AA27" i="68"/>
  <c r="Z27" i="68"/>
  <c r="Y27" i="68"/>
  <c r="X27" i="68"/>
  <c r="W27" i="68"/>
  <c r="V27" i="68"/>
  <c r="BN46" i="89"/>
  <c r="BM46" i="89"/>
  <c r="BL46" i="89"/>
  <c r="BK46" i="89"/>
  <c r="BJ46" i="89"/>
  <c r="BI46" i="89"/>
  <c r="BH46" i="89"/>
  <c r="BG46" i="89"/>
  <c r="BF46" i="89"/>
  <c r="BE46" i="89"/>
  <c r="BD46" i="89"/>
  <c r="BC46" i="89"/>
  <c r="BB46" i="89"/>
  <c r="BA46" i="89"/>
  <c r="AZ46" i="89"/>
  <c r="AY46" i="89"/>
  <c r="AQ46" i="89"/>
  <c r="AP46" i="89"/>
  <c r="AO46" i="89"/>
  <c r="AN46" i="89"/>
  <c r="AM46" i="89"/>
  <c r="AL46" i="89"/>
  <c r="AK46" i="89"/>
  <c r="AJ46" i="89"/>
  <c r="AI46" i="89"/>
  <c r="AH46" i="89"/>
  <c r="AG46" i="89"/>
  <c r="AF46" i="89"/>
  <c r="AE46" i="89"/>
  <c r="AD46" i="89"/>
  <c r="AC46" i="89"/>
  <c r="AB46" i="89"/>
  <c r="AA46" i="89"/>
  <c r="Z46" i="89"/>
  <c r="Y46" i="89"/>
  <c r="X46" i="89"/>
  <c r="W46" i="89"/>
  <c r="BU42" i="89"/>
  <c r="BT42" i="89"/>
  <c r="BS42" i="89"/>
  <c r="BR42" i="89"/>
  <c r="BQ42" i="89"/>
  <c r="BP42" i="89"/>
  <c r="BO42" i="89"/>
  <c r="BN42" i="89"/>
  <c r="BM42" i="89"/>
  <c r="BL42" i="89"/>
  <c r="BK42" i="89"/>
  <c r="BJ42" i="89"/>
  <c r="BI42" i="89"/>
  <c r="BH42" i="89"/>
  <c r="BG42" i="89"/>
  <c r="BF42" i="89"/>
  <c r="BE42" i="89"/>
  <c r="BD42" i="89"/>
  <c r="BC42" i="89"/>
  <c r="BB42" i="89"/>
  <c r="BA42" i="89"/>
  <c r="AZ42" i="89"/>
  <c r="AY42" i="89"/>
  <c r="AX42" i="89"/>
  <c r="AW42" i="89"/>
  <c r="AV42" i="89"/>
  <c r="AU42" i="89"/>
  <c r="AT42" i="89"/>
  <c r="AS42" i="89"/>
  <c r="AR42" i="89"/>
  <c r="AQ42" i="89"/>
  <c r="AP42" i="89"/>
  <c r="AO42" i="89"/>
  <c r="AN42" i="89"/>
  <c r="AM42" i="89"/>
  <c r="AL42" i="89"/>
  <c r="AK42" i="89"/>
  <c r="AJ42" i="89"/>
  <c r="AI42" i="89"/>
  <c r="AH42" i="89"/>
  <c r="AG42" i="89"/>
  <c r="AF42" i="89"/>
  <c r="AE42" i="89"/>
  <c r="AD42" i="89"/>
  <c r="AC42" i="89"/>
  <c r="AB42" i="89"/>
  <c r="AA42" i="89"/>
  <c r="Z42" i="89"/>
  <c r="Y42" i="89"/>
  <c r="X42" i="89"/>
  <c r="W42" i="89"/>
  <c r="V42" i="89"/>
  <c r="U42" i="89"/>
  <c r="T42" i="89"/>
  <c r="S42" i="89"/>
  <c r="R42" i="89"/>
  <c r="Q42" i="89"/>
  <c r="P42" i="89"/>
  <c r="O42" i="89"/>
  <c r="N42" i="89"/>
  <c r="BT41" i="89"/>
  <c r="BT43" i="89" s="1"/>
  <c r="BS41" i="89"/>
  <c r="BQ41" i="89"/>
  <c r="BQ43" i="89" s="1"/>
  <c r="BL41" i="89"/>
  <c r="BL43" i="89" s="1"/>
  <c r="BK41" i="89"/>
  <c r="BI41" i="89"/>
  <c r="BD41" i="89"/>
  <c r="BD43" i="89" s="1"/>
  <c r="BC41" i="89"/>
  <c r="BA41" i="89"/>
  <c r="BA43" i="89" s="1"/>
  <c r="AV41" i="89"/>
  <c r="AV43" i="89" s="1"/>
  <c r="AU41" i="89"/>
  <c r="AS41" i="89"/>
  <c r="AN41" i="89"/>
  <c r="AN43" i="89" s="1"/>
  <c r="AM41" i="89"/>
  <c r="AK41" i="89"/>
  <c r="AK43" i="89" s="1"/>
  <c r="AF41" i="89"/>
  <c r="AF43" i="89" s="1"/>
  <c r="AE41" i="89"/>
  <c r="AC41" i="89"/>
  <c r="X41" i="89"/>
  <c r="X43" i="89" s="1"/>
  <c r="W41" i="89"/>
  <c r="U41" i="89"/>
  <c r="P41" i="89"/>
  <c r="P43" i="89" s="1"/>
  <c r="O41" i="89"/>
  <c r="AW35" i="89"/>
  <c r="AW34" i="89"/>
  <c r="AV34" i="89"/>
  <c r="AU34" i="89"/>
  <c r="S34" i="89"/>
  <c r="R34" i="89"/>
  <c r="Q34" i="89"/>
  <c r="AW33" i="89"/>
  <c r="AV33" i="89"/>
  <c r="AU33" i="89"/>
  <c r="S33" i="89"/>
  <c r="R33" i="89"/>
  <c r="Q33" i="89"/>
  <c r="AW31" i="89"/>
  <c r="AV31" i="89"/>
  <c r="AU31" i="89"/>
  <c r="S31" i="89"/>
  <c r="R31" i="89"/>
  <c r="Q31" i="89"/>
  <c r="S29" i="89"/>
  <c r="R29" i="89"/>
  <c r="Q29" i="89"/>
  <c r="S28" i="89"/>
  <c r="R28" i="89"/>
  <c r="Q28" i="89"/>
  <c r="AW27" i="89"/>
  <c r="AV27" i="89"/>
  <c r="AU27" i="89"/>
  <c r="AU35" i="89" s="1"/>
  <c r="S27" i="89"/>
  <c r="R27" i="89"/>
  <c r="Q27" i="89"/>
  <c r="AW26" i="89"/>
  <c r="AV26" i="89"/>
  <c r="AU26" i="89"/>
  <c r="S26" i="89"/>
  <c r="R26" i="89"/>
  <c r="Q26" i="89"/>
  <c r="AW25" i="89"/>
  <c r="AV25" i="89"/>
  <c r="AV35" i="89" s="1"/>
  <c r="AU25" i="89"/>
  <c r="S25" i="89"/>
  <c r="S35" i="89" s="1"/>
  <c r="R25" i="89"/>
  <c r="R35" i="89" s="1"/>
  <c r="Q25" i="89"/>
  <c r="Q35" i="89" s="1"/>
  <c r="BU23" i="89"/>
  <c r="BU41" i="89" s="1"/>
  <c r="BT23" i="89"/>
  <c r="BS23" i="89"/>
  <c r="BR23" i="89"/>
  <c r="BR41" i="89" s="1"/>
  <c r="BR43" i="89" s="1"/>
  <c r="BQ23" i="89"/>
  <c r="BP23" i="89"/>
  <c r="BP41" i="89" s="1"/>
  <c r="BP43" i="89" s="1"/>
  <c r="BO23" i="89"/>
  <c r="BO41" i="89" s="1"/>
  <c r="BO43" i="89" s="1"/>
  <c r="BN23" i="89"/>
  <c r="BN41" i="89" s="1"/>
  <c r="BN43" i="89" s="1"/>
  <c r="BM23" i="89"/>
  <c r="BM41" i="89" s="1"/>
  <c r="BL23" i="89"/>
  <c r="BK23" i="89"/>
  <c r="BJ23" i="89"/>
  <c r="BJ41" i="89" s="1"/>
  <c r="BJ43" i="89" s="1"/>
  <c r="BI23" i="89"/>
  <c r="BH23" i="89"/>
  <c r="BH41" i="89" s="1"/>
  <c r="BH43" i="89" s="1"/>
  <c r="BG23" i="89"/>
  <c r="BG41" i="89" s="1"/>
  <c r="BG43" i="89" s="1"/>
  <c r="BF23" i="89"/>
  <c r="BF41" i="89" s="1"/>
  <c r="BF43" i="89" s="1"/>
  <c r="BE23" i="89"/>
  <c r="BE41" i="89" s="1"/>
  <c r="BD23" i="89"/>
  <c r="BC23" i="89"/>
  <c r="BB23" i="89"/>
  <c r="BB41" i="89" s="1"/>
  <c r="BB43" i="89" s="1"/>
  <c r="BA23" i="89"/>
  <c r="AZ23" i="89"/>
  <c r="AZ41" i="89" s="1"/>
  <c r="AZ43" i="89" s="1"/>
  <c r="AY23" i="89"/>
  <c r="AY41" i="89" s="1"/>
  <c r="AX23" i="89"/>
  <c r="AX41" i="89" s="1"/>
  <c r="AX43" i="89" s="1"/>
  <c r="AW23" i="89"/>
  <c r="AW37" i="89" s="1"/>
  <c r="AV23" i="89"/>
  <c r="AU23" i="89"/>
  <c r="AT23" i="89"/>
  <c r="AT41" i="89" s="1"/>
  <c r="AT43" i="89" s="1"/>
  <c r="AS23" i="89"/>
  <c r="AR23" i="89"/>
  <c r="AR41" i="89" s="1"/>
  <c r="AR43" i="89" s="1"/>
  <c r="AQ23" i="89"/>
  <c r="AQ41" i="89" s="1"/>
  <c r="AQ43" i="89" s="1"/>
  <c r="AP23" i="89"/>
  <c r="AP41" i="89" s="1"/>
  <c r="AP43" i="89" s="1"/>
  <c r="AO23" i="89"/>
  <c r="AO41" i="89" s="1"/>
  <c r="AN23" i="89"/>
  <c r="AM23" i="89"/>
  <c r="AL23" i="89"/>
  <c r="AL41" i="89" s="1"/>
  <c r="AL43" i="89" s="1"/>
  <c r="AK23" i="89"/>
  <c r="AJ23" i="89"/>
  <c r="AJ41" i="89" s="1"/>
  <c r="AJ43" i="89" s="1"/>
  <c r="AI23" i="89"/>
  <c r="AI41" i="89" s="1"/>
  <c r="AI43" i="89" s="1"/>
  <c r="AH23" i="89"/>
  <c r="AH41" i="89" s="1"/>
  <c r="AH43" i="89" s="1"/>
  <c r="AG23" i="89"/>
  <c r="AG41" i="89" s="1"/>
  <c r="AF23" i="89"/>
  <c r="AE23" i="89"/>
  <c r="AD23" i="89"/>
  <c r="AD41" i="89" s="1"/>
  <c r="AD43" i="89" s="1"/>
  <c r="AC23" i="89"/>
  <c r="AB23" i="89"/>
  <c r="AB41" i="89" s="1"/>
  <c r="AB43" i="89" s="1"/>
  <c r="AA23" i="89"/>
  <c r="AA41" i="89" s="1"/>
  <c r="AA43" i="89" s="1"/>
  <c r="Z23" i="89"/>
  <c r="Z41" i="89" s="1"/>
  <c r="Z43" i="89" s="1"/>
  <c r="Y23" i="89"/>
  <c r="Y41" i="89" s="1"/>
  <c r="X23" i="89"/>
  <c r="W23" i="89"/>
  <c r="V23" i="89"/>
  <c r="V41" i="89" s="1"/>
  <c r="V43" i="89" s="1"/>
  <c r="U23" i="89"/>
  <c r="T23" i="89"/>
  <c r="T41" i="89" s="1"/>
  <c r="T43" i="89" s="1"/>
  <c r="S23" i="89"/>
  <c r="S41" i="89" s="1"/>
  <c r="S43" i="89" s="1"/>
  <c r="R23" i="89"/>
  <c r="R41" i="89" s="1"/>
  <c r="R43" i="89" s="1"/>
  <c r="Q23" i="89"/>
  <c r="Q41" i="89" s="1"/>
  <c r="P23" i="89"/>
  <c r="O23" i="89"/>
  <c r="N23" i="89"/>
  <c r="N41" i="89" s="1"/>
  <c r="N43" i="89" s="1"/>
  <c r="DT61" i="88"/>
  <c r="FC56" i="88"/>
  <c r="FC58" i="88" s="1"/>
  <c r="FB56" i="88"/>
  <c r="FB58" i="88" s="1"/>
  <c r="FA56" i="88"/>
  <c r="FA58" i="88" s="1"/>
  <c r="EZ56" i="88"/>
  <c r="EZ58" i="88" s="1"/>
  <c r="EY56" i="88"/>
  <c r="EY58" i="88" s="1"/>
  <c r="EX56" i="88"/>
  <c r="EX58" i="88" s="1"/>
  <c r="EW56" i="88"/>
  <c r="EW58" i="88" s="1"/>
  <c r="EV56" i="88"/>
  <c r="EV58" i="88" s="1"/>
  <c r="EU56" i="88"/>
  <c r="EU58" i="88" s="1"/>
  <c r="ET56" i="88"/>
  <c r="ET58" i="88" s="1"/>
  <c r="ES56" i="88"/>
  <c r="ES58" i="88" s="1"/>
  <c r="ER56" i="88"/>
  <c r="ER58" i="88" s="1"/>
  <c r="EQ56" i="88"/>
  <c r="EQ58" i="88" s="1"/>
  <c r="EP56" i="88"/>
  <c r="EP58" i="88" s="1"/>
  <c r="EO56" i="88"/>
  <c r="EO58" i="88" s="1"/>
  <c r="EN56" i="88"/>
  <c r="EN58" i="88" s="1"/>
  <c r="EM56" i="88"/>
  <c r="EM58" i="88" s="1"/>
  <c r="EL56" i="88"/>
  <c r="EL58" i="88" s="1"/>
  <c r="EK56" i="88"/>
  <c r="EK58" i="88" s="1"/>
  <c r="EJ56" i="88"/>
  <c r="EJ58" i="88" s="1"/>
  <c r="EI56" i="88"/>
  <c r="EI58" i="88" s="1"/>
  <c r="EH56" i="88"/>
  <c r="EH58" i="88" s="1"/>
  <c r="EG56" i="88"/>
  <c r="EG58" i="88" s="1"/>
  <c r="EF56" i="88"/>
  <c r="EF58" i="88" s="1"/>
  <c r="EE56" i="88"/>
  <c r="EE58" i="88" s="1"/>
  <c r="ED56" i="88"/>
  <c r="ED58" i="88" s="1"/>
  <c r="EC56" i="88"/>
  <c r="EC58" i="88" s="1"/>
  <c r="EB56" i="88"/>
  <c r="EB58" i="88" s="1"/>
  <c r="EA56" i="88"/>
  <c r="EA58" i="88" s="1"/>
  <c r="DZ56" i="88"/>
  <c r="DZ58" i="88" s="1"/>
  <c r="DY56" i="88"/>
  <c r="DY58" i="88" s="1"/>
  <c r="DX56" i="88"/>
  <c r="DX58" i="88" s="1"/>
  <c r="DW56" i="88"/>
  <c r="DW58" i="88" s="1"/>
  <c r="DV56" i="88"/>
  <c r="DV58" i="88" s="1"/>
  <c r="DP56" i="88"/>
  <c r="DO56" i="88"/>
  <c r="DO58" i="88" s="1"/>
  <c r="DN56" i="88"/>
  <c r="DN58" i="88" s="1"/>
  <c r="DM56" i="88"/>
  <c r="DM58" i="88" s="1"/>
  <c r="DL56" i="88"/>
  <c r="DL58" i="88" s="1"/>
  <c r="DK56" i="88"/>
  <c r="DJ56" i="88"/>
  <c r="DI56" i="88"/>
  <c r="DI58" i="88" s="1"/>
  <c r="DH56" i="88"/>
  <c r="DG56" i="88"/>
  <c r="DG58" i="88" s="1"/>
  <c r="DF56" i="88"/>
  <c r="DF58" i="88" s="1"/>
  <c r="DE56" i="88"/>
  <c r="DE58" i="88" s="1"/>
  <c r="DD56" i="88"/>
  <c r="DD58" i="88" s="1"/>
  <c r="DC56" i="88"/>
  <c r="DB56" i="88"/>
  <c r="DA56" i="88"/>
  <c r="DA58" i="88" s="1"/>
  <c r="CZ56" i="88"/>
  <c r="CY56" i="88"/>
  <c r="CY58" i="88" s="1"/>
  <c r="CX56" i="88"/>
  <c r="CX58" i="88" s="1"/>
  <c r="CW56" i="88"/>
  <c r="CW58" i="88" s="1"/>
  <c r="CV56" i="88"/>
  <c r="CV58" i="88" s="1"/>
  <c r="CU56" i="88"/>
  <c r="CT56" i="88"/>
  <c r="CS56" i="88"/>
  <c r="CS58" i="88" s="1"/>
  <c r="CR56" i="88"/>
  <c r="CQ56" i="88"/>
  <c r="CQ58" i="88" s="1"/>
  <c r="CP56" i="88"/>
  <c r="CP58" i="88" s="1"/>
  <c r="CO56" i="88"/>
  <c r="CO58" i="88" s="1"/>
  <c r="CN56" i="88"/>
  <c r="CN58" i="88" s="1"/>
  <c r="CM56" i="88"/>
  <c r="CL56" i="88"/>
  <c r="CK56" i="88"/>
  <c r="CK58" i="88" s="1"/>
  <c r="CJ56" i="88"/>
  <c r="CI56" i="88"/>
  <c r="CI63" i="88" s="1"/>
  <c r="FC45" i="88"/>
  <c r="FB45" i="88"/>
  <c r="FA45" i="88"/>
  <c r="EZ45" i="88"/>
  <c r="EY45" i="88"/>
  <c r="EX45" i="88"/>
  <c r="EW45" i="88"/>
  <c r="EV45" i="88"/>
  <c r="EU45" i="88"/>
  <c r="ET45" i="88"/>
  <c r="ES45" i="88"/>
  <c r="ER45" i="88"/>
  <c r="EQ45" i="88"/>
  <c r="EP45" i="88"/>
  <c r="EO45" i="88"/>
  <c r="EN45" i="88"/>
  <c r="EM45" i="88"/>
  <c r="EL45" i="88"/>
  <c r="EK45" i="88"/>
  <c r="EJ45" i="88"/>
  <c r="EI45" i="88"/>
  <c r="EH45" i="88"/>
  <c r="EG45" i="88"/>
  <c r="EF45" i="88"/>
  <c r="EE45" i="88"/>
  <c r="ED45" i="88"/>
  <c r="EC45" i="88"/>
  <c r="EB45" i="88"/>
  <c r="EA45" i="88"/>
  <c r="DZ45" i="88"/>
  <c r="DY45" i="88"/>
  <c r="DX45" i="88"/>
  <c r="DW45" i="88"/>
  <c r="DV45" i="88"/>
  <c r="DU45" i="88"/>
  <c r="DP45" i="88"/>
  <c r="DO45" i="88"/>
  <c r="DN45" i="88"/>
  <c r="DM45" i="88"/>
  <c r="DL45" i="88"/>
  <c r="DK45" i="88"/>
  <c r="DK58" i="88" s="1"/>
  <c r="DJ45" i="88"/>
  <c r="DI45" i="88"/>
  <c r="DH45" i="88"/>
  <c r="DG45" i="88"/>
  <c r="DF45" i="88"/>
  <c r="DE45" i="88"/>
  <c r="DD45" i="88"/>
  <c r="DC45" i="88"/>
  <c r="DC58" i="88" s="1"/>
  <c r="DB45" i="88"/>
  <c r="DA45" i="88"/>
  <c r="CZ45" i="88"/>
  <c r="CY45" i="88"/>
  <c r="CX45" i="88"/>
  <c r="CW45" i="88"/>
  <c r="CV45" i="88"/>
  <c r="CU45" i="88"/>
  <c r="CU58" i="88" s="1"/>
  <c r="CT45" i="88"/>
  <c r="CS45" i="88"/>
  <c r="CR45" i="88"/>
  <c r="CQ45" i="88"/>
  <c r="CP45" i="88"/>
  <c r="CO45" i="88"/>
  <c r="CN45" i="88"/>
  <c r="CM45" i="88"/>
  <c r="CM58" i="88" s="1"/>
  <c r="CL45" i="88"/>
  <c r="CK45" i="88"/>
  <c r="CJ45" i="88"/>
  <c r="CI45" i="88"/>
  <c r="CH45" i="88"/>
  <c r="CH58" i="88" s="1"/>
  <c r="FC37" i="88"/>
  <c r="FB37" i="88"/>
  <c r="FA37" i="88"/>
  <c r="EZ37" i="88"/>
  <c r="EY37" i="88"/>
  <c r="EX37" i="88"/>
  <c r="EW37" i="88"/>
  <c r="EV37" i="88"/>
  <c r="EU37" i="88"/>
  <c r="ET37" i="88"/>
  <c r="ES37" i="88"/>
  <c r="ER37" i="88"/>
  <c r="EQ37" i="88"/>
  <c r="EP37" i="88"/>
  <c r="EO37" i="88"/>
  <c r="EN37" i="88"/>
  <c r="EM37" i="88"/>
  <c r="EL37" i="88"/>
  <c r="EK37" i="88"/>
  <c r="EJ37" i="88"/>
  <c r="EI37" i="88"/>
  <c r="EH37" i="88"/>
  <c r="EG37" i="88"/>
  <c r="EF37" i="88"/>
  <c r="EE37" i="88"/>
  <c r="ED37" i="88"/>
  <c r="EC37" i="88"/>
  <c r="EB37" i="88"/>
  <c r="EA37" i="88"/>
  <c r="DZ37" i="88"/>
  <c r="DY37" i="88"/>
  <c r="DX37" i="88"/>
  <c r="DW37" i="88"/>
  <c r="DV37" i="88"/>
  <c r="DV62" i="88" s="1"/>
  <c r="DU37" i="88"/>
  <c r="DU62" i="88" s="1"/>
  <c r="DP37" i="88"/>
  <c r="DO37" i="88"/>
  <c r="DN37" i="88"/>
  <c r="DM37" i="88"/>
  <c r="DL37" i="88"/>
  <c r="DK37" i="88"/>
  <c r="DJ37" i="88"/>
  <c r="DJ58" i="88" s="1"/>
  <c r="DI37" i="88"/>
  <c r="DH37" i="88"/>
  <c r="DG37" i="88"/>
  <c r="DF37" i="88"/>
  <c r="DE37" i="88"/>
  <c r="DD37" i="88"/>
  <c r="DC37" i="88"/>
  <c r="DB37" i="88"/>
  <c r="DB58" i="88" s="1"/>
  <c r="DA37" i="88"/>
  <c r="CZ37" i="88"/>
  <c r="CY37" i="88"/>
  <c r="CX37" i="88"/>
  <c r="CW37" i="88"/>
  <c r="CV37" i="88"/>
  <c r="CU37" i="88"/>
  <c r="CT37" i="88"/>
  <c r="CT58" i="88" s="1"/>
  <c r="CS37" i="88"/>
  <c r="CR37" i="88"/>
  <c r="CQ37" i="88"/>
  <c r="CP37" i="88"/>
  <c r="CO37" i="88"/>
  <c r="CN37" i="88"/>
  <c r="CM37" i="88"/>
  <c r="CL37" i="88"/>
  <c r="CL58" i="88" s="1"/>
  <c r="CK37" i="88"/>
  <c r="CJ37" i="88"/>
  <c r="CI37" i="88"/>
  <c r="CI62" i="88" s="1"/>
  <c r="CH37" i="88"/>
  <c r="FC30" i="88"/>
  <c r="FB30" i="88"/>
  <c r="FA30" i="88"/>
  <c r="EZ30" i="88"/>
  <c r="EY30" i="88"/>
  <c r="EX30" i="88"/>
  <c r="EW30" i="88"/>
  <c r="EV30" i="88"/>
  <c r="EU30" i="88"/>
  <c r="ET30" i="88"/>
  <c r="ES30" i="88"/>
  <c r="ER30" i="88"/>
  <c r="EQ30" i="88"/>
  <c r="EP30" i="88"/>
  <c r="EO30" i="88"/>
  <c r="EN30" i="88"/>
  <c r="EM30" i="88"/>
  <c r="EL30" i="88"/>
  <c r="EK30" i="88"/>
  <c r="EJ30" i="88"/>
  <c r="EI30" i="88"/>
  <c r="EH30" i="88"/>
  <c r="EG30" i="88"/>
  <c r="EF30" i="88"/>
  <c r="EE30" i="88"/>
  <c r="ED30" i="88"/>
  <c r="EC30" i="88"/>
  <c r="EB30" i="88"/>
  <c r="EA30" i="88"/>
  <c r="DZ30" i="88"/>
  <c r="DY30" i="88"/>
  <c r="DX30" i="88"/>
  <c r="DW30" i="88"/>
  <c r="DV30" i="88"/>
  <c r="DU30" i="88"/>
  <c r="DT30" i="88"/>
  <c r="DT58" i="88" s="1"/>
  <c r="DP30" i="88"/>
  <c r="DP58" i="88" s="1"/>
  <c r="DO30" i="88"/>
  <c r="DN30" i="88"/>
  <c r="DM30" i="88"/>
  <c r="DL30" i="88"/>
  <c r="DK30" i="88"/>
  <c r="DJ30" i="88"/>
  <c r="DI30" i="88"/>
  <c r="DH30" i="88"/>
  <c r="DH58" i="88" s="1"/>
  <c r="DG30" i="88"/>
  <c r="DF30" i="88"/>
  <c r="DE30" i="88"/>
  <c r="DD30" i="88"/>
  <c r="DC30" i="88"/>
  <c r="DB30" i="88"/>
  <c r="DA30" i="88"/>
  <c r="CZ30" i="88"/>
  <c r="CZ58" i="88" s="1"/>
  <c r="CY30" i="88"/>
  <c r="CX30" i="88"/>
  <c r="CW30" i="88"/>
  <c r="CV30" i="88"/>
  <c r="CU30" i="88"/>
  <c r="CT30" i="88"/>
  <c r="CS30" i="88"/>
  <c r="CR30" i="88"/>
  <c r="CR58" i="88" s="1"/>
  <c r="CQ30" i="88"/>
  <c r="CP30" i="88"/>
  <c r="CO30" i="88"/>
  <c r="CN30" i="88"/>
  <c r="CM30" i="88"/>
  <c r="CL30" i="88"/>
  <c r="CK30" i="88"/>
  <c r="CJ30" i="88"/>
  <c r="CJ58" i="88" s="1"/>
  <c r="CI30" i="88"/>
  <c r="CH30" i="88"/>
  <c r="CG30" i="88"/>
  <c r="CG58" i="88" s="1"/>
  <c r="FC25" i="88"/>
  <c r="FB25" i="88"/>
  <c r="FA25" i="88"/>
  <c r="EZ25" i="88"/>
  <c r="EY25" i="88"/>
  <c r="EX25" i="88"/>
  <c r="EW25" i="88"/>
  <c r="EV25" i="88"/>
  <c r="EU25" i="88"/>
  <c r="ET25" i="88"/>
  <c r="ES25" i="88"/>
  <c r="ER25" i="88"/>
  <c r="EQ25" i="88"/>
  <c r="EP25" i="88"/>
  <c r="EO25" i="88"/>
  <c r="EN25" i="88"/>
  <c r="EM25" i="88"/>
  <c r="EL25" i="88"/>
  <c r="EK25" i="88"/>
  <c r="EJ25" i="88"/>
  <c r="EI25" i="88"/>
  <c r="EH25" i="88"/>
  <c r="EG25" i="88"/>
  <c r="EF25" i="88"/>
  <c r="EE25" i="88"/>
  <c r="ED25" i="88"/>
  <c r="EC25" i="88"/>
  <c r="EB25" i="88"/>
  <c r="EA25" i="88"/>
  <c r="DZ25" i="88"/>
  <c r="DY25" i="88"/>
  <c r="DX25" i="88"/>
  <c r="DW25" i="88"/>
  <c r="DV25" i="88"/>
  <c r="DU25" i="88"/>
  <c r="DT25" i="88"/>
  <c r="DP25" i="88"/>
  <c r="DO25" i="88"/>
  <c r="DN25" i="88"/>
  <c r="DM25" i="88"/>
  <c r="DL25" i="88"/>
  <c r="DK25" i="88"/>
  <c r="DJ25" i="88"/>
  <c r="DI25" i="88"/>
  <c r="DH25" i="88"/>
  <c r="DG25" i="88"/>
  <c r="DF25" i="88"/>
  <c r="DE25" i="88"/>
  <c r="DD25" i="88"/>
  <c r="DC25" i="88"/>
  <c r="DB25" i="88"/>
  <c r="DA25" i="88"/>
  <c r="CZ25" i="88"/>
  <c r="CY25" i="88"/>
  <c r="CX25" i="88"/>
  <c r="CW25" i="88"/>
  <c r="CV25" i="88"/>
  <c r="CU25" i="88"/>
  <c r="CT25" i="88"/>
  <c r="CS25" i="88"/>
  <c r="CR25" i="88"/>
  <c r="CQ25" i="88"/>
  <c r="CP25" i="88"/>
  <c r="CO25" i="88"/>
  <c r="CN25" i="88"/>
  <c r="CM25" i="88"/>
  <c r="CL25" i="88"/>
  <c r="CK25" i="88"/>
  <c r="CJ25" i="88"/>
  <c r="CI25" i="88"/>
  <c r="CH25" i="88"/>
  <c r="CG25" i="88"/>
  <c r="FC17" i="88"/>
  <c r="FB17" i="88"/>
  <c r="FA17" i="88"/>
  <c r="EZ17" i="88"/>
  <c r="EY17" i="88"/>
  <c r="EX17" i="88"/>
  <c r="EW17" i="88"/>
  <c r="EV17" i="88"/>
  <c r="EU17" i="88"/>
  <c r="ET17" i="88"/>
  <c r="ES17" i="88"/>
  <c r="ER17" i="88"/>
  <c r="EQ17" i="88"/>
  <c r="EP17" i="88"/>
  <c r="EO17" i="88"/>
  <c r="EN17" i="88"/>
  <c r="EM17" i="88"/>
  <c r="EL17" i="88"/>
  <c r="EK17" i="88"/>
  <c r="EJ17" i="88"/>
  <c r="EI17" i="88"/>
  <c r="EH17" i="88"/>
  <c r="EG17" i="88"/>
  <c r="EF17" i="88"/>
  <c r="EE17" i="88"/>
  <c r="ED17" i="88"/>
  <c r="EC17" i="88"/>
  <c r="EB17" i="88"/>
  <c r="EA17" i="88"/>
  <c r="DZ17" i="88"/>
  <c r="DY17" i="88"/>
  <c r="DX17" i="88"/>
  <c r="DW17" i="88"/>
  <c r="DV17" i="88"/>
  <c r="DV61" i="88" s="1"/>
  <c r="DU17" i="88"/>
  <c r="DU61" i="88" s="1"/>
  <c r="DT17" i="88"/>
  <c r="DP17" i="88"/>
  <c r="DO17" i="88"/>
  <c r="DN17" i="88"/>
  <c r="DM17" i="88"/>
  <c r="DL17" i="88"/>
  <c r="DK17" i="88"/>
  <c r="DJ17" i="88"/>
  <c r="DI17" i="88"/>
  <c r="DH17" i="88"/>
  <c r="DG17" i="88"/>
  <c r="DF17" i="88"/>
  <c r="DE17" i="88"/>
  <c r="DD17" i="88"/>
  <c r="DC17" i="88"/>
  <c r="DB17" i="88"/>
  <c r="DA17" i="88"/>
  <c r="CZ17" i="88"/>
  <c r="CY17" i="88"/>
  <c r="CX17" i="88"/>
  <c r="CW17" i="88"/>
  <c r="CV17" i="88"/>
  <c r="CU17" i="88"/>
  <c r="CT17" i="88"/>
  <c r="CS17" i="88"/>
  <c r="CR17" i="88"/>
  <c r="CQ17" i="88"/>
  <c r="CP17" i="88"/>
  <c r="CO17" i="88"/>
  <c r="CN17" i="88"/>
  <c r="CM17" i="88"/>
  <c r="CL17" i="88"/>
  <c r="CK17" i="88"/>
  <c r="CJ17" i="88"/>
  <c r="CI17" i="88"/>
  <c r="CI61" i="88" s="1"/>
  <c r="CH17" i="88"/>
  <c r="CH61" i="88" s="1"/>
  <c r="CG17" i="88"/>
  <c r="CG61" i="88" s="1"/>
  <c r="H191" i="47"/>
  <c r="H190" i="47"/>
  <c r="H189" i="47"/>
  <c r="H188" i="47"/>
  <c r="H187" i="47"/>
  <c r="H186" i="47"/>
  <c r="H185" i="47"/>
  <c r="BI43" i="89" l="1"/>
  <c r="U43" i="89"/>
  <c r="BK43" i="89"/>
  <c r="AS43" i="89"/>
  <c r="AC43" i="89"/>
  <c r="AM43" i="89"/>
  <c r="W43" i="89"/>
  <c r="Q43" i="89"/>
  <c r="Y43" i="89"/>
  <c r="AG43" i="89"/>
  <c r="AO43" i="89"/>
  <c r="BE43" i="89"/>
  <c r="BM43" i="89"/>
  <c r="BU43" i="89"/>
  <c r="AU43" i="89"/>
  <c r="BS43" i="89"/>
  <c r="O43" i="89"/>
  <c r="AE43" i="89"/>
  <c r="BC43" i="89"/>
  <c r="AU37" i="89"/>
  <c r="AV37" i="89"/>
  <c r="AY43" i="89"/>
  <c r="AY47" i="89"/>
  <c r="Q37" i="89"/>
  <c r="R37" i="89"/>
  <c r="AW41" i="89"/>
  <c r="AW43" i="89" s="1"/>
  <c r="S37" i="89"/>
  <c r="DV63" i="88"/>
  <c r="DU58" i="88"/>
  <c r="CH62" i="88"/>
  <c r="CI58" i="88"/>
  <c r="H184" i="47" l="1"/>
  <c r="H183" i="47"/>
  <c r="H181" i="47"/>
  <c r="H182" i="47"/>
  <c r="H180" i="47"/>
  <c r="H175" i="47"/>
  <c r="H176" i="47"/>
  <c r="H174" i="47"/>
  <c r="H172" i="47"/>
  <c r="H173" i="47"/>
  <c r="H171" i="47"/>
  <c r="H169" i="47"/>
  <c r="H170" i="47"/>
  <c r="H168" i="47"/>
  <c r="H166" i="47"/>
  <c r="H167" i="47"/>
  <c r="H165" i="47"/>
  <c r="H161" i="47"/>
  <c r="H160" i="47"/>
  <c r="H159" i="47"/>
  <c r="H157" i="47"/>
  <c r="H158" i="47"/>
  <c r="H156" i="47"/>
  <c r="R1415" i="79" l="1"/>
  <c r="R1412" i="79"/>
  <c r="R1409" i="79"/>
  <c r="R1406" i="79"/>
  <c r="R1403" i="79"/>
  <c r="R1221" i="79"/>
  <c r="R1218" i="79"/>
  <c r="R1215" i="79"/>
  <c r="R1212" i="79"/>
  <c r="R1209" i="79"/>
  <c r="R1026" i="79"/>
  <c r="R1023" i="79"/>
  <c r="R1020" i="79"/>
  <c r="R1017" i="79"/>
  <c r="R1014" i="79"/>
  <c r="R831" i="79"/>
  <c r="R828" i="79"/>
  <c r="R825" i="79"/>
  <c r="R822" i="79"/>
  <c r="R819" i="79"/>
  <c r="R640" i="79"/>
  <c r="R637" i="79"/>
  <c r="R634" i="79"/>
  <c r="R631" i="79"/>
  <c r="R628" i="79"/>
  <c r="R449" i="79"/>
  <c r="R446" i="79"/>
  <c r="R443" i="79"/>
  <c r="R440" i="79"/>
  <c r="R437" i="79"/>
  <c r="R258" i="79"/>
  <c r="R255" i="79"/>
  <c r="R252" i="79"/>
  <c r="R249" i="79"/>
  <c r="R246" i="79"/>
  <c r="U476" i="46"/>
  <c r="U473" i="46"/>
  <c r="U470" i="46"/>
  <c r="U467" i="46"/>
  <c r="U464" i="46"/>
  <c r="U339" i="46"/>
  <c r="U336" i="46"/>
  <c r="U333" i="46"/>
  <c r="U330" i="46"/>
  <c r="U327" i="46"/>
  <c r="U202" i="46"/>
  <c r="U199" i="46"/>
  <c r="U196" i="46"/>
  <c r="U193" i="46"/>
  <c r="U190" i="46"/>
  <c r="AU1606" i="79" l="1"/>
  <c r="AU1383" i="79"/>
  <c r="AU1189" i="79"/>
  <c r="AU994" i="79"/>
  <c r="AU799" i="79"/>
  <c r="AU608" i="79"/>
  <c r="AU417" i="79"/>
  <c r="AU226" i="79"/>
  <c r="AU35" i="79"/>
  <c r="Q100" i="43"/>
  <c r="P100" i="43"/>
  <c r="O100" i="43"/>
  <c r="N100" i="43"/>
  <c r="M100" i="43"/>
  <c r="L100" i="43"/>
  <c r="K100" i="43"/>
  <c r="J100" i="43"/>
  <c r="I100" i="43"/>
  <c r="H100" i="43"/>
  <c r="G100" i="43"/>
  <c r="F100" i="43"/>
  <c r="E100" i="43"/>
  <c r="D100" i="43"/>
  <c r="Q53" i="43"/>
  <c r="AT1712" i="79" s="1"/>
  <c r="P53" i="43"/>
  <c r="AS1712" i="79" s="1"/>
  <c r="O53" i="43"/>
  <c r="N53" i="43"/>
  <c r="M53" i="43"/>
  <c r="L53" i="43"/>
  <c r="AO1712" i="79" s="1"/>
  <c r="K53" i="43"/>
  <c r="J53" i="43"/>
  <c r="I53" i="43"/>
  <c r="AL1712" i="79" s="1"/>
  <c r="H53" i="43"/>
  <c r="AK1712" i="79" s="1"/>
  <c r="G53" i="43"/>
  <c r="F53" i="43"/>
  <c r="E53" i="43"/>
  <c r="D53" i="43"/>
  <c r="AU1686" i="79"/>
  <c r="AU1659" i="79"/>
  <c r="AU1632" i="79"/>
  <c r="AU1580" i="79"/>
  <c r="E29" i="45"/>
  <c r="F29" i="45"/>
  <c r="G29" i="45"/>
  <c r="H29" i="45"/>
  <c r="I29" i="45"/>
  <c r="J29" i="45"/>
  <c r="K29" i="45"/>
  <c r="L29" i="45"/>
  <c r="M29" i="45"/>
  <c r="N29" i="45"/>
  <c r="O29" i="45"/>
  <c r="P29" i="45"/>
  <c r="D29" i="45"/>
  <c r="E22" i="45"/>
  <c r="F22" i="45"/>
  <c r="G22" i="45"/>
  <c r="H22" i="45"/>
  <c r="I22" i="45"/>
  <c r="J22" i="45"/>
  <c r="K22" i="45"/>
  <c r="L22" i="45"/>
  <c r="M22" i="45"/>
  <c r="N22" i="45"/>
  <c r="O22" i="45"/>
  <c r="P22" i="45"/>
  <c r="D22" i="45"/>
  <c r="AM72" i="46"/>
  <c r="AM23" i="46"/>
  <c r="AT1687" i="79"/>
  <c r="AS1687" i="79"/>
  <c r="AR1687" i="79"/>
  <c r="AQ1687" i="79"/>
  <c r="AP1687" i="79"/>
  <c r="AO1687" i="79"/>
  <c r="AN1687" i="79"/>
  <c r="AM1687" i="79"/>
  <c r="AL1687" i="79"/>
  <c r="AK1687" i="79"/>
  <c r="AJ1687" i="79"/>
  <c r="AI1687" i="79"/>
  <c r="AH1687" i="79"/>
  <c r="AG1687" i="79"/>
  <c r="AT1660" i="79"/>
  <c r="AS1660" i="79"/>
  <c r="AR1660" i="79"/>
  <c r="AQ1660" i="79"/>
  <c r="AP1660" i="79"/>
  <c r="AO1660" i="79"/>
  <c r="AN1660" i="79"/>
  <c r="AM1660" i="79"/>
  <c r="AL1660" i="79"/>
  <c r="AK1660" i="79"/>
  <c r="AJ1660" i="79"/>
  <c r="AI1660" i="79"/>
  <c r="AH1660" i="79"/>
  <c r="AG1660" i="79"/>
  <c r="AT1633" i="79"/>
  <c r="AS1633" i="79"/>
  <c r="AR1633" i="79"/>
  <c r="AQ1633" i="79"/>
  <c r="AP1633" i="79"/>
  <c r="AO1633" i="79"/>
  <c r="AN1633" i="79"/>
  <c r="AM1633" i="79"/>
  <c r="AL1633" i="79"/>
  <c r="AK1633" i="79"/>
  <c r="AJ1633" i="79"/>
  <c r="AI1633" i="79"/>
  <c r="AH1633" i="79"/>
  <c r="AG1633" i="79"/>
  <c r="AM1659" i="79" l="1"/>
  <c r="AM1712" i="79"/>
  <c r="AN1383" i="79"/>
  <c r="AN1712" i="79"/>
  <c r="AH1632" i="79"/>
  <c r="AH1712" i="79"/>
  <c r="AP226" i="79"/>
  <c r="AP1712" i="79"/>
  <c r="AQ1659" i="79"/>
  <c r="AQ1712" i="79"/>
  <c r="AR608" i="79"/>
  <c r="AR1712" i="79"/>
  <c r="AG799" i="79"/>
  <c r="AG1712" i="79"/>
  <c r="AI1659" i="79"/>
  <c r="AI1712" i="79"/>
  <c r="AJ1632" i="79"/>
  <c r="AJ1712" i="79"/>
  <c r="AM1632" i="79"/>
  <c r="AN799" i="79"/>
  <c r="AM608" i="79"/>
  <c r="AR1383" i="79"/>
  <c r="AN1659" i="79"/>
  <c r="AN608" i="79"/>
  <c r="AQ994" i="79"/>
  <c r="AR1659" i="79"/>
  <c r="AM417" i="79"/>
  <c r="AQ417" i="79"/>
  <c r="AQ608" i="79"/>
  <c r="AM1189" i="79"/>
  <c r="AR1606" i="79"/>
  <c r="AM226" i="79"/>
  <c r="AM1383" i="79"/>
  <c r="AR35" i="79"/>
  <c r="AQ226" i="79"/>
  <c r="AM994" i="79"/>
  <c r="AQ1189" i="79"/>
  <c r="AQ1383" i="79"/>
  <c r="AK1189" i="79"/>
  <c r="AK417" i="79"/>
  <c r="AK1383" i="79"/>
  <c r="AK608" i="79"/>
  <c r="AO1632" i="79"/>
  <c r="AO1189" i="79"/>
  <c r="AO417" i="79"/>
  <c r="AO1383" i="79"/>
  <c r="AO608" i="79"/>
  <c r="AS1632" i="79"/>
  <c r="AS1189" i="79"/>
  <c r="AS417" i="79"/>
  <c r="AS1580" i="79"/>
  <c r="AS1383" i="79"/>
  <c r="AS608" i="79"/>
  <c r="AO35" i="79"/>
  <c r="AK226" i="79"/>
  <c r="AK799" i="79"/>
  <c r="AS799" i="79"/>
  <c r="AS994" i="79"/>
  <c r="AO1606" i="79"/>
  <c r="AK1632" i="79"/>
  <c r="AL1659" i="79"/>
  <c r="AL1383" i="79"/>
  <c r="AL608" i="79"/>
  <c r="AL1606" i="79"/>
  <c r="AL799" i="79"/>
  <c r="AL35" i="79"/>
  <c r="AP1383" i="79"/>
  <c r="AP608" i="79"/>
  <c r="AP1606" i="79"/>
  <c r="AP799" i="79"/>
  <c r="AP35" i="79"/>
  <c r="AT1580" i="79"/>
  <c r="AT1383" i="79"/>
  <c r="AT608" i="79"/>
  <c r="AT1632" i="79"/>
  <c r="AT1606" i="79"/>
  <c r="AT799" i="79"/>
  <c r="AT35" i="79"/>
  <c r="AL226" i="79"/>
  <c r="AL417" i="79"/>
  <c r="AT417" i="79"/>
  <c r="AO994" i="79"/>
  <c r="AT994" i="79"/>
  <c r="AP1189" i="79"/>
  <c r="AK1580" i="79"/>
  <c r="AK35" i="79"/>
  <c r="AS35" i="79"/>
  <c r="AS226" i="79"/>
  <c r="AO799" i="79"/>
  <c r="AK994" i="79"/>
  <c r="AP994" i="79"/>
  <c r="AK1606" i="79"/>
  <c r="AS1606" i="79"/>
  <c r="AP1580" i="79"/>
  <c r="AN1580" i="79"/>
  <c r="AN994" i="79"/>
  <c r="AN226" i="79"/>
  <c r="AN1189" i="79"/>
  <c r="AN417" i="79"/>
  <c r="AR994" i="79"/>
  <c r="AR226" i="79"/>
  <c r="AR1189" i="79"/>
  <c r="AR417" i="79"/>
  <c r="AN35" i="79"/>
  <c r="AO226" i="79"/>
  <c r="AT226" i="79"/>
  <c r="AP417" i="79"/>
  <c r="AR799" i="79"/>
  <c r="AL994" i="79"/>
  <c r="AL1189" i="79"/>
  <c r="AT1189" i="79"/>
  <c r="AN1606" i="79"/>
  <c r="AM35" i="79"/>
  <c r="AQ35" i="79"/>
  <c r="AM799" i="79"/>
  <c r="AQ799" i="79"/>
  <c r="AM1606" i="79"/>
  <c r="AQ1606" i="79"/>
  <c r="AH1580" i="79"/>
  <c r="AH799" i="79"/>
  <c r="AH994" i="79"/>
  <c r="AH417" i="79"/>
  <c r="AH35" i="79"/>
  <c r="AG1632" i="79"/>
  <c r="AG35" i="79"/>
  <c r="AG608" i="79"/>
  <c r="AG994" i="79"/>
  <c r="AG1606" i="79"/>
  <c r="AG1659" i="79"/>
  <c r="AG1686" i="79"/>
  <c r="AG1580" i="79"/>
  <c r="AG1189" i="79"/>
  <c r="AI1383" i="79"/>
  <c r="AJ417" i="79"/>
  <c r="AJ35" i="79"/>
  <c r="AG226" i="79"/>
  <c r="AH608" i="79"/>
  <c r="AH1189" i="79"/>
  <c r="AG1383" i="79"/>
  <c r="AH1606" i="79"/>
  <c r="AJ1383" i="79"/>
  <c r="AH226" i="79"/>
  <c r="AG417" i="79"/>
  <c r="AI608" i="79"/>
  <c r="AH1383" i="79"/>
  <c r="P30" i="45"/>
  <c r="D135" i="45" s="1"/>
  <c r="AJ799" i="79"/>
  <c r="AJ1189" i="79"/>
  <c r="AJ1659" i="79"/>
  <c r="AJ226" i="79"/>
  <c r="AJ1606" i="79"/>
  <c r="AJ608" i="79"/>
  <c r="AJ994" i="79"/>
  <c r="AI417" i="79"/>
  <c r="AI1189" i="79"/>
  <c r="AI226" i="79"/>
  <c r="AI994" i="79"/>
  <c r="AI35" i="79"/>
  <c r="AI799" i="79"/>
  <c r="AI1606" i="79"/>
  <c r="AT1686" i="79"/>
  <c r="AT1659" i="79"/>
  <c r="AS1659" i="79"/>
  <c r="AS1686" i="79"/>
  <c r="AR1632" i="79"/>
  <c r="AR1686" i="79"/>
  <c r="AR1580" i="79"/>
  <c r="AQ1686" i="79"/>
  <c r="AQ1580" i="79"/>
  <c r="AQ1632" i="79"/>
  <c r="AP1632" i="79"/>
  <c r="AP1686" i="79"/>
  <c r="AP1659" i="79"/>
  <c r="AO1580" i="79"/>
  <c r="AO1659" i="79"/>
  <c r="AO1686" i="79"/>
  <c r="AN1686" i="79"/>
  <c r="AN1632" i="79"/>
  <c r="AM1580" i="79"/>
  <c r="AM1686" i="79"/>
  <c r="AL1686" i="79"/>
  <c r="AL1580" i="79"/>
  <c r="AL1632" i="79"/>
  <c r="AK1659" i="79"/>
  <c r="AK1686" i="79"/>
  <c r="AJ1686" i="79"/>
  <c r="AJ1580" i="79"/>
  <c r="AI1632" i="79"/>
  <c r="AI1686" i="79"/>
  <c r="AI1580" i="79"/>
  <c r="AH1686" i="79"/>
  <c r="AH1659" i="79"/>
  <c r="AT1546" i="79"/>
  <c r="AS1546" i="79"/>
  <c r="AR1546" i="79"/>
  <c r="AQ1546" i="79"/>
  <c r="AP1546" i="79"/>
  <c r="AO1546" i="79"/>
  <c r="AN1546" i="79"/>
  <c r="AM1546" i="79"/>
  <c r="AL1546" i="79"/>
  <c r="AK1546" i="79"/>
  <c r="AJ1546" i="79"/>
  <c r="AI1546" i="79"/>
  <c r="AH1546" i="79"/>
  <c r="AG1546" i="79"/>
  <c r="R1546" i="79"/>
  <c r="AU1545" i="79"/>
  <c r="AT1352" i="79"/>
  <c r="AS1352" i="79"/>
  <c r="AR1352" i="79"/>
  <c r="AQ1352" i="79"/>
  <c r="AP1352" i="79"/>
  <c r="AO1352" i="79"/>
  <c r="AN1352" i="79"/>
  <c r="AM1352" i="79"/>
  <c r="AL1352" i="79"/>
  <c r="AK1352" i="79"/>
  <c r="AJ1352" i="79"/>
  <c r="AI1352" i="79"/>
  <c r="AH1352" i="79"/>
  <c r="AG1352" i="79"/>
  <c r="R1352" i="79"/>
  <c r="AU1351" i="79"/>
  <c r="AT1157" i="79"/>
  <c r="AS1157" i="79"/>
  <c r="AR1157" i="79"/>
  <c r="AQ1157" i="79"/>
  <c r="AP1157" i="79"/>
  <c r="AO1157" i="79"/>
  <c r="AN1157" i="79"/>
  <c r="AM1157" i="79"/>
  <c r="AL1157" i="79"/>
  <c r="AK1157" i="79"/>
  <c r="AJ1157" i="79"/>
  <c r="AI1157" i="79"/>
  <c r="AH1157" i="79"/>
  <c r="AG1157" i="79"/>
  <c r="R1157" i="79"/>
  <c r="AU1156" i="79"/>
  <c r="AT962" i="79"/>
  <c r="AS962" i="79"/>
  <c r="AR962" i="79"/>
  <c r="AQ962" i="79"/>
  <c r="AP962" i="79"/>
  <c r="AO962" i="79"/>
  <c r="AN962" i="79"/>
  <c r="AM962" i="79"/>
  <c r="AL962" i="79"/>
  <c r="AK962" i="79"/>
  <c r="AJ962" i="79"/>
  <c r="AI962" i="79"/>
  <c r="AH962" i="79"/>
  <c r="AG962" i="79"/>
  <c r="R962" i="79"/>
  <c r="AU961" i="79"/>
  <c r="AU420" i="79"/>
  <c r="AG421" i="79"/>
  <c r="AH421" i="79"/>
  <c r="AI421" i="79"/>
  <c r="AJ421" i="79"/>
  <c r="AK421" i="79"/>
  <c r="AL421" i="79"/>
  <c r="AM421" i="79"/>
  <c r="AN421" i="79"/>
  <c r="AO421" i="79"/>
  <c r="AP421" i="79"/>
  <c r="AQ421" i="79"/>
  <c r="AR421" i="79"/>
  <c r="AS421" i="79"/>
  <c r="AT421" i="79"/>
  <c r="AU423" i="79"/>
  <c r="AG424" i="79"/>
  <c r="AH424" i="79"/>
  <c r="AI424" i="79"/>
  <c r="AJ424" i="79"/>
  <c r="AK424" i="79"/>
  <c r="AL424" i="79"/>
  <c r="AM424" i="79"/>
  <c r="AN424" i="79"/>
  <c r="AO424" i="79"/>
  <c r="AP424" i="79"/>
  <c r="AQ424" i="79"/>
  <c r="AR424" i="79"/>
  <c r="AS424" i="79"/>
  <c r="AT424" i="79"/>
  <c r="S1548" i="79"/>
  <c r="D1548" i="79"/>
  <c r="AT1541" i="79"/>
  <c r="AS1541" i="79"/>
  <c r="AR1541" i="79"/>
  <c r="AQ1541" i="79"/>
  <c r="AP1541" i="79"/>
  <c r="AO1541" i="79"/>
  <c r="AN1541" i="79"/>
  <c r="AM1541" i="79"/>
  <c r="AL1541" i="79"/>
  <c r="AK1541" i="79"/>
  <c r="AJ1541" i="79"/>
  <c r="AI1541" i="79"/>
  <c r="AH1541" i="79"/>
  <c r="AG1541" i="79"/>
  <c r="R1541" i="79"/>
  <c r="AU1540" i="79"/>
  <c r="AT1538" i="79"/>
  <c r="AS1538" i="79"/>
  <c r="AR1538" i="79"/>
  <c r="AQ1538" i="79"/>
  <c r="AP1538" i="79"/>
  <c r="AO1538" i="79"/>
  <c r="AN1538" i="79"/>
  <c r="AM1538" i="79"/>
  <c r="AL1538" i="79"/>
  <c r="AK1538" i="79"/>
  <c r="AJ1538" i="79"/>
  <c r="AI1538" i="79"/>
  <c r="AH1538" i="79"/>
  <c r="AG1538" i="79"/>
  <c r="R1538" i="79"/>
  <c r="AU1537" i="79"/>
  <c r="AT1535" i="79"/>
  <c r="AS1535" i="79"/>
  <c r="AR1535" i="79"/>
  <c r="AQ1535" i="79"/>
  <c r="AP1535" i="79"/>
  <c r="AO1535" i="79"/>
  <c r="AN1535" i="79"/>
  <c r="AM1535" i="79"/>
  <c r="AL1535" i="79"/>
  <c r="AK1535" i="79"/>
  <c r="AJ1535" i="79"/>
  <c r="AI1535" i="79"/>
  <c r="AH1535" i="79"/>
  <c r="AG1535" i="79"/>
  <c r="R1535" i="79"/>
  <c r="AU1534" i="79"/>
  <c r="AT1532" i="79"/>
  <c r="AS1532" i="79"/>
  <c r="AR1532" i="79"/>
  <c r="AQ1532" i="79"/>
  <c r="AP1532" i="79"/>
  <c r="AO1532" i="79"/>
  <c r="AN1532" i="79"/>
  <c r="AM1532" i="79"/>
  <c r="AL1532" i="79"/>
  <c r="AK1532" i="79"/>
  <c r="AJ1532" i="79"/>
  <c r="AI1532" i="79"/>
  <c r="AH1532" i="79"/>
  <c r="AG1532" i="79"/>
  <c r="R1532" i="79"/>
  <c r="AU1531" i="79"/>
  <c r="AT1529" i="79"/>
  <c r="AS1529" i="79"/>
  <c r="AR1529" i="79"/>
  <c r="AQ1529" i="79"/>
  <c r="AP1529" i="79"/>
  <c r="AO1529" i="79"/>
  <c r="AN1529" i="79"/>
  <c r="AM1529" i="79"/>
  <c r="AL1529" i="79"/>
  <c r="AK1529" i="79"/>
  <c r="AJ1529" i="79"/>
  <c r="AI1529" i="79"/>
  <c r="AH1529" i="79"/>
  <c r="AG1529" i="79"/>
  <c r="R1529" i="79"/>
  <c r="AU1528" i="79"/>
  <c r="AT1526" i="79"/>
  <c r="AS1526" i="79"/>
  <c r="AR1526" i="79"/>
  <c r="AQ1526" i="79"/>
  <c r="AP1526" i="79"/>
  <c r="AO1526" i="79"/>
  <c r="AN1526" i="79"/>
  <c r="AM1526" i="79"/>
  <c r="AL1526" i="79"/>
  <c r="AK1526" i="79"/>
  <c r="AJ1526" i="79"/>
  <c r="AI1526" i="79"/>
  <c r="AH1526" i="79"/>
  <c r="AG1526" i="79"/>
  <c r="R1526" i="79"/>
  <c r="AU1525" i="79"/>
  <c r="AT1523" i="79"/>
  <c r="AS1523" i="79"/>
  <c r="AR1523" i="79"/>
  <c r="AQ1523" i="79"/>
  <c r="AP1523" i="79"/>
  <c r="AO1523" i="79"/>
  <c r="AN1523" i="79"/>
  <c r="AM1523" i="79"/>
  <c r="AL1523" i="79"/>
  <c r="AK1523" i="79"/>
  <c r="AJ1523" i="79"/>
  <c r="AI1523" i="79"/>
  <c r="AH1523" i="79"/>
  <c r="AG1523" i="79"/>
  <c r="R1523" i="79"/>
  <c r="AU1522" i="79"/>
  <c r="AT1520" i="79"/>
  <c r="AS1520" i="79"/>
  <c r="AR1520" i="79"/>
  <c r="AQ1520" i="79"/>
  <c r="AP1520" i="79"/>
  <c r="AO1520" i="79"/>
  <c r="AN1520" i="79"/>
  <c r="AM1520" i="79"/>
  <c r="AL1520" i="79"/>
  <c r="AK1520" i="79"/>
  <c r="AJ1520" i="79"/>
  <c r="AI1520" i="79"/>
  <c r="AH1520" i="79"/>
  <c r="AG1520" i="79"/>
  <c r="AU1519" i="79"/>
  <c r="AT1517" i="79"/>
  <c r="AS1517" i="79"/>
  <c r="AR1517" i="79"/>
  <c r="AQ1517" i="79"/>
  <c r="AP1517" i="79"/>
  <c r="AO1517" i="79"/>
  <c r="AN1517" i="79"/>
  <c r="AM1517" i="79"/>
  <c r="AL1517" i="79"/>
  <c r="AK1517" i="79"/>
  <c r="AJ1517" i="79"/>
  <c r="AI1517" i="79"/>
  <c r="AH1517" i="79"/>
  <c r="AG1517" i="79"/>
  <c r="R1517" i="79"/>
  <c r="AU1516" i="79"/>
  <c r="AT1514" i="79"/>
  <c r="AS1514" i="79"/>
  <c r="AR1514" i="79"/>
  <c r="AQ1514" i="79"/>
  <c r="AP1514" i="79"/>
  <c r="AO1514" i="79"/>
  <c r="AN1514" i="79"/>
  <c r="AM1514" i="79"/>
  <c r="AL1514" i="79"/>
  <c r="AK1514" i="79"/>
  <c r="AJ1514" i="79"/>
  <c r="AI1514" i="79"/>
  <c r="AH1514" i="79"/>
  <c r="AG1514" i="79"/>
  <c r="R1514" i="79"/>
  <c r="AU1513" i="79"/>
  <c r="AT1511" i="79"/>
  <c r="AS1511" i="79"/>
  <c r="AR1511" i="79"/>
  <c r="AQ1511" i="79"/>
  <c r="AP1511" i="79"/>
  <c r="AO1511" i="79"/>
  <c r="AN1511" i="79"/>
  <c r="AM1511" i="79"/>
  <c r="AL1511" i="79"/>
  <c r="AK1511" i="79"/>
  <c r="AJ1511" i="79"/>
  <c r="AI1511" i="79"/>
  <c r="AH1511" i="79"/>
  <c r="AG1511" i="79"/>
  <c r="R1511" i="79"/>
  <c r="AU1510" i="79"/>
  <c r="AT1508" i="79"/>
  <c r="AS1508" i="79"/>
  <c r="AR1508" i="79"/>
  <c r="AQ1508" i="79"/>
  <c r="AP1508" i="79"/>
  <c r="AO1508" i="79"/>
  <c r="AN1508" i="79"/>
  <c r="AM1508" i="79"/>
  <c r="AL1508" i="79"/>
  <c r="AK1508" i="79"/>
  <c r="AJ1508" i="79"/>
  <c r="AI1508" i="79"/>
  <c r="AH1508" i="79"/>
  <c r="AG1508" i="79"/>
  <c r="R1508" i="79"/>
  <c r="AU1507" i="79"/>
  <c r="AT1505" i="79"/>
  <c r="AS1505" i="79"/>
  <c r="AR1505" i="79"/>
  <c r="AQ1505" i="79"/>
  <c r="AP1505" i="79"/>
  <c r="AO1505" i="79"/>
  <c r="AN1505" i="79"/>
  <c r="AM1505" i="79"/>
  <c r="AL1505" i="79"/>
  <c r="AK1505" i="79"/>
  <c r="AJ1505" i="79"/>
  <c r="AI1505" i="79"/>
  <c r="AH1505" i="79"/>
  <c r="AG1505" i="79"/>
  <c r="R1505" i="79"/>
  <c r="AU1504" i="79"/>
  <c r="AT1502" i="79"/>
  <c r="AS1502" i="79"/>
  <c r="AR1502" i="79"/>
  <c r="AQ1502" i="79"/>
  <c r="AP1502" i="79"/>
  <c r="AO1502" i="79"/>
  <c r="AN1502" i="79"/>
  <c r="AM1502" i="79"/>
  <c r="AL1502" i="79"/>
  <c r="AK1502" i="79"/>
  <c r="AJ1502" i="79"/>
  <c r="AI1502" i="79"/>
  <c r="AH1502" i="79"/>
  <c r="AG1502" i="79"/>
  <c r="R1502" i="79"/>
  <c r="AU1501" i="79"/>
  <c r="AT1498" i="79"/>
  <c r="AS1498" i="79"/>
  <c r="AR1498" i="79"/>
  <c r="AQ1498" i="79"/>
  <c r="AP1498" i="79"/>
  <c r="AO1498" i="79"/>
  <c r="AN1498" i="79"/>
  <c r="AM1498" i="79"/>
  <c r="AL1498" i="79"/>
  <c r="AK1498" i="79"/>
  <c r="AJ1498" i="79"/>
  <c r="AI1498" i="79"/>
  <c r="AH1498" i="79"/>
  <c r="AG1498" i="79"/>
  <c r="R1498" i="79"/>
  <c r="AU1497" i="79"/>
  <c r="AT1495" i="79"/>
  <c r="AS1495" i="79"/>
  <c r="AR1495" i="79"/>
  <c r="AQ1495" i="79"/>
  <c r="AP1495" i="79"/>
  <c r="AO1495" i="79"/>
  <c r="AN1495" i="79"/>
  <c r="AM1495" i="79"/>
  <c r="AL1495" i="79"/>
  <c r="AK1495" i="79"/>
  <c r="AJ1495" i="79"/>
  <c r="AI1495" i="79"/>
  <c r="AH1495" i="79"/>
  <c r="AG1495" i="79"/>
  <c r="R1495" i="79"/>
  <c r="AU1494" i="79"/>
  <c r="AT1492" i="79"/>
  <c r="AS1492" i="79"/>
  <c r="AR1492" i="79"/>
  <c r="AQ1492" i="79"/>
  <c r="AP1492" i="79"/>
  <c r="AO1492" i="79"/>
  <c r="AN1492" i="79"/>
  <c r="AM1492" i="79"/>
  <c r="AL1492" i="79"/>
  <c r="AK1492" i="79"/>
  <c r="AJ1492" i="79"/>
  <c r="AI1492" i="79"/>
  <c r="AH1492" i="79"/>
  <c r="AG1492" i="79"/>
  <c r="R1492" i="79"/>
  <c r="AU1491" i="79"/>
  <c r="AT1488" i="79"/>
  <c r="AS1488" i="79"/>
  <c r="AR1488" i="79"/>
  <c r="AQ1488" i="79"/>
  <c r="AP1488" i="79"/>
  <c r="AO1488" i="79"/>
  <c r="AN1488" i="79"/>
  <c r="AM1488" i="79"/>
  <c r="AL1488" i="79"/>
  <c r="AK1488" i="79"/>
  <c r="AJ1488" i="79"/>
  <c r="AI1488" i="79"/>
  <c r="AH1488" i="79"/>
  <c r="AG1488" i="79"/>
  <c r="R1488" i="79"/>
  <c r="AU1487" i="79"/>
  <c r="AT1485" i="79"/>
  <c r="AS1485" i="79"/>
  <c r="AR1485" i="79"/>
  <c r="AQ1485" i="79"/>
  <c r="AP1485" i="79"/>
  <c r="AO1485" i="79"/>
  <c r="AN1485" i="79"/>
  <c r="AM1485" i="79"/>
  <c r="AL1485" i="79"/>
  <c r="AK1485" i="79"/>
  <c r="AJ1485" i="79"/>
  <c r="AI1485" i="79"/>
  <c r="AH1485" i="79"/>
  <c r="AG1485" i="79"/>
  <c r="R1485" i="79"/>
  <c r="AU1484" i="79"/>
  <c r="AT1482" i="79"/>
  <c r="AS1482" i="79"/>
  <c r="AR1482" i="79"/>
  <c r="AQ1482" i="79"/>
  <c r="AP1482" i="79"/>
  <c r="AO1482" i="79"/>
  <c r="AN1482" i="79"/>
  <c r="AM1482" i="79"/>
  <c r="AL1482" i="79"/>
  <c r="AK1482" i="79"/>
  <c r="AJ1482" i="79"/>
  <c r="AI1482" i="79"/>
  <c r="AH1482" i="79"/>
  <c r="AG1482" i="79"/>
  <c r="R1482" i="79"/>
  <c r="AU1481" i="79"/>
  <c r="AT1479" i="79"/>
  <c r="AS1479" i="79"/>
  <c r="AR1479" i="79"/>
  <c r="AQ1479" i="79"/>
  <c r="AP1479" i="79"/>
  <c r="AO1479" i="79"/>
  <c r="AN1479" i="79"/>
  <c r="AM1479" i="79"/>
  <c r="AL1479" i="79"/>
  <c r="AK1479" i="79"/>
  <c r="AJ1479" i="79"/>
  <c r="AI1479" i="79"/>
  <c r="AH1479" i="79"/>
  <c r="AG1479" i="79"/>
  <c r="R1479" i="79"/>
  <c r="AU1478" i="79"/>
  <c r="AT1476" i="79"/>
  <c r="AS1476" i="79"/>
  <c r="AR1476" i="79"/>
  <c r="AQ1476" i="79"/>
  <c r="AP1476" i="79"/>
  <c r="AO1476" i="79"/>
  <c r="AN1476" i="79"/>
  <c r="AM1476" i="79"/>
  <c r="AL1476" i="79"/>
  <c r="AK1476" i="79"/>
  <c r="AJ1476" i="79"/>
  <c r="AI1476" i="79"/>
  <c r="AH1476" i="79"/>
  <c r="AG1476" i="79"/>
  <c r="R1476" i="79"/>
  <c r="AU1475" i="79"/>
  <c r="AT1473" i="79"/>
  <c r="AS1473" i="79"/>
  <c r="AR1473" i="79"/>
  <c r="AQ1473" i="79"/>
  <c r="AP1473" i="79"/>
  <c r="AO1473" i="79"/>
  <c r="AN1473" i="79"/>
  <c r="AM1473" i="79"/>
  <c r="AL1473" i="79"/>
  <c r="AK1473" i="79"/>
  <c r="AJ1473" i="79"/>
  <c r="AI1473" i="79"/>
  <c r="AH1473" i="79"/>
  <c r="AG1473" i="79"/>
  <c r="R1473" i="79"/>
  <c r="AU1472" i="79"/>
  <c r="AT1470" i="79"/>
  <c r="AS1470" i="79"/>
  <c r="AR1470" i="79"/>
  <c r="AQ1470" i="79"/>
  <c r="AP1470" i="79"/>
  <c r="AO1470" i="79"/>
  <c r="AN1470" i="79"/>
  <c r="AM1470" i="79"/>
  <c r="AL1470" i="79"/>
  <c r="AK1470" i="79"/>
  <c r="AJ1470" i="79"/>
  <c r="AI1470" i="79"/>
  <c r="AH1470" i="79"/>
  <c r="AG1470" i="79"/>
  <c r="R1470" i="79"/>
  <c r="AU1469" i="79"/>
  <c r="AT1467" i="79"/>
  <c r="AS1467" i="79"/>
  <c r="AR1467" i="79"/>
  <c r="AQ1467" i="79"/>
  <c r="AP1467" i="79"/>
  <c r="AO1467" i="79"/>
  <c r="AN1467" i="79"/>
  <c r="AM1467" i="79"/>
  <c r="AL1467" i="79"/>
  <c r="AK1467" i="79"/>
  <c r="AJ1467" i="79"/>
  <c r="AI1467" i="79"/>
  <c r="AH1467" i="79"/>
  <c r="AG1467" i="79"/>
  <c r="R1467" i="79"/>
  <c r="AU1466" i="79"/>
  <c r="AT1463" i="79"/>
  <c r="AS1463" i="79"/>
  <c r="AR1463" i="79"/>
  <c r="AQ1463" i="79"/>
  <c r="AP1463" i="79"/>
  <c r="AO1463" i="79"/>
  <c r="AN1463" i="79"/>
  <c r="AM1463" i="79"/>
  <c r="AL1463" i="79"/>
  <c r="AK1463" i="79"/>
  <c r="AJ1463" i="79"/>
  <c r="AI1463" i="79"/>
  <c r="AH1463" i="79"/>
  <c r="AG1463" i="79"/>
  <c r="AU1462" i="79"/>
  <c r="AT1460" i="79"/>
  <c r="AS1460" i="79"/>
  <c r="AR1460" i="79"/>
  <c r="AQ1460" i="79"/>
  <c r="AP1460" i="79"/>
  <c r="AO1460" i="79"/>
  <c r="AN1460" i="79"/>
  <c r="AM1460" i="79"/>
  <c r="AL1460" i="79"/>
  <c r="AK1460" i="79"/>
  <c r="AJ1460" i="79"/>
  <c r="AI1460" i="79"/>
  <c r="AH1460" i="79"/>
  <c r="AG1460" i="79"/>
  <c r="AU1459" i="79"/>
  <c r="AT1457" i="79"/>
  <c r="AS1457" i="79"/>
  <c r="AR1457" i="79"/>
  <c r="AQ1457" i="79"/>
  <c r="AP1457" i="79"/>
  <c r="AO1457" i="79"/>
  <c r="AN1457" i="79"/>
  <c r="AM1457" i="79"/>
  <c r="AL1457" i="79"/>
  <c r="AK1457" i="79"/>
  <c r="AJ1457" i="79"/>
  <c r="AI1457" i="79"/>
  <c r="AH1457" i="79"/>
  <c r="AG1457" i="79"/>
  <c r="AU1456" i="79"/>
  <c r="AT1454" i="79"/>
  <c r="AS1454" i="79"/>
  <c r="AR1454" i="79"/>
  <c r="AQ1454" i="79"/>
  <c r="AP1454" i="79"/>
  <c r="AO1454" i="79"/>
  <c r="AN1454" i="79"/>
  <c r="AM1454" i="79"/>
  <c r="AL1454" i="79"/>
  <c r="AK1454" i="79"/>
  <c r="AJ1454" i="79"/>
  <c r="AI1454" i="79"/>
  <c r="AH1454" i="79"/>
  <c r="AG1454" i="79"/>
  <c r="AU1453" i="79"/>
  <c r="AT1449" i="79"/>
  <c r="AS1449" i="79"/>
  <c r="AR1449" i="79"/>
  <c r="AQ1449" i="79"/>
  <c r="AP1449" i="79"/>
  <c r="AO1449" i="79"/>
  <c r="AN1449" i="79"/>
  <c r="AM1449" i="79"/>
  <c r="AL1449" i="79"/>
  <c r="AK1449" i="79"/>
  <c r="AJ1449" i="79"/>
  <c r="AI1449" i="79"/>
  <c r="AH1449" i="79"/>
  <c r="AG1449" i="79"/>
  <c r="R1449" i="79"/>
  <c r="AU1448" i="79"/>
  <c r="AT1446" i="79"/>
  <c r="AS1446" i="79"/>
  <c r="AR1446" i="79"/>
  <c r="AQ1446" i="79"/>
  <c r="AP1446" i="79"/>
  <c r="AO1446" i="79"/>
  <c r="AN1446" i="79"/>
  <c r="AM1446" i="79"/>
  <c r="AL1446" i="79"/>
  <c r="AK1446" i="79"/>
  <c r="AJ1446" i="79"/>
  <c r="AI1446" i="79"/>
  <c r="AH1446" i="79"/>
  <c r="AG1446" i="79"/>
  <c r="R1446" i="79"/>
  <c r="AU1445" i="79"/>
  <c r="AT1443" i="79"/>
  <c r="AS1443" i="79"/>
  <c r="AR1443" i="79"/>
  <c r="AQ1443" i="79"/>
  <c r="AP1443" i="79"/>
  <c r="AO1443" i="79"/>
  <c r="AN1443" i="79"/>
  <c r="AM1443" i="79"/>
  <c r="AL1443" i="79"/>
  <c r="AK1443" i="79"/>
  <c r="AJ1443" i="79"/>
  <c r="AI1443" i="79"/>
  <c r="AH1443" i="79"/>
  <c r="AG1443" i="79"/>
  <c r="R1443" i="79"/>
  <c r="AU1442" i="79"/>
  <c r="AT1440" i="79"/>
  <c r="AS1440" i="79"/>
  <c r="AR1440" i="79"/>
  <c r="AQ1440" i="79"/>
  <c r="AP1440" i="79"/>
  <c r="AO1440" i="79"/>
  <c r="AN1440" i="79"/>
  <c r="AM1440" i="79"/>
  <c r="AL1440" i="79"/>
  <c r="AK1440" i="79"/>
  <c r="AJ1440" i="79"/>
  <c r="AI1440" i="79"/>
  <c r="AH1440" i="79"/>
  <c r="AG1440" i="79"/>
  <c r="R1440" i="79"/>
  <c r="AU1439" i="79"/>
  <c r="AT1436" i="79"/>
  <c r="AS1436" i="79"/>
  <c r="AR1436" i="79"/>
  <c r="AQ1436" i="79"/>
  <c r="AP1436" i="79"/>
  <c r="AO1436" i="79"/>
  <c r="AN1436" i="79"/>
  <c r="AM1436" i="79"/>
  <c r="AL1436" i="79"/>
  <c r="AK1436" i="79"/>
  <c r="AJ1436" i="79"/>
  <c r="AI1436" i="79"/>
  <c r="AH1436" i="79"/>
  <c r="AG1436" i="79"/>
  <c r="R1436" i="79"/>
  <c r="AU1435" i="79"/>
  <c r="AT1433" i="79"/>
  <c r="AS1433" i="79"/>
  <c r="AR1433" i="79"/>
  <c r="AQ1433" i="79"/>
  <c r="AP1433" i="79"/>
  <c r="AO1433" i="79"/>
  <c r="AN1433" i="79"/>
  <c r="AM1433" i="79"/>
  <c r="AL1433" i="79"/>
  <c r="AK1433" i="79"/>
  <c r="AJ1433" i="79"/>
  <c r="AI1433" i="79"/>
  <c r="AH1433" i="79"/>
  <c r="AG1433" i="79"/>
  <c r="R1433" i="79"/>
  <c r="AU1432" i="79"/>
  <c r="AT1429" i="79"/>
  <c r="AS1429" i="79"/>
  <c r="AR1429" i="79"/>
  <c r="AQ1429" i="79"/>
  <c r="AP1429" i="79"/>
  <c r="AO1429" i="79"/>
  <c r="AN1429" i="79"/>
  <c r="AM1429" i="79"/>
  <c r="AL1429" i="79"/>
  <c r="AK1429" i="79"/>
  <c r="AJ1429" i="79"/>
  <c r="AI1429" i="79"/>
  <c r="AH1429" i="79"/>
  <c r="AG1429" i="79"/>
  <c r="R1429" i="79"/>
  <c r="AU1428" i="79"/>
  <c r="AT1425" i="79"/>
  <c r="AS1425" i="79"/>
  <c r="AR1425" i="79"/>
  <c r="AQ1425" i="79"/>
  <c r="AP1425" i="79"/>
  <c r="AO1425" i="79"/>
  <c r="AN1425" i="79"/>
  <c r="AM1425" i="79"/>
  <c r="AL1425" i="79"/>
  <c r="AK1425" i="79"/>
  <c r="AJ1425" i="79"/>
  <c r="AI1425" i="79"/>
  <c r="AH1425" i="79"/>
  <c r="AG1425" i="79"/>
  <c r="R1425" i="79"/>
  <c r="AU1424" i="79"/>
  <c r="AT1422" i="79"/>
  <c r="AS1422" i="79"/>
  <c r="AR1422" i="79"/>
  <c r="AQ1422" i="79"/>
  <c r="AP1422" i="79"/>
  <c r="AO1422" i="79"/>
  <c r="AN1422" i="79"/>
  <c r="AM1422" i="79"/>
  <c r="AL1422" i="79"/>
  <c r="AK1422" i="79"/>
  <c r="AJ1422" i="79"/>
  <c r="AI1422" i="79"/>
  <c r="AH1422" i="79"/>
  <c r="AG1422" i="79"/>
  <c r="R1422" i="79"/>
  <c r="AU1421" i="79"/>
  <c r="AT1419" i="79"/>
  <c r="AS1419" i="79"/>
  <c r="AR1419" i="79"/>
  <c r="AQ1419" i="79"/>
  <c r="AP1419" i="79"/>
  <c r="AO1419" i="79"/>
  <c r="AN1419" i="79"/>
  <c r="AM1419" i="79"/>
  <c r="AL1419" i="79"/>
  <c r="AK1419" i="79"/>
  <c r="AJ1419" i="79"/>
  <c r="AI1419" i="79"/>
  <c r="AH1419" i="79"/>
  <c r="AG1419" i="79"/>
  <c r="R1419" i="79"/>
  <c r="AU1418" i="79"/>
  <c r="AT1415" i="79"/>
  <c r="AS1415" i="79"/>
  <c r="AR1415" i="79"/>
  <c r="AQ1415" i="79"/>
  <c r="AP1415" i="79"/>
  <c r="AO1415" i="79"/>
  <c r="AN1415" i="79"/>
  <c r="AM1415" i="79"/>
  <c r="AL1415" i="79"/>
  <c r="AK1415" i="79"/>
  <c r="AJ1415" i="79"/>
  <c r="AI1415" i="79"/>
  <c r="AH1415" i="79"/>
  <c r="AG1415" i="79"/>
  <c r="AU1414" i="79"/>
  <c r="AT1412" i="79"/>
  <c r="AS1412" i="79"/>
  <c r="AR1412" i="79"/>
  <c r="AQ1412" i="79"/>
  <c r="AP1412" i="79"/>
  <c r="AO1412" i="79"/>
  <c r="AN1412" i="79"/>
  <c r="AM1412" i="79"/>
  <c r="AL1412" i="79"/>
  <c r="AK1412" i="79"/>
  <c r="AJ1412" i="79"/>
  <c r="AI1412" i="79"/>
  <c r="AH1412" i="79"/>
  <c r="AG1412" i="79"/>
  <c r="AU1411" i="79"/>
  <c r="AT1409" i="79"/>
  <c r="AS1409" i="79"/>
  <c r="AR1409" i="79"/>
  <c r="AQ1409" i="79"/>
  <c r="AP1409" i="79"/>
  <c r="AO1409" i="79"/>
  <c r="AN1409" i="79"/>
  <c r="AM1409" i="79"/>
  <c r="AL1409" i="79"/>
  <c r="AK1409" i="79"/>
  <c r="AJ1409" i="79"/>
  <c r="AI1409" i="79"/>
  <c r="AH1409" i="79"/>
  <c r="AG1409" i="79"/>
  <c r="AU1408" i="79"/>
  <c r="AT1406" i="79"/>
  <c r="AS1406" i="79"/>
  <c r="AR1406" i="79"/>
  <c r="AQ1406" i="79"/>
  <c r="AP1406" i="79"/>
  <c r="AO1406" i="79"/>
  <c r="AN1406" i="79"/>
  <c r="AM1406" i="79"/>
  <c r="AL1406" i="79"/>
  <c r="AK1406" i="79"/>
  <c r="AJ1406" i="79"/>
  <c r="AI1406" i="79"/>
  <c r="AH1406" i="79"/>
  <c r="AG1406" i="79"/>
  <c r="AU1405" i="79"/>
  <c r="AT1403" i="79"/>
  <c r="AS1403" i="79"/>
  <c r="AR1403" i="79"/>
  <c r="AQ1403" i="79"/>
  <c r="AP1403" i="79"/>
  <c r="AO1403" i="79"/>
  <c r="AN1403" i="79"/>
  <c r="AM1403" i="79"/>
  <c r="AL1403" i="79"/>
  <c r="AK1403" i="79"/>
  <c r="AJ1403" i="79"/>
  <c r="AI1403" i="79"/>
  <c r="AH1403" i="79"/>
  <c r="AG1403" i="79"/>
  <c r="AU1402" i="79"/>
  <c r="AT1399" i="79"/>
  <c r="AS1399" i="79"/>
  <c r="AR1399" i="79"/>
  <c r="AQ1399" i="79"/>
  <c r="AP1399" i="79"/>
  <c r="AO1399" i="79"/>
  <c r="AN1399" i="79"/>
  <c r="AM1399" i="79"/>
  <c r="AL1399" i="79"/>
  <c r="AK1399" i="79"/>
  <c r="AJ1399" i="79"/>
  <c r="AI1399" i="79"/>
  <c r="AH1399" i="79"/>
  <c r="AG1399" i="79"/>
  <c r="AU1398" i="79"/>
  <c r="AT1396" i="79"/>
  <c r="AS1396" i="79"/>
  <c r="AR1396" i="79"/>
  <c r="AQ1396" i="79"/>
  <c r="AP1396" i="79"/>
  <c r="AO1396" i="79"/>
  <c r="AN1396" i="79"/>
  <c r="AM1396" i="79"/>
  <c r="AL1396" i="79"/>
  <c r="AK1396" i="79"/>
  <c r="AJ1396" i="79"/>
  <c r="AI1396" i="79"/>
  <c r="AH1396" i="79"/>
  <c r="AG1396" i="79"/>
  <c r="AU1395" i="79"/>
  <c r="AT1393" i="79"/>
  <c r="AS1393" i="79"/>
  <c r="AR1393" i="79"/>
  <c r="AQ1393" i="79"/>
  <c r="AP1393" i="79"/>
  <c r="AO1393" i="79"/>
  <c r="AN1393" i="79"/>
  <c r="AM1393" i="79"/>
  <c r="AL1393" i="79"/>
  <c r="AK1393" i="79"/>
  <c r="AJ1393" i="79"/>
  <c r="AI1393" i="79"/>
  <c r="AH1393" i="79"/>
  <c r="AG1393" i="79"/>
  <c r="AU1392" i="79"/>
  <c r="AT1390" i="79"/>
  <c r="AS1390" i="79"/>
  <c r="AR1390" i="79"/>
  <c r="AQ1390" i="79"/>
  <c r="AP1390" i="79"/>
  <c r="AO1390" i="79"/>
  <c r="AN1390" i="79"/>
  <c r="AM1390" i="79"/>
  <c r="AL1390" i="79"/>
  <c r="AK1390" i="79"/>
  <c r="AJ1390" i="79"/>
  <c r="AI1390" i="79"/>
  <c r="AH1390" i="79"/>
  <c r="AG1390" i="79"/>
  <c r="AU1389" i="79"/>
  <c r="AT1387" i="79"/>
  <c r="AS1387" i="79"/>
  <c r="AR1387" i="79"/>
  <c r="AQ1387" i="79"/>
  <c r="AP1387" i="79"/>
  <c r="AO1387" i="79"/>
  <c r="AN1387" i="79"/>
  <c r="AM1387" i="79"/>
  <c r="AL1387" i="79"/>
  <c r="AK1387" i="79"/>
  <c r="AJ1387" i="79"/>
  <c r="AI1387" i="79"/>
  <c r="AH1387" i="79"/>
  <c r="AG1387" i="79"/>
  <c r="AU1386" i="79"/>
  <c r="S1354" i="79"/>
  <c r="D1354" i="79"/>
  <c r="AT1347" i="79"/>
  <c r="AS1347" i="79"/>
  <c r="AR1347" i="79"/>
  <c r="AQ1347" i="79"/>
  <c r="AP1347" i="79"/>
  <c r="AO1347" i="79"/>
  <c r="AN1347" i="79"/>
  <c r="AM1347" i="79"/>
  <c r="AL1347" i="79"/>
  <c r="AK1347" i="79"/>
  <c r="AJ1347" i="79"/>
  <c r="AI1347" i="79"/>
  <c r="AH1347" i="79"/>
  <c r="AG1347" i="79"/>
  <c r="R1347" i="79"/>
  <c r="AU1346" i="79"/>
  <c r="AT1344" i="79"/>
  <c r="AS1344" i="79"/>
  <c r="AR1344" i="79"/>
  <c r="AQ1344" i="79"/>
  <c r="AP1344" i="79"/>
  <c r="AO1344" i="79"/>
  <c r="AN1344" i="79"/>
  <c r="AM1344" i="79"/>
  <c r="AL1344" i="79"/>
  <c r="AK1344" i="79"/>
  <c r="AJ1344" i="79"/>
  <c r="AI1344" i="79"/>
  <c r="AH1344" i="79"/>
  <c r="AG1344" i="79"/>
  <c r="R1344" i="79"/>
  <c r="AU1343" i="79"/>
  <c r="AT1341" i="79"/>
  <c r="AS1341" i="79"/>
  <c r="AR1341" i="79"/>
  <c r="AQ1341" i="79"/>
  <c r="AP1341" i="79"/>
  <c r="AO1341" i="79"/>
  <c r="AN1341" i="79"/>
  <c r="AM1341" i="79"/>
  <c r="AL1341" i="79"/>
  <c r="AK1341" i="79"/>
  <c r="AJ1341" i="79"/>
  <c r="AI1341" i="79"/>
  <c r="AH1341" i="79"/>
  <c r="AG1341" i="79"/>
  <c r="R1341" i="79"/>
  <c r="AU1340" i="79"/>
  <c r="AT1338" i="79"/>
  <c r="AS1338" i="79"/>
  <c r="AR1338" i="79"/>
  <c r="AQ1338" i="79"/>
  <c r="AP1338" i="79"/>
  <c r="AO1338" i="79"/>
  <c r="AN1338" i="79"/>
  <c r="AM1338" i="79"/>
  <c r="AL1338" i="79"/>
  <c r="AK1338" i="79"/>
  <c r="AJ1338" i="79"/>
  <c r="AI1338" i="79"/>
  <c r="AH1338" i="79"/>
  <c r="AG1338" i="79"/>
  <c r="R1338" i="79"/>
  <c r="AU1337" i="79"/>
  <c r="AT1335" i="79"/>
  <c r="AS1335" i="79"/>
  <c r="AR1335" i="79"/>
  <c r="AQ1335" i="79"/>
  <c r="AP1335" i="79"/>
  <c r="AO1335" i="79"/>
  <c r="AN1335" i="79"/>
  <c r="AM1335" i="79"/>
  <c r="AL1335" i="79"/>
  <c r="AK1335" i="79"/>
  <c r="AJ1335" i="79"/>
  <c r="AI1335" i="79"/>
  <c r="AH1335" i="79"/>
  <c r="AG1335" i="79"/>
  <c r="R1335" i="79"/>
  <c r="AU1334" i="79"/>
  <c r="AT1332" i="79"/>
  <c r="AS1332" i="79"/>
  <c r="AR1332" i="79"/>
  <c r="AQ1332" i="79"/>
  <c r="AP1332" i="79"/>
  <c r="AO1332" i="79"/>
  <c r="AN1332" i="79"/>
  <c r="AM1332" i="79"/>
  <c r="AL1332" i="79"/>
  <c r="AK1332" i="79"/>
  <c r="AJ1332" i="79"/>
  <c r="AI1332" i="79"/>
  <c r="AH1332" i="79"/>
  <c r="AG1332" i="79"/>
  <c r="R1332" i="79"/>
  <c r="AU1331" i="79"/>
  <c r="AT1329" i="79"/>
  <c r="AS1329" i="79"/>
  <c r="AR1329" i="79"/>
  <c r="AQ1329" i="79"/>
  <c r="AP1329" i="79"/>
  <c r="AO1329" i="79"/>
  <c r="AN1329" i="79"/>
  <c r="AM1329" i="79"/>
  <c r="AL1329" i="79"/>
  <c r="AK1329" i="79"/>
  <c r="AJ1329" i="79"/>
  <c r="AI1329" i="79"/>
  <c r="AH1329" i="79"/>
  <c r="AG1329" i="79"/>
  <c r="R1329" i="79"/>
  <c r="AU1328" i="79"/>
  <c r="AT1326" i="79"/>
  <c r="AS1326" i="79"/>
  <c r="AR1326" i="79"/>
  <c r="AQ1326" i="79"/>
  <c r="AP1326" i="79"/>
  <c r="AO1326" i="79"/>
  <c r="AN1326" i="79"/>
  <c r="AM1326" i="79"/>
  <c r="AL1326" i="79"/>
  <c r="AK1326" i="79"/>
  <c r="AJ1326" i="79"/>
  <c r="AI1326" i="79"/>
  <c r="AH1326" i="79"/>
  <c r="AG1326" i="79"/>
  <c r="AU1325" i="79"/>
  <c r="AT1323" i="79"/>
  <c r="AS1323" i="79"/>
  <c r="AR1323" i="79"/>
  <c r="AQ1323" i="79"/>
  <c r="AP1323" i="79"/>
  <c r="AO1323" i="79"/>
  <c r="AN1323" i="79"/>
  <c r="AM1323" i="79"/>
  <c r="AL1323" i="79"/>
  <c r="AK1323" i="79"/>
  <c r="AJ1323" i="79"/>
  <c r="AI1323" i="79"/>
  <c r="AH1323" i="79"/>
  <c r="AG1323" i="79"/>
  <c r="R1323" i="79"/>
  <c r="AU1322" i="79"/>
  <c r="AT1320" i="79"/>
  <c r="AS1320" i="79"/>
  <c r="AR1320" i="79"/>
  <c r="AQ1320" i="79"/>
  <c r="AP1320" i="79"/>
  <c r="AO1320" i="79"/>
  <c r="AN1320" i="79"/>
  <c r="AM1320" i="79"/>
  <c r="AL1320" i="79"/>
  <c r="AK1320" i="79"/>
  <c r="AJ1320" i="79"/>
  <c r="AI1320" i="79"/>
  <c r="AH1320" i="79"/>
  <c r="AG1320" i="79"/>
  <c r="R1320" i="79"/>
  <c r="AU1319" i="79"/>
  <c r="AT1317" i="79"/>
  <c r="AS1317" i="79"/>
  <c r="AR1317" i="79"/>
  <c r="AQ1317" i="79"/>
  <c r="AP1317" i="79"/>
  <c r="AO1317" i="79"/>
  <c r="AN1317" i="79"/>
  <c r="AM1317" i="79"/>
  <c r="AL1317" i="79"/>
  <c r="AK1317" i="79"/>
  <c r="AJ1317" i="79"/>
  <c r="AI1317" i="79"/>
  <c r="AH1317" i="79"/>
  <c r="AG1317" i="79"/>
  <c r="R1317" i="79"/>
  <c r="AU1316" i="79"/>
  <c r="AT1314" i="79"/>
  <c r="AS1314" i="79"/>
  <c r="AR1314" i="79"/>
  <c r="AQ1314" i="79"/>
  <c r="AP1314" i="79"/>
  <c r="AO1314" i="79"/>
  <c r="AN1314" i="79"/>
  <c r="AM1314" i="79"/>
  <c r="AL1314" i="79"/>
  <c r="AK1314" i="79"/>
  <c r="AJ1314" i="79"/>
  <c r="AI1314" i="79"/>
  <c r="AH1314" i="79"/>
  <c r="AG1314" i="79"/>
  <c r="R1314" i="79"/>
  <c r="AU1313" i="79"/>
  <c r="AT1311" i="79"/>
  <c r="AS1311" i="79"/>
  <c r="AR1311" i="79"/>
  <c r="AQ1311" i="79"/>
  <c r="AP1311" i="79"/>
  <c r="AO1311" i="79"/>
  <c r="AN1311" i="79"/>
  <c r="AM1311" i="79"/>
  <c r="AL1311" i="79"/>
  <c r="AK1311" i="79"/>
  <c r="AJ1311" i="79"/>
  <c r="AI1311" i="79"/>
  <c r="AH1311" i="79"/>
  <c r="AG1311" i="79"/>
  <c r="R1311" i="79"/>
  <c r="AU1310" i="79"/>
  <c r="AT1308" i="79"/>
  <c r="AS1308" i="79"/>
  <c r="AR1308" i="79"/>
  <c r="AQ1308" i="79"/>
  <c r="AP1308" i="79"/>
  <c r="AO1308" i="79"/>
  <c r="AN1308" i="79"/>
  <c r="AM1308" i="79"/>
  <c r="AL1308" i="79"/>
  <c r="AK1308" i="79"/>
  <c r="AJ1308" i="79"/>
  <c r="AI1308" i="79"/>
  <c r="AH1308" i="79"/>
  <c r="AG1308" i="79"/>
  <c r="R1308" i="79"/>
  <c r="AU1307" i="79"/>
  <c r="AT1304" i="79"/>
  <c r="AS1304" i="79"/>
  <c r="AR1304" i="79"/>
  <c r="AQ1304" i="79"/>
  <c r="AP1304" i="79"/>
  <c r="AO1304" i="79"/>
  <c r="AN1304" i="79"/>
  <c r="AM1304" i="79"/>
  <c r="AL1304" i="79"/>
  <c r="AK1304" i="79"/>
  <c r="AJ1304" i="79"/>
  <c r="AI1304" i="79"/>
  <c r="AH1304" i="79"/>
  <c r="AG1304" i="79"/>
  <c r="R1304" i="79"/>
  <c r="AU1303" i="79"/>
  <c r="AT1301" i="79"/>
  <c r="AS1301" i="79"/>
  <c r="AR1301" i="79"/>
  <c r="AQ1301" i="79"/>
  <c r="AP1301" i="79"/>
  <c r="AO1301" i="79"/>
  <c r="AN1301" i="79"/>
  <c r="AM1301" i="79"/>
  <c r="AL1301" i="79"/>
  <c r="AK1301" i="79"/>
  <c r="AJ1301" i="79"/>
  <c r="AI1301" i="79"/>
  <c r="AH1301" i="79"/>
  <c r="AG1301" i="79"/>
  <c r="R1301" i="79"/>
  <c r="AU1300" i="79"/>
  <c r="AT1298" i="79"/>
  <c r="AS1298" i="79"/>
  <c r="AR1298" i="79"/>
  <c r="AQ1298" i="79"/>
  <c r="AP1298" i="79"/>
  <c r="AO1298" i="79"/>
  <c r="AN1298" i="79"/>
  <c r="AM1298" i="79"/>
  <c r="AL1298" i="79"/>
  <c r="AK1298" i="79"/>
  <c r="AJ1298" i="79"/>
  <c r="AI1298" i="79"/>
  <c r="AH1298" i="79"/>
  <c r="AG1298" i="79"/>
  <c r="R1298" i="79"/>
  <c r="AU1297" i="79"/>
  <c r="AT1294" i="79"/>
  <c r="AS1294" i="79"/>
  <c r="AR1294" i="79"/>
  <c r="AQ1294" i="79"/>
  <c r="AP1294" i="79"/>
  <c r="AO1294" i="79"/>
  <c r="AN1294" i="79"/>
  <c r="AM1294" i="79"/>
  <c r="AL1294" i="79"/>
  <c r="AK1294" i="79"/>
  <c r="AJ1294" i="79"/>
  <c r="AI1294" i="79"/>
  <c r="AH1294" i="79"/>
  <c r="AG1294" i="79"/>
  <c r="R1294" i="79"/>
  <c r="AU1293" i="79"/>
  <c r="AT1291" i="79"/>
  <c r="AS1291" i="79"/>
  <c r="AR1291" i="79"/>
  <c r="AQ1291" i="79"/>
  <c r="AP1291" i="79"/>
  <c r="AO1291" i="79"/>
  <c r="AN1291" i="79"/>
  <c r="AM1291" i="79"/>
  <c r="AL1291" i="79"/>
  <c r="AK1291" i="79"/>
  <c r="AJ1291" i="79"/>
  <c r="AI1291" i="79"/>
  <c r="AH1291" i="79"/>
  <c r="AG1291" i="79"/>
  <c r="R1291" i="79"/>
  <c r="AU1290" i="79"/>
  <c r="AT1288" i="79"/>
  <c r="AS1288" i="79"/>
  <c r="AR1288" i="79"/>
  <c r="AQ1288" i="79"/>
  <c r="AP1288" i="79"/>
  <c r="AO1288" i="79"/>
  <c r="AN1288" i="79"/>
  <c r="AM1288" i="79"/>
  <c r="AL1288" i="79"/>
  <c r="AK1288" i="79"/>
  <c r="AJ1288" i="79"/>
  <c r="AI1288" i="79"/>
  <c r="AH1288" i="79"/>
  <c r="AG1288" i="79"/>
  <c r="R1288" i="79"/>
  <c r="AU1287" i="79"/>
  <c r="AT1285" i="79"/>
  <c r="AS1285" i="79"/>
  <c r="AR1285" i="79"/>
  <c r="AQ1285" i="79"/>
  <c r="AP1285" i="79"/>
  <c r="AO1285" i="79"/>
  <c r="AN1285" i="79"/>
  <c r="AM1285" i="79"/>
  <c r="AL1285" i="79"/>
  <c r="AK1285" i="79"/>
  <c r="AJ1285" i="79"/>
  <c r="AI1285" i="79"/>
  <c r="AH1285" i="79"/>
  <c r="AG1285" i="79"/>
  <c r="R1285" i="79"/>
  <c r="AU1284" i="79"/>
  <c r="AT1282" i="79"/>
  <c r="AS1282" i="79"/>
  <c r="AR1282" i="79"/>
  <c r="AQ1282" i="79"/>
  <c r="AP1282" i="79"/>
  <c r="AO1282" i="79"/>
  <c r="AN1282" i="79"/>
  <c r="AM1282" i="79"/>
  <c r="AL1282" i="79"/>
  <c r="AK1282" i="79"/>
  <c r="AJ1282" i="79"/>
  <c r="AI1282" i="79"/>
  <c r="AH1282" i="79"/>
  <c r="AG1282" i="79"/>
  <c r="R1282" i="79"/>
  <c r="AU1281" i="79"/>
  <c r="AT1279" i="79"/>
  <c r="AS1279" i="79"/>
  <c r="AR1279" i="79"/>
  <c r="AQ1279" i="79"/>
  <c r="AP1279" i="79"/>
  <c r="AO1279" i="79"/>
  <c r="AN1279" i="79"/>
  <c r="AM1279" i="79"/>
  <c r="AL1279" i="79"/>
  <c r="AK1279" i="79"/>
  <c r="AJ1279" i="79"/>
  <c r="AI1279" i="79"/>
  <c r="AH1279" i="79"/>
  <c r="AG1279" i="79"/>
  <c r="R1279" i="79"/>
  <c r="AU1278" i="79"/>
  <c r="AT1276" i="79"/>
  <c r="AS1276" i="79"/>
  <c r="AR1276" i="79"/>
  <c r="AQ1276" i="79"/>
  <c r="AP1276" i="79"/>
  <c r="AO1276" i="79"/>
  <c r="AN1276" i="79"/>
  <c r="AM1276" i="79"/>
  <c r="AL1276" i="79"/>
  <c r="AK1276" i="79"/>
  <c r="AJ1276" i="79"/>
  <c r="AI1276" i="79"/>
  <c r="AH1276" i="79"/>
  <c r="AG1276" i="79"/>
  <c r="R1276" i="79"/>
  <c r="AU1275" i="79"/>
  <c r="AT1273" i="79"/>
  <c r="AS1273" i="79"/>
  <c r="AR1273" i="79"/>
  <c r="AQ1273" i="79"/>
  <c r="AP1273" i="79"/>
  <c r="AO1273" i="79"/>
  <c r="AN1273" i="79"/>
  <c r="AM1273" i="79"/>
  <c r="AL1273" i="79"/>
  <c r="AK1273" i="79"/>
  <c r="AJ1273" i="79"/>
  <c r="AI1273" i="79"/>
  <c r="AH1273" i="79"/>
  <c r="AG1273" i="79"/>
  <c r="R1273" i="79"/>
  <c r="AU1272" i="79"/>
  <c r="AT1269" i="79"/>
  <c r="AS1269" i="79"/>
  <c r="AR1269" i="79"/>
  <c r="AQ1269" i="79"/>
  <c r="AP1269" i="79"/>
  <c r="AO1269" i="79"/>
  <c r="AN1269" i="79"/>
  <c r="AM1269" i="79"/>
  <c r="AL1269" i="79"/>
  <c r="AK1269" i="79"/>
  <c r="AJ1269" i="79"/>
  <c r="AI1269" i="79"/>
  <c r="AH1269" i="79"/>
  <c r="AG1269" i="79"/>
  <c r="AU1268" i="79"/>
  <c r="AT1266" i="79"/>
  <c r="AS1266" i="79"/>
  <c r="AR1266" i="79"/>
  <c r="AQ1266" i="79"/>
  <c r="AP1266" i="79"/>
  <c r="AO1266" i="79"/>
  <c r="AN1266" i="79"/>
  <c r="AM1266" i="79"/>
  <c r="AL1266" i="79"/>
  <c r="AK1266" i="79"/>
  <c r="AJ1266" i="79"/>
  <c r="AI1266" i="79"/>
  <c r="AH1266" i="79"/>
  <c r="AG1266" i="79"/>
  <c r="AU1265" i="79"/>
  <c r="AT1263" i="79"/>
  <c r="AS1263" i="79"/>
  <c r="AR1263" i="79"/>
  <c r="AQ1263" i="79"/>
  <c r="AP1263" i="79"/>
  <c r="AO1263" i="79"/>
  <c r="AN1263" i="79"/>
  <c r="AM1263" i="79"/>
  <c r="AL1263" i="79"/>
  <c r="AK1263" i="79"/>
  <c r="AJ1263" i="79"/>
  <c r="AI1263" i="79"/>
  <c r="AH1263" i="79"/>
  <c r="AG1263" i="79"/>
  <c r="AU1262" i="79"/>
  <c r="AT1260" i="79"/>
  <c r="AS1260" i="79"/>
  <c r="AR1260" i="79"/>
  <c r="AQ1260" i="79"/>
  <c r="AP1260" i="79"/>
  <c r="AO1260" i="79"/>
  <c r="AN1260" i="79"/>
  <c r="AM1260" i="79"/>
  <c r="AL1260" i="79"/>
  <c r="AK1260" i="79"/>
  <c r="AJ1260" i="79"/>
  <c r="AI1260" i="79"/>
  <c r="AH1260" i="79"/>
  <c r="AG1260" i="79"/>
  <c r="AU1259" i="79"/>
  <c r="AT1255" i="79"/>
  <c r="AS1255" i="79"/>
  <c r="AR1255" i="79"/>
  <c r="AQ1255" i="79"/>
  <c r="AP1255" i="79"/>
  <c r="AO1255" i="79"/>
  <c r="AN1255" i="79"/>
  <c r="AM1255" i="79"/>
  <c r="AL1255" i="79"/>
  <c r="AK1255" i="79"/>
  <c r="AJ1255" i="79"/>
  <c r="AI1255" i="79"/>
  <c r="AH1255" i="79"/>
  <c r="AG1255" i="79"/>
  <c r="R1255" i="79"/>
  <c r="AU1254" i="79"/>
  <c r="AT1252" i="79"/>
  <c r="AS1252" i="79"/>
  <c r="AR1252" i="79"/>
  <c r="AQ1252" i="79"/>
  <c r="AP1252" i="79"/>
  <c r="AO1252" i="79"/>
  <c r="AN1252" i="79"/>
  <c r="AM1252" i="79"/>
  <c r="AL1252" i="79"/>
  <c r="AK1252" i="79"/>
  <c r="AJ1252" i="79"/>
  <c r="AI1252" i="79"/>
  <c r="AH1252" i="79"/>
  <c r="AG1252" i="79"/>
  <c r="R1252" i="79"/>
  <c r="AU1251" i="79"/>
  <c r="AT1249" i="79"/>
  <c r="AS1249" i="79"/>
  <c r="AR1249" i="79"/>
  <c r="AQ1249" i="79"/>
  <c r="AP1249" i="79"/>
  <c r="AO1249" i="79"/>
  <c r="AN1249" i="79"/>
  <c r="AM1249" i="79"/>
  <c r="AL1249" i="79"/>
  <c r="AK1249" i="79"/>
  <c r="AJ1249" i="79"/>
  <c r="AI1249" i="79"/>
  <c r="AH1249" i="79"/>
  <c r="AG1249" i="79"/>
  <c r="R1249" i="79"/>
  <c r="AU1248" i="79"/>
  <c r="AT1246" i="79"/>
  <c r="AS1246" i="79"/>
  <c r="AR1246" i="79"/>
  <c r="AQ1246" i="79"/>
  <c r="AP1246" i="79"/>
  <c r="AO1246" i="79"/>
  <c r="AN1246" i="79"/>
  <c r="AM1246" i="79"/>
  <c r="AL1246" i="79"/>
  <c r="AK1246" i="79"/>
  <c r="AJ1246" i="79"/>
  <c r="AI1246" i="79"/>
  <c r="AH1246" i="79"/>
  <c r="AG1246" i="79"/>
  <c r="R1246" i="79"/>
  <c r="AU1245" i="79"/>
  <c r="AT1242" i="79"/>
  <c r="AS1242" i="79"/>
  <c r="AR1242" i="79"/>
  <c r="AQ1242" i="79"/>
  <c r="AP1242" i="79"/>
  <c r="AO1242" i="79"/>
  <c r="AN1242" i="79"/>
  <c r="AM1242" i="79"/>
  <c r="AL1242" i="79"/>
  <c r="AK1242" i="79"/>
  <c r="AJ1242" i="79"/>
  <c r="AI1242" i="79"/>
  <c r="AH1242" i="79"/>
  <c r="AG1242" i="79"/>
  <c r="R1242" i="79"/>
  <c r="AU1241" i="79"/>
  <c r="AT1239" i="79"/>
  <c r="AS1239" i="79"/>
  <c r="AR1239" i="79"/>
  <c r="AQ1239" i="79"/>
  <c r="AP1239" i="79"/>
  <c r="AO1239" i="79"/>
  <c r="AN1239" i="79"/>
  <c r="AM1239" i="79"/>
  <c r="AL1239" i="79"/>
  <c r="AK1239" i="79"/>
  <c r="AJ1239" i="79"/>
  <c r="AI1239" i="79"/>
  <c r="AH1239" i="79"/>
  <c r="AG1239" i="79"/>
  <c r="R1239" i="79"/>
  <c r="AU1238" i="79"/>
  <c r="AT1235" i="79"/>
  <c r="AS1235" i="79"/>
  <c r="AR1235" i="79"/>
  <c r="AQ1235" i="79"/>
  <c r="AP1235" i="79"/>
  <c r="AO1235" i="79"/>
  <c r="AN1235" i="79"/>
  <c r="AM1235" i="79"/>
  <c r="AL1235" i="79"/>
  <c r="AK1235" i="79"/>
  <c r="AJ1235" i="79"/>
  <c r="AI1235" i="79"/>
  <c r="AH1235" i="79"/>
  <c r="AG1235" i="79"/>
  <c r="R1235" i="79"/>
  <c r="AU1234" i="79"/>
  <c r="AT1231" i="79"/>
  <c r="AS1231" i="79"/>
  <c r="AR1231" i="79"/>
  <c r="AQ1231" i="79"/>
  <c r="AP1231" i="79"/>
  <c r="AO1231" i="79"/>
  <c r="AN1231" i="79"/>
  <c r="AM1231" i="79"/>
  <c r="AL1231" i="79"/>
  <c r="AK1231" i="79"/>
  <c r="AJ1231" i="79"/>
  <c r="AI1231" i="79"/>
  <c r="AH1231" i="79"/>
  <c r="AG1231" i="79"/>
  <c r="R1231" i="79"/>
  <c r="AU1230" i="79"/>
  <c r="AT1228" i="79"/>
  <c r="AS1228" i="79"/>
  <c r="AR1228" i="79"/>
  <c r="AQ1228" i="79"/>
  <c r="AP1228" i="79"/>
  <c r="AO1228" i="79"/>
  <c r="AN1228" i="79"/>
  <c r="AM1228" i="79"/>
  <c r="AL1228" i="79"/>
  <c r="AK1228" i="79"/>
  <c r="AJ1228" i="79"/>
  <c r="AI1228" i="79"/>
  <c r="AH1228" i="79"/>
  <c r="AG1228" i="79"/>
  <c r="R1228" i="79"/>
  <c r="AU1227" i="79"/>
  <c r="AT1225" i="79"/>
  <c r="AS1225" i="79"/>
  <c r="AR1225" i="79"/>
  <c r="AQ1225" i="79"/>
  <c r="AP1225" i="79"/>
  <c r="AO1225" i="79"/>
  <c r="AN1225" i="79"/>
  <c r="AM1225" i="79"/>
  <c r="AL1225" i="79"/>
  <c r="AK1225" i="79"/>
  <c r="AJ1225" i="79"/>
  <c r="AI1225" i="79"/>
  <c r="AH1225" i="79"/>
  <c r="AG1225" i="79"/>
  <c r="R1225" i="79"/>
  <c r="AU1224" i="79"/>
  <c r="AT1221" i="79"/>
  <c r="AS1221" i="79"/>
  <c r="AR1221" i="79"/>
  <c r="AQ1221" i="79"/>
  <c r="AP1221" i="79"/>
  <c r="AO1221" i="79"/>
  <c r="AN1221" i="79"/>
  <c r="AM1221" i="79"/>
  <c r="AL1221" i="79"/>
  <c r="AK1221" i="79"/>
  <c r="AJ1221" i="79"/>
  <c r="AI1221" i="79"/>
  <c r="AH1221" i="79"/>
  <c r="AG1221" i="79"/>
  <c r="AU1220" i="79"/>
  <c r="AT1218" i="79"/>
  <c r="AS1218" i="79"/>
  <c r="AR1218" i="79"/>
  <c r="AQ1218" i="79"/>
  <c r="AP1218" i="79"/>
  <c r="AO1218" i="79"/>
  <c r="AN1218" i="79"/>
  <c r="AM1218" i="79"/>
  <c r="AL1218" i="79"/>
  <c r="AK1218" i="79"/>
  <c r="AJ1218" i="79"/>
  <c r="AI1218" i="79"/>
  <c r="AH1218" i="79"/>
  <c r="AG1218" i="79"/>
  <c r="AU1217" i="79"/>
  <c r="AT1215" i="79"/>
  <c r="AS1215" i="79"/>
  <c r="AR1215" i="79"/>
  <c r="AQ1215" i="79"/>
  <c r="AP1215" i="79"/>
  <c r="AO1215" i="79"/>
  <c r="AN1215" i="79"/>
  <c r="AM1215" i="79"/>
  <c r="AL1215" i="79"/>
  <c r="AK1215" i="79"/>
  <c r="AJ1215" i="79"/>
  <c r="AI1215" i="79"/>
  <c r="AH1215" i="79"/>
  <c r="AG1215" i="79"/>
  <c r="AU1214" i="79"/>
  <c r="AT1212" i="79"/>
  <c r="AS1212" i="79"/>
  <c r="AR1212" i="79"/>
  <c r="AQ1212" i="79"/>
  <c r="AP1212" i="79"/>
  <c r="AO1212" i="79"/>
  <c r="AN1212" i="79"/>
  <c r="AM1212" i="79"/>
  <c r="AL1212" i="79"/>
  <c r="AK1212" i="79"/>
  <c r="AJ1212" i="79"/>
  <c r="AI1212" i="79"/>
  <c r="AH1212" i="79"/>
  <c r="AG1212" i="79"/>
  <c r="AU1211" i="79"/>
  <c r="AT1209" i="79"/>
  <c r="AS1209" i="79"/>
  <c r="AR1209" i="79"/>
  <c r="AQ1209" i="79"/>
  <c r="AP1209" i="79"/>
  <c r="AO1209" i="79"/>
  <c r="AN1209" i="79"/>
  <c r="AM1209" i="79"/>
  <c r="AL1209" i="79"/>
  <c r="AK1209" i="79"/>
  <c r="AJ1209" i="79"/>
  <c r="AI1209" i="79"/>
  <c r="AH1209" i="79"/>
  <c r="AG1209" i="79"/>
  <c r="AU1208" i="79"/>
  <c r="AT1205" i="79"/>
  <c r="AS1205" i="79"/>
  <c r="AR1205" i="79"/>
  <c r="AQ1205" i="79"/>
  <c r="AP1205" i="79"/>
  <c r="AO1205" i="79"/>
  <c r="AN1205" i="79"/>
  <c r="AM1205" i="79"/>
  <c r="AL1205" i="79"/>
  <c r="AK1205" i="79"/>
  <c r="AJ1205" i="79"/>
  <c r="AI1205" i="79"/>
  <c r="AH1205" i="79"/>
  <c r="AG1205" i="79"/>
  <c r="AU1204" i="79"/>
  <c r="AT1202" i="79"/>
  <c r="AS1202" i="79"/>
  <c r="AR1202" i="79"/>
  <c r="AQ1202" i="79"/>
  <c r="AP1202" i="79"/>
  <c r="AO1202" i="79"/>
  <c r="AN1202" i="79"/>
  <c r="AM1202" i="79"/>
  <c r="AL1202" i="79"/>
  <c r="AK1202" i="79"/>
  <c r="AJ1202" i="79"/>
  <c r="AI1202" i="79"/>
  <c r="AH1202" i="79"/>
  <c r="AG1202" i="79"/>
  <c r="AU1201" i="79"/>
  <c r="AT1199" i="79"/>
  <c r="AS1199" i="79"/>
  <c r="AR1199" i="79"/>
  <c r="AQ1199" i="79"/>
  <c r="AP1199" i="79"/>
  <c r="AO1199" i="79"/>
  <c r="AN1199" i="79"/>
  <c r="AM1199" i="79"/>
  <c r="AL1199" i="79"/>
  <c r="AK1199" i="79"/>
  <c r="AJ1199" i="79"/>
  <c r="AI1199" i="79"/>
  <c r="AH1199" i="79"/>
  <c r="AG1199" i="79"/>
  <c r="AU1198" i="79"/>
  <c r="AT1196" i="79"/>
  <c r="AS1196" i="79"/>
  <c r="AR1196" i="79"/>
  <c r="AQ1196" i="79"/>
  <c r="AP1196" i="79"/>
  <c r="AO1196" i="79"/>
  <c r="AN1196" i="79"/>
  <c r="AM1196" i="79"/>
  <c r="AL1196" i="79"/>
  <c r="AK1196" i="79"/>
  <c r="AJ1196" i="79"/>
  <c r="AI1196" i="79"/>
  <c r="AH1196" i="79"/>
  <c r="AG1196" i="79"/>
  <c r="AU1195" i="79"/>
  <c r="AT1193" i="79"/>
  <c r="AS1193" i="79"/>
  <c r="AR1193" i="79"/>
  <c r="AQ1193" i="79"/>
  <c r="AP1193" i="79"/>
  <c r="AO1193" i="79"/>
  <c r="AN1193" i="79"/>
  <c r="AM1193" i="79"/>
  <c r="AL1193" i="79"/>
  <c r="AK1193" i="79"/>
  <c r="AJ1193" i="79"/>
  <c r="AI1193" i="79"/>
  <c r="AH1193" i="79"/>
  <c r="AG1193" i="79"/>
  <c r="AU1192" i="79"/>
  <c r="O36" i="45"/>
  <c r="P36" i="45"/>
  <c r="O43" i="45"/>
  <c r="P43" i="45"/>
  <c r="O50" i="45"/>
  <c r="P50" i="45"/>
  <c r="O57" i="45"/>
  <c r="P57" i="45"/>
  <c r="O64" i="45"/>
  <c r="P65" i="45" s="1"/>
  <c r="I135" i="45" s="1"/>
  <c r="P64" i="45"/>
  <c r="O71" i="45"/>
  <c r="P71" i="45"/>
  <c r="O78" i="45"/>
  <c r="P78" i="45"/>
  <c r="O85" i="45"/>
  <c r="P85" i="45"/>
  <c r="O92" i="45"/>
  <c r="P93" i="45" s="1"/>
  <c r="M135" i="45" s="1"/>
  <c r="P92" i="45"/>
  <c r="O99" i="45"/>
  <c r="P99" i="45"/>
  <c r="O106" i="45"/>
  <c r="P106" i="45"/>
  <c r="O113" i="45"/>
  <c r="P113" i="45"/>
  <c r="P114" i="45"/>
  <c r="P135" i="45" s="1"/>
  <c r="P17" i="45"/>
  <c r="P23" i="45" s="1"/>
  <c r="C135" i="45" s="1"/>
  <c r="P86" i="45" l="1"/>
  <c r="L135" i="45" s="1"/>
  <c r="AG1377" i="79"/>
  <c r="AG1374" i="79"/>
  <c r="AG1376" i="79"/>
  <c r="AG1375" i="79"/>
  <c r="AG1378" i="79"/>
  <c r="AH1376" i="79"/>
  <c r="AH1373" i="79"/>
  <c r="AH1377" i="79"/>
  <c r="AH1375" i="79"/>
  <c r="AH1374" i="79"/>
  <c r="AH1378" i="79"/>
  <c r="AG1373" i="79"/>
  <c r="AH1568" i="79"/>
  <c r="AH1572" i="79"/>
  <c r="AH1569" i="79"/>
  <c r="AH1570" i="79"/>
  <c r="AH1571" i="79"/>
  <c r="AG1569" i="79"/>
  <c r="AG1572" i="79"/>
  <c r="AG1568" i="79"/>
  <c r="AG1571" i="79"/>
  <c r="AG1570" i="79"/>
  <c r="P107" i="45"/>
  <c r="O135" i="45" s="1"/>
  <c r="P79" i="45"/>
  <c r="K135" i="45" s="1"/>
  <c r="P100" i="45"/>
  <c r="N135" i="45" s="1"/>
  <c r="P72" i="45"/>
  <c r="J135" i="45" s="1"/>
  <c r="P51" i="45"/>
  <c r="G135" i="45" s="1"/>
  <c r="P44" i="45"/>
  <c r="F135" i="45" s="1"/>
  <c r="P58" i="45"/>
  <c r="H135" i="45" s="1"/>
  <c r="P37" i="45"/>
  <c r="E135" i="45" s="1"/>
  <c r="AU997" i="79" l="1"/>
  <c r="AU1000" i="79"/>
  <c r="AU1003" i="79"/>
  <c r="AU1006" i="79"/>
  <c r="AU1009" i="79"/>
  <c r="AU1013" i="79"/>
  <c r="AU1016" i="79"/>
  <c r="AU1019" i="79"/>
  <c r="AU1022" i="79"/>
  <c r="AU1025" i="79"/>
  <c r="AU1029" i="79"/>
  <c r="AU1032" i="79"/>
  <c r="AU1035" i="79"/>
  <c r="AU1039" i="79"/>
  <c r="AU1043" i="79"/>
  <c r="AU1046" i="79"/>
  <c r="AU1050" i="79"/>
  <c r="AU1053" i="79"/>
  <c r="AU1056" i="79"/>
  <c r="AU1059" i="79"/>
  <c r="AU1064" i="79"/>
  <c r="AU1067" i="79"/>
  <c r="AU1070" i="79"/>
  <c r="AU1073" i="79"/>
  <c r="AU1077" i="79"/>
  <c r="AU1080" i="79"/>
  <c r="AU1083" i="79"/>
  <c r="AU1086" i="79"/>
  <c r="AU1089" i="79"/>
  <c r="AU1092" i="79"/>
  <c r="AU1095" i="79"/>
  <c r="AU1098" i="79"/>
  <c r="AU1102" i="79"/>
  <c r="AU1105" i="79"/>
  <c r="AU1108" i="79"/>
  <c r="AU1112" i="79"/>
  <c r="AU1115" i="79"/>
  <c r="AU1118" i="79"/>
  <c r="AU1121" i="79"/>
  <c r="AU1124" i="79"/>
  <c r="AU1127" i="79"/>
  <c r="AU1130" i="79"/>
  <c r="AU1133" i="79"/>
  <c r="AU1136" i="79"/>
  <c r="AU1139" i="79"/>
  <c r="AU1142" i="79"/>
  <c r="AU1145" i="79"/>
  <c r="AU1148" i="79"/>
  <c r="AU1151" i="79"/>
  <c r="H155" i="47" l="1"/>
  <c r="H154" i="47"/>
  <c r="H153" i="47"/>
  <c r="P27" i="85" l="1"/>
  <c r="P49" i="85" s="1"/>
  <c r="C28" i="85" s="1"/>
  <c r="K27" i="85"/>
  <c r="K49" i="85" s="1"/>
  <c r="C27" i="85" s="1"/>
  <c r="D28" i="85" l="1"/>
  <c r="F28" i="85" s="1"/>
  <c r="F39" i="85" s="1"/>
  <c r="I50" i="44" l="1"/>
  <c r="H50" i="44"/>
  <c r="R184" i="79" l="1"/>
  <c r="S964" i="79" l="1"/>
  <c r="E44" i="44" l="1"/>
  <c r="AU139" i="79" l="1"/>
  <c r="Q46" i="44"/>
  <c r="P46" i="44"/>
  <c r="O46" i="44"/>
  <c r="N46" i="44"/>
  <c r="M46" i="44"/>
  <c r="L46" i="44"/>
  <c r="K46" i="44"/>
  <c r="J46" i="44"/>
  <c r="I46" i="44"/>
  <c r="H46" i="44"/>
  <c r="S1159" i="79" l="1"/>
  <c r="S768" i="79"/>
  <c r="S577" i="79"/>
  <c r="S386" i="79"/>
  <c r="S195" i="79"/>
  <c r="V540" i="46"/>
  <c r="V127" i="46"/>
  <c r="D195" i="79"/>
  <c r="R644" i="79" l="1"/>
  <c r="R453" i="79"/>
  <c r="R262" i="79"/>
  <c r="R71" i="79"/>
  <c r="U538" i="46" l="1"/>
  <c r="U535" i="46"/>
  <c r="U532" i="46"/>
  <c r="U528" i="46"/>
  <c r="U525" i="46"/>
  <c r="U522" i="46"/>
  <c r="U519" i="46"/>
  <c r="U516" i="46"/>
  <c r="U512" i="46"/>
  <c r="U498" i="46"/>
  <c r="U495" i="46"/>
  <c r="U492" i="46"/>
  <c r="U489" i="46"/>
  <c r="U401" i="46"/>
  <c r="U398" i="46"/>
  <c r="U395" i="46"/>
  <c r="U391" i="46"/>
  <c r="U388" i="46"/>
  <c r="U385" i="46"/>
  <c r="U382" i="46"/>
  <c r="U379" i="46"/>
  <c r="U375" i="46"/>
  <c r="U361" i="46"/>
  <c r="U358" i="46"/>
  <c r="U355" i="46"/>
  <c r="U352" i="46"/>
  <c r="U264" i="46"/>
  <c r="U261" i="46"/>
  <c r="U258" i="46"/>
  <c r="U254" i="46"/>
  <c r="U251" i="46"/>
  <c r="U248" i="46"/>
  <c r="U245" i="46"/>
  <c r="U242" i="46"/>
  <c r="U238" i="46"/>
  <c r="U224" i="46"/>
  <c r="U221" i="46"/>
  <c r="U218" i="46"/>
  <c r="U215" i="46"/>
  <c r="U125" i="46"/>
  <c r="U122" i="46"/>
  <c r="U119" i="46"/>
  <c r="U115" i="46"/>
  <c r="U112" i="46"/>
  <c r="U106" i="46"/>
  <c r="U85" i="46"/>
  <c r="U63" i="46"/>
  <c r="U54" i="46"/>
  <c r="R1152" i="79"/>
  <c r="R1149" i="79"/>
  <c r="R1146" i="79"/>
  <c r="R1143" i="79"/>
  <c r="R1140" i="79"/>
  <c r="R1137" i="79"/>
  <c r="R1134" i="79"/>
  <c r="R1128" i="79"/>
  <c r="R1125" i="79"/>
  <c r="R1122" i="79"/>
  <c r="R1119" i="79"/>
  <c r="R1116" i="79"/>
  <c r="R1113" i="79"/>
  <c r="R1109" i="79"/>
  <c r="R1106" i="79"/>
  <c r="R1103" i="79"/>
  <c r="R1099" i="79"/>
  <c r="R1096" i="79"/>
  <c r="R1093" i="79"/>
  <c r="R1090" i="79"/>
  <c r="R1087" i="79"/>
  <c r="R1084" i="79"/>
  <c r="R1081" i="79"/>
  <c r="R1078" i="79"/>
  <c r="R1060" i="79"/>
  <c r="R1057" i="79"/>
  <c r="R1054" i="79"/>
  <c r="R1051" i="79"/>
  <c r="R1047" i="79"/>
  <c r="R1044" i="79"/>
  <c r="R1040" i="79"/>
  <c r="R1036" i="79"/>
  <c r="R1033" i="79"/>
  <c r="R1030" i="79"/>
  <c r="R957" i="79"/>
  <c r="R954" i="79"/>
  <c r="R951" i="79"/>
  <c r="R948" i="79"/>
  <c r="R945" i="79"/>
  <c r="R942" i="79"/>
  <c r="R939" i="79"/>
  <c r="R933" i="79"/>
  <c r="R930" i="79"/>
  <c r="R927" i="79"/>
  <c r="R924" i="79"/>
  <c r="R921" i="79"/>
  <c r="R918" i="79"/>
  <c r="R914" i="79"/>
  <c r="R911" i="79"/>
  <c r="R908" i="79"/>
  <c r="R904" i="79"/>
  <c r="R901" i="79"/>
  <c r="R898" i="79"/>
  <c r="R895" i="79"/>
  <c r="R892" i="79"/>
  <c r="R889" i="79"/>
  <c r="R886" i="79"/>
  <c r="R883" i="79"/>
  <c r="R865" i="79"/>
  <c r="R862" i="79"/>
  <c r="R859" i="79"/>
  <c r="R856" i="79"/>
  <c r="R852" i="79"/>
  <c r="R849" i="79"/>
  <c r="R845" i="79"/>
  <c r="R841" i="79"/>
  <c r="R838" i="79"/>
  <c r="R835" i="79"/>
  <c r="R766" i="79"/>
  <c r="R763" i="79"/>
  <c r="R760" i="79"/>
  <c r="R757" i="79"/>
  <c r="R754" i="79"/>
  <c r="R751" i="79"/>
  <c r="R748" i="79"/>
  <c r="R742" i="79"/>
  <c r="R739" i="79"/>
  <c r="R736" i="79"/>
  <c r="R733" i="79"/>
  <c r="R730" i="79"/>
  <c r="R727" i="79"/>
  <c r="R723" i="79"/>
  <c r="R720" i="79"/>
  <c r="R717" i="79"/>
  <c r="R713" i="79"/>
  <c r="R710" i="79"/>
  <c r="R707" i="79"/>
  <c r="R704" i="79"/>
  <c r="R701" i="79"/>
  <c r="R698" i="79"/>
  <c r="R695" i="79"/>
  <c r="R692" i="79"/>
  <c r="R674" i="79"/>
  <c r="R671" i="79"/>
  <c r="R668" i="79"/>
  <c r="R665" i="79"/>
  <c r="R661" i="79"/>
  <c r="R658" i="79"/>
  <c r="R654" i="79"/>
  <c r="R650" i="79"/>
  <c r="R647" i="79"/>
  <c r="R575" i="79"/>
  <c r="R572" i="79"/>
  <c r="R569" i="79"/>
  <c r="R566" i="79"/>
  <c r="R563" i="79"/>
  <c r="R560" i="79"/>
  <c r="R557" i="79"/>
  <c r="R551" i="79"/>
  <c r="R548" i="79"/>
  <c r="R545" i="79"/>
  <c r="R542" i="79"/>
  <c r="R539" i="79"/>
  <c r="R536" i="79"/>
  <c r="R532" i="79"/>
  <c r="R529" i="79"/>
  <c r="R526" i="79"/>
  <c r="R522" i="79"/>
  <c r="R519" i="79"/>
  <c r="R516" i="79"/>
  <c r="R513" i="79"/>
  <c r="R510" i="79"/>
  <c r="R507" i="79"/>
  <c r="R504" i="79"/>
  <c r="R501" i="79"/>
  <c r="R483" i="79"/>
  <c r="R480" i="79"/>
  <c r="R477" i="79"/>
  <c r="R474" i="79"/>
  <c r="R470" i="79"/>
  <c r="R467" i="79"/>
  <c r="R463" i="79"/>
  <c r="R459" i="79"/>
  <c r="R456" i="79"/>
  <c r="R384" i="79"/>
  <c r="R381" i="79"/>
  <c r="R378" i="79"/>
  <c r="R375" i="79"/>
  <c r="R372" i="79"/>
  <c r="R369" i="79"/>
  <c r="R366" i="79"/>
  <c r="R360" i="79"/>
  <c r="R357" i="79"/>
  <c r="R354" i="79"/>
  <c r="R351" i="79"/>
  <c r="R348" i="79"/>
  <c r="R345" i="79"/>
  <c r="R341" i="79"/>
  <c r="R338" i="79"/>
  <c r="R335" i="79"/>
  <c r="R331" i="79"/>
  <c r="R328" i="79"/>
  <c r="R325" i="79"/>
  <c r="R322" i="79"/>
  <c r="R319" i="79"/>
  <c r="R316" i="79"/>
  <c r="R313" i="79"/>
  <c r="R310" i="79"/>
  <c r="R292" i="79"/>
  <c r="R289" i="79"/>
  <c r="R286" i="79"/>
  <c r="R283" i="79"/>
  <c r="R279" i="79"/>
  <c r="R276" i="79"/>
  <c r="R272" i="79"/>
  <c r="R268" i="79"/>
  <c r="R265" i="79"/>
  <c r="R193" i="79"/>
  <c r="R190" i="79"/>
  <c r="R187" i="79"/>
  <c r="R181" i="79"/>
  <c r="R178" i="79"/>
  <c r="R175" i="79"/>
  <c r="R169" i="79"/>
  <c r="R166" i="79"/>
  <c r="R163" i="79"/>
  <c r="R160" i="79"/>
  <c r="R157" i="79"/>
  <c r="R154" i="79"/>
  <c r="R150" i="79"/>
  <c r="R147" i="79"/>
  <c r="R140" i="79"/>
  <c r="R137" i="79"/>
  <c r="R128" i="79"/>
  <c r="R125" i="79"/>
  <c r="R122" i="79"/>
  <c r="R101" i="79"/>
  <c r="R98" i="79"/>
  <c r="R95" i="79"/>
  <c r="R92" i="79"/>
  <c r="R88" i="79"/>
  <c r="R74" i="79"/>
  <c r="R64" i="79"/>
  <c r="R61" i="79"/>
  <c r="R55" i="79"/>
  <c r="R58" i="79"/>
  <c r="AM1087" i="79" l="1"/>
  <c r="AH1087" i="79"/>
  <c r="AG1074" i="79"/>
  <c r="AG1071" i="79"/>
  <c r="AL1044" i="79"/>
  <c r="AH1044" i="79"/>
  <c r="AG1044" i="79"/>
  <c r="AG1051" i="79"/>
  <c r="AT1047" i="79"/>
  <c r="AS1047" i="79"/>
  <c r="AR1047" i="79"/>
  <c r="AQ1047" i="79"/>
  <c r="AP1047" i="79"/>
  <c r="AO1047" i="79"/>
  <c r="AN1047" i="79"/>
  <c r="AM1047" i="79"/>
  <c r="AL1047" i="79"/>
  <c r="AK1047" i="79"/>
  <c r="AJ1047" i="79"/>
  <c r="AI1047" i="79"/>
  <c r="AH1047" i="79"/>
  <c r="AG1047" i="79"/>
  <c r="AT1044" i="79"/>
  <c r="AS1044" i="79"/>
  <c r="AR1044" i="79"/>
  <c r="AQ1044" i="79"/>
  <c r="AP1044" i="79"/>
  <c r="AO1044" i="79"/>
  <c r="AN1044" i="79"/>
  <c r="AM1044" i="79"/>
  <c r="AK1044" i="79"/>
  <c r="AJ1044" i="79"/>
  <c r="AI1044" i="79"/>
  <c r="AG1040" i="79"/>
  <c r="AG1033" i="79"/>
  <c r="AG1030" i="79"/>
  <c r="AG1026" i="79"/>
  <c r="AG1017" i="79"/>
  <c r="AG1014" i="79"/>
  <c r="AG1010" i="79"/>
  <c r="AG908" i="79"/>
  <c r="AT904" i="79"/>
  <c r="AG883" i="79"/>
  <c r="AG865" i="79"/>
  <c r="AG852" i="79"/>
  <c r="AT852" i="79"/>
  <c r="AS852" i="79"/>
  <c r="AR852" i="79"/>
  <c r="AQ852" i="79"/>
  <c r="AP852" i="79"/>
  <c r="AO852" i="79"/>
  <c r="AN852" i="79"/>
  <c r="AM852" i="79"/>
  <c r="AL852" i="79"/>
  <c r="AK852" i="79"/>
  <c r="AJ852" i="79"/>
  <c r="AI852" i="79"/>
  <c r="AH852" i="79"/>
  <c r="AU851" i="79"/>
  <c r="AT849" i="79"/>
  <c r="AS849" i="79"/>
  <c r="AR849" i="79"/>
  <c r="AQ849" i="79"/>
  <c r="AP849" i="79"/>
  <c r="AO849" i="79"/>
  <c r="AN849" i="79"/>
  <c r="AM849" i="79"/>
  <c r="AL849" i="79"/>
  <c r="AK849" i="79"/>
  <c r="AJ849" i="79"/>
  <c r="AI849" i="79"/>
  <c r="AH849" i="79"/>
  <c r="AG849" i="79"/>
  <c r="AU848" i="79"/>
  <c r="AG845" i="79"/>
  <c r="AG723" i="79"/>
  <c r="AG717" i="79"/>
  <c r="AG701" i="79"/>
  <c r="AU684" i="79"/>
  <c r="AU681" i="79"/>
  <c r="AU678" i="79"/>
  <c r="AG674" i="79"/>
  <c r="AG671" i="79"/>
  <c r="AG661" i="79"/>
  <c r="AG658" i="79"/>
  <c r="AG654" i="79"/>
  <c r="AT661" i="79"/>
  <c r="AS661" i="79"/>
  <c r="AR661" i="79"/>
  <c r="AQ661" i="79"/>
  <c r="AP661" i="79"/>
  <c r="AO661" i="79"/>
  <c r="AN661" i="79"/>
  <c r="AM661" i="79"/>
  <c r="AL661" i="79"/>
  <c r="AK661" i="79"/>
  <c r="AJ661" i="79"/>
  <c r="AI661" i="79"/>
  <c r="AH661" i="79"/>
  <c r="AU660" i="79"/>
  <c r="AT658" i="79"/>
  <c r="AS658" i="79"/>
  <c r="AR658" i="79"/>
  <c r="AQ658" i="79"/>
  <c r="AP658" i="79"/>
  <c r="AO658" i="79"/>
  <c r="AN658" i="79"/>
  <c r="AM658" i="79"/>
  <c r="AL658" i="79"/>
  <c r="AK658" i="79"/>
  <c r="AJ658" i="79"/>
  <c r="AI658" i="79"/>
  <c r="AH658" i="79"/>
  <c r="AU657" i="79"/>
  <c r="AG640" i="79"/>
  <c r="AG631" i="79"/>
  <c r="AU535" i="79"/>
  <c r="AU531" i="79"/>
  <c r="AG536" i="79"/>
  <c r="AG467" i="79"/>
  <c r="AG470" i="79"/>
  <c r="AT470" i="79"/>
  <c r="AS470" i="79"/>
  <c r="AR470" i="79"/>
  <c r="AQ470" i="79"/>
  <c r="AP470" i="79"/>
  <c r="AO470" i="79"/>
  <c r="AN470" i="79"/>
  <c r="AM470" i="79"/>
  <c r="AL470" i="79"/>
  <c r="AK470" i="79"/>
  <c r="AJ470" i="79"/>
  <c r="AI470" i="79"/>
  <c r="AH470" i="79"/>
  <c r="AU469" i="79"/>
  <c r="AT467" i="79"/>
  <c r="AS467" i="79"/>
  <c r="AR467" i="79"/>
  <c r="AQ467" i="79"/>
  <c r="AP467" i="79"/>
  <c r="AO467" i="79"/>
  <c r="AN467" i="79"/>
  <c r="AM467" i="79"/>
  <c r="AL467" i="79"/>
  <c r="AK467" i="79"/>
  <c r="AJ467" i="79"/>
  <c r="AI467" i="79"/>
  <c r="AH467" i="79"/>
  <c r="AU466" i="79"/>
  <c r="AG463" i="79"/>
  <c r="AG378" i="79"/>
  <c r="AG384" i="79"/>
  <c r="AT279" i="79"/>
  <c r="AS279" i="79"/>
  <c r="AR279" i="79"/>
  <c r="AQ279" i="79"/>
  <c r="AP279" i="79"/>
  <c r="AO279" i="79"/>
  <c r="AN279" i="79"/>
  <c r="AM279" i="79"/>
  <c r="AL279" i="79"/>
  <c r="AK279" i="79"/>
  <c r="AJ279" i="79"/>
  <c r="AI279" i="79"/>
  <c r="AH279" i="79"/>
  <c r="AG279" i="79"/>
  <c r="AU278" i="79"/>
  <c r="AT276" i="79"/>
  <c r="AS276" i="79"/>
  <c r="AR276" i="79"/>
  <c r="AQ276" i="79"/>
  <c r="AP276" i="79"/>
  <c r="AO276" i="79"/>
  <c r="AN276" i="79"/>
  <c r="AM276" i="79"/>
  <c r="AL276" i="79"/>
  <c r="AK276" i="79"/>
  <c r="AJ276" i="79"/>
  <c r="AI276" i="79"/>
  <c r="AH276" i="79"/>
  <c r="AG276" i="79"/>
  <c r="AU275" i="79"/>
  <c r="AG272" i="79"/>
  <c r="AG242" i="79"/>
  <c r="AG233" i="79"/>
  <c r="AG230" i="79"/>
  <c r="AG154" i="79"/>
  <c r="AU87" i="79"/>
  <c r="AT88" i="79"/>
  <c r="AS88" i="79"/>
  <c r="AR88" i="79"/>
  <c r="AQ88" i="79"/>
  <c r="AP88" i="79"/>
  <c r="AO88" i="79"/>
  <c r="AN88" i="79"/>
  <c r="AM88" i="79"/>
  <c r="AL88" i="79"/>
  <c r="AK88" i="79"/>
  <c r="AJ88" i="79"/>
  <c r="AI88" i="79"/>
  <c r="AH88" i="79"/>
  <c r="AG88" i="79"/>
  <c r="AU80" i="79"/>
  <c r="AT85" i="79"/>
  <c r="AS85" i="79"/>
  <c r="AR85" i="79"/>
  <c r="AQ85" i="79"/>
  <c r="AP85" i="79"/>
  <c r="AO85" i="79"/>
  <c r="AN85" i="79"/>
  <c r="AM85" i="79"/>
  <c r="AL85" i="79"/>
  <c r="AK85" i="79"/>
  <c r="AJ85" i="79"/>
  <c r="AI85" i="79"/>
  <c r="AH85" i="79"/>
  <c r="AG85" i="79"/>
  <c r="AU84" i="79"/>
  <c r="AG81" i="79"/>
  <c r="AL81" i="79"/>
  <c r="AU956" i="79"/>
  <c r="AU953" i="79"/>
  <c r="AU950" i="79"/>
  <c r="AU947" i="79"/>
  <c r="AU944" i="79"/>
  <c r="AU941" i="79"/>
  <c r="AU938" i="79"/>
  <c r="AU935" i="79"/>
  <c r="AU932" i="79"/>
  <c r="AU929" i="79"/>
  <c r="AU926" i="79"/>
  <c r="AU923" i="79"/>
  <c r="AU920" i="79"/>
  <c r="AU917" i="79"/>
  <c r="AU913" i="79"/>
  <c r="AU910" i="79"/>
  <c r="AU907" i="79"/>
  <c r="AU903" i="79"/>
  <c r="AU900" i="79"/>
  <c r="AU897" i="79"/>
  <c r="AU894" i="79"/>
  <c r="AU891" i="79"/>
  <c r="AU888" i="79"/>
  <c r="AU885" i="79"/>
  <c r="AU882" i="79"/>
  <c r="AU878" i="79"/>
  <c r="AU875" i="79"/>
  <c r="AU872" i="79"/>
  <c r="AU869" i="79"/>
  <c r="AU864" i="79"/>
  <c r="AU861" i="79"/>
  <c r="AU858" i="79"/>
  <c r="AU855" i="79"/>
  <c r="AU844" i="79"/>
  <c r="AU840" i="79"/>
  <c r="AU837" i="79"/>
  <c r="AU834" i="79"/>
  <c r="AU830" i="79"/>
  <c r="AU827" i="79"/>
  <c r="AU824" i="79"/>
  <c r="AU821" i="79"/>
  <c r="AU818" i="79"/>
  <c r="AU814" i="79"/>
  <c r="AU811" i="79"/>
  <c r="AU808" i="79"/>
  <c r="AU805" i="79"/>
  <c r="AU802" i="79"/>
  <c r="AU765" i="79"/>
  <c r="AU762" i="79"/>
  <c r="AU759" i="79"/>
  <c r="AU756" i="79"/>
  <c r="AU753" i="79"/>
  <c r="AU750" i="79"/>
  <c r="AU747" i="79"/>
  <c r="AU744" i="79"/>
  <c r="AU741" i="79"/>
  <c r="AU738" i="79"/>
  <c r="AU735" i="79"/>
  <c r="AU732" i="79"/>
  <c r="AU729" i="79"/>
  <c r="AU726" i="79"/>
  <c r="AU722" i="79"/>
  <c r="AU719" i="79"/>
  <c r="AU716" i="79"/>
  <c r="AU712" i="79"/>
  <c r="AU709" i="79"/>
  <c r="AU706" i="79"/>
  <c r="AU703" i="79"/>
  <c r="AU700" i="79"/>
  <c r="AU697" i="79"/>
  <c r="AU694" i="79"/>
  <c r="AU691" i="79"/>
  <c r="AU687" i="79"/>
  <c r="AU673" i="79"/>
  <c r="AU670" i="79"/>
  <c r="AU667" i="79"/>
  <c r="AU664" i="79"/>
  <c r="AU653" i="79"/>
  <c r="AU649" i="79"/>
  <c r="AU646" i="79"/>
  <c r="AU643" i="79"/>
  <c r="AU639" i="79"/>
  <c r="AU636" i="79"/>
  <c r="AU633" i="79"/>
  <c r="AU630" i="79"/>
  <c r="AU627" i="79"/>
  <c r="AU623" i="79"/>
  <c r="AU620" i="79"/>
  <c r="AU617" i="79"/>
  <c r="AU614" i="79"/>
  <c r="AU611" i="79"/>
  <c r="AU574" i="79"/>
  <c r="AU571" i="79"/>
  <c r="AU568" i="79"/>
  <c r="AU565" i="79"/>
  <c r="AU562" i="79"/>
  <c r="AU559" i="79"/>
  <c r="AU556" i="79"/>
  <c r="AU553" i="79"/>
  <c r="AU550" i="79"/>
  <c r="AU547" i="79"/>
  <c r="AU544" i="79"/>
  <c r="AU541" i="79"/>
  <c r="AU538" i="79"/>
  <c r="AU528" i="79"/>
  <c r="AU525" i="79"/>
  <c r="AU521" i="79"/>
  <c r="AU518" i="79"/>
  <c r="AU515" i="79"/>
  <c r="AU512" i="79"/>
  <c r="AU509" i="79"/>
  <c r="AU506" i="79"/>
  <c r="AU503" i="79"/>
  <c r="AU500" i="79"/>
  <c r="AU496" i="79"/>
  <c r="AU493" i="79"/>
  <c r="AU490" i="79"/>
  <c r="AU487" i="79"/>
  <c r="AU482" i="79"/>
  <c r="AU479" i="79"/>
  <c r="AU476" i="79"/>
  <c r="AU473" i="79"/>
  <c r="AU462" i="79"/>
  <c r="AU458" i="79"/>
  <c r="AU455" i="79"/>
  <c r="AU452" i="79"/>
  <c r="AU448" i="79"/>
  <c r="AU445" i="79"/>
  <c r="AU442" i="79"/>
  <c r="AU439" i="79"/>
  <c r="AU436" i="79"/>
  <c r="AU432" i="79"/>
  <c r="AU429" i="79"/>
  <c r="AU426" i="79"/>
  <c r="AU383" i="79"/>
  <c r="AU377" i="79"/>
  <c r="AU380" i="79"/>
  <c r="AU374" i="79"/>
  <c r="AU371" i="79"/>
  <c r="AU368" i="79"/>
  <c r="AU365" i="79"/>
  <c r="AU362" i="79"/>
  <c r="AU359" i="79"/>
  <c r="AU356" i="79"/>
  <c r="AU353" i="79"/>
  <c r="AU350" i="79"/>
  <c r="AU347" i="79"/>
  <c r="AU344" i="79"/>
  <c r="AU340" i="79"/>
  <c r="AU337" i="79"/>
  <c r="AU334" i="79"/>
  <c r="AU330" i="79"/>
  <c r="AU327" i="79"/>
  <c r="AU324" i="79"/>
  <c r="AU321" i="79"/>
  <c r="AU318" i="79"/>
  <c r="AU315" i="79"/>
  <c r="AU312" i="79"/>
  <c r="AU309" i="79"/>
  <c r="AU305" i="79"/>
  <c r="AU302" i="79"/>
  <c r="AU299" i="79"/>
  <c r="AU296" i="79"/>
  <c r="AU291" i="79"/>
  <c r="AU288" i="79"/>
  <c r="AU285" i="79"/>
  <c r="AU282" i="79"/>
  <c r="AU271" i="79"/>
  <c r="AU267" i="79"/>
  <c r="AU264" i="79"/>
  <c r="AU261" i="79"/>
  <c r="AU257" i="79"/>
  <c r="AU254" i="79"/>
  <c r="AU251" i="79"/>
  <c r="AU248" i="79"/>
  <c r="AU245" i="79"/>
  <c r="AU241" i="79"/>
  <c r="AU238" i="79"/>
  <c r="AU235" i="79"/>
  <c r="AU232" i="79"/>
  <c r="AU229" i="79"/>
  <c r="AU192" i="79"/>
  <c r="AU186" i="79"/>
  <c r="AU189" i="79"/>
  <c r="AU183" i="79"/>
  <c r="AU180" i="79"/>
  <c r="AU177" i="79"/>
  <c r="AU174" i="79"/>
  <c r="AU171" i="79"/>
  <c r="AU168" i="79"/>
  <c r="AU165" i="79"/>
  <c r="AU162" i="79"/>
  <c r="AU159" i="79"/>
  <c r="AU156" i="79"/>
  <c r="AU153" i="79"/>
  <c r="AU149" i="79"/>
  <c r="AU146" i="79"/>
  <c r="AU143" i="79"/>
  <c r="AU136" i="79"/>
  <c r="AU133" i="79"/>
  <c r="AU130" i="79"/>
  <c r="AU127" i="79"/>
  <c r="AU124" i="79"/>
  <c r="AU121" i="79"/>
  <c r="AU118" i="79"/>
  <c r="AU114" i="79"/>
  <c r="AU111" i="79"/>
  <c r="AU108" i="79"/>
  <c r="AU105" i="79"/>
  <c r="AU100" i="79"/>
  <c r="AU76" i="79"/>
  <c r="AU94" i="79"/>
  <c r="AU97" i="79"/>
  <c r="AU91" i="79"/>
  <c r="AU73" i="79"/>
  <c r="AU70" i="79"/>
  <c r="AU66" i="79"/>
  <c r="AU63" i="79"/>
  <c r="AU60" i="79"/>
  <c r="AU57" i="79"/>
  <c r="AU54" i="79"/>
  <c r="AU50" i="79"/>
  <c r="AU47" i="79"/>
  <c r="AU44" i="79"/>
  <c r="AU41" i="79"/>
  <c r="AU38" i="79"/>
  <c r="AT1060" i="79"/>
  <c r="AS1060" i="79"/>
  <c r="AR1060" i="79"/>
  <c r="AQ1060" i="79"/>
  <c r="AP1060" i="79"/>
  <c r="AO1060" i="79"/>
  <c r="AN1060" i="79"/>
  <c r="AM1060" i="79"/>
  <c r="AL1060" i="79"/>
  <c r="AK1060" i="79"/>
  <c r="AJ1060" i="79"/>
  <c r="AI1060" i="79"/>
  <c r="AH1060" i="79"/>
  <c r="AG1060" i="79"/>
  <c r="AT1057" i="79"/>
  <c r="AS1057" i="79"/>
  <c r="AR1057" i="79"/>
  <c r="AQ1057" i="79"/>
  <c r="AP1057" i="79"/>
  <c r="AO1057" i="79"/>
  <c r="AN1057" i="79"/>
  <c r="AM1057" i="79"/>
  <c r="AL1057" i="79"/>
  <c r="AK1057" i="79"/>
  <c r="AJ1057" i="79"/>
  <c r="AI1057" i="79"/>
  <c r="AH1057" i="79"/>
  <c r="AG1057" i="79"/>
  <c r="AT1054" i="79"/>
  <c r="AS1054" i="79"/>
  <c r="AR1054" i="79"/>
  <c r="AQ1054" i="79"/>
  <c r="AP1054" i="79"/>
  <c r="AO1054" i="79"/>
  <c r="AN1054" i="79"/>
  <c r="AM1054" i="79"/>
  <c r="AL1054" i="79"/>
  <c r="AK1054" i="79"/>
  <c r="AJ1054" i="79"/>
  <c r="AI1054" i="79"/>
  <c r="AH1054" i="79"/>
  <c r="AG1054" i="79"/>
  <c r="AT1051" i="79"/>
  <c r="AS1051" i="79"/>
  <c r="AR1051" i="79"/>
  <c r="AQ1051" i="79"/>
  <c r="AP1051" i="79"/>
  <c r="AO1051" i="79"/>
  <c r="AN1051" i="79"/>
  <c r="AM1051" i="79"/>
  <c r="AL1051" i="79"/>
  <c r="AK1051" i="79"/>
  <c r="AJ1051" i="79"/>
  <c r="AI1051" i="79"/>
  <c r="AH1051" i="79"/>
  <c r="AT865" i="79"/>
  <c r="AS865" i="79"/>
  <c r="AR865" i="79"/>
  <c r="AQ865" i="79"/>
  <c r="AP865" i="79"/>
  <c r="AO865" i="79"/>
  <c r="AN865" i="79"/>
  <c r="AM865" i="79"/>
  <c r="AL865" i="79"/>
  <c r="AK865" i="79"/>
  <c r="AJ865" i="79"/>
  <c r="AI865" i="79"/>
  <c r="AH865" i="79"/>
  <c r="AT862" i="79"/>
  <c r="AS862" i="79"/>
  <c r="AR862" i="79"/>
  <c r="AQ862" i="79"/>
  <c r="AP862" i="79"/>
  <c r="AO862" i="79"/>
  <c r="AN862" i="79"/>
  <c r="AM862" i="79"/>
  <c r="AL862" i="79"/>
  <c r="AK862" i="79"/>
  <c r="AJ862" i="79"/>
  <c r="AI862" i="79"/>
  <c r="AH862" i="79"/>
  <c r="AG862" i="79"/>
  <c r="AT859" i="79"/>
  <c r="AS859" i="79"/>
  <c r="AR859" i="79"/>
  <c r="AQ859" i="79"/>
  <c r="AP859" i="79"/>
  <c r="AO859" i="79"/>
  <c r="AN859" i="79"/>
  <c r="AM859" i="79"/>
  <c r="AL859" i="79"/>
  <c r="AK859" i="79"/>
  <c r="AJ859" i="79"/>
  <c r="AI859" i="79"/>
  <c r="AH859" i="79"/>
  <c r="AG859" i="79"/>
  <c r="AT856" i="79"/>
  <c r="AS856" i="79"/>
  <c r="AR856" i="79"/>
  <c r="AQ856" i="79"/>
  <c r="AP856" i="79"/>
  <c r="AO856" i="79"/>
  <c r="AN856" i="79"/>
  <c r="AM856" i="79"/>
  <c r="AL856" i="79"/>
  <c r="AK856" i="79"/>
  <c r="AJ856" i="79"/>
  <c r="AI856" i="79"/>
  <c r="AH856" i="79"/>
  <c r="AG856" i="79"/>
  <c r="U109" i="46" l="1"/>
  <c r="U103" i="46"/>
  <c r="U99" i="46"/>
  <c r="U82" i="46"/>
  <c r="U79" i="46"/>
  <c r="U76" i="46"/>
  <c r="R85" i="79"/>
  <c r="AT674" i="79"/>
  <c r="AS674" i="79"/>
  <c r="AR674" i="79"/>
  <c r="AQ674" i="79"/>
  <c r="AP674" i="79"/>
  <c r="AO674" i="79"/>
  <c r="AN674" i="79"/>
  <c r="AM674" i="79"/>
  <c r="AL674" i="79"/>
  <c r="AK674" i="79"/>
  <c r="AJ674" i="79"/>
  <c r="AI674" i="79"/>
  <c r="AH674" i="79"/>
  <c r="AT671" i="79"/>
  <c r="AS671" i="79"/>
  <c r="AR671" i="79"/>
  <c r="AQ671" i="79"/>
  <c r="AP671" i="79"/>
  <c r="AO671" i="79"/>
  <c r="AN671" i="79"/>
  <c r="AM671" i="79"/>
  <c r="AL671" i="79"/>
  <c r="AK671" i="79"/>
  <c r="AJ671" i="79"/>
  <c r="AI671" i="79"/>
  <c r="AH671" i="79"/>
  <c r="AT668" i="79"/>
  <c r="AS668" i="79"/>
  <c r="AR668" i="79"/>
  <c r="AQ668" i="79"/>
  <c r="AP668" i="79"/>
  <c r="AO668" i="79"/>
  <c r="AN668" i="79"/>
  <c r="AM668" i="79"/>
  <c r="AL668" i="79"/>
  <c r="AK668" i="79"/>
  <c r="AJ668" i="79"/>
  <c r="AI668" i="79"/>
  <c r="AH668" i="79"/>
  <c r="AG668" i="79"/>
  <c r="AT665" i="79"/>
  <c r="AS665" i="79"/>
  <c r="AR665" i="79"/>
  <c r="AQ665" i="79"/>
  <c r="AP665" i="79"/>
  <c r="AO665" i="79"/>
  <c r="AN665" i="79"/>
  <c r="AM665" i="79"/>
  <c r="AL665" i="79"/>
  <c r="AK665" i="79"/>
  <c r="AJ665" i="79"/>
  <c r="AI665" i="79"/>
  <c r="AH665" i="79"/>
  <c r="AG665" i="79"/>
  <c r="AT483" i="79"/>
  <c r="AS483" i="79"/>
  <c r="AR483" i="79"/>
  <c r="AQ483" i="79"/>
  <c r="AP483" i="79"/>
  <c r="AO483" i="79"/>
  <c r="AN483" i="79"/>
  <c r="AM483" i="79"/>
  <c r="AL483" i="79"/>
  <c r="AK483" i="79"/>
  <c r="AJ483" i="79"/>
  <c r="AI483" i="79"/>
  <c r="AH483" i="79"/>
  <c r="AG483" i="79"/>
  <c r="AT480" i="79"/>
  <c r="AS480" i="79"/>
  <c r="AR480" i="79"/>
  <c r="AQ480" i="79"/>
  <c r="AP480" i="79"/>
  <c r="AO480" i="79"/>
  <c r="AN480" i="79"/>
  <c r="AM480" i="79"/>
  <c r="AL480" i="79"/>
  <c r="AK480" i="79"/>
  <c r="AJ480" i="79"/>
  <c r="AI480" i="79"/>
  <c r="AH480" i="79"/>
  <c r="AG480" i="79"/>
  <c r="AT477" i="79"/>
  <c r="AS477" i="79"/>
  <c r="AR477" i="79"/>
  <c r="AQ477" i="79"/>
  <c r="AP477" i="79"/>
  <c r="AO477" i="79"/>
  <c r="AN477" i="79"/>
  <c r="AM477" i="79"/>
  <c r="AL477" i="79"/>
  <c r="AK477" i="79"/>
  <c r="AJ477" i="79"/>
  <c r="AI477" i="79"/>
  <c r="AH477" i="79"/>
  <c r="AG477" i="79"/>
  <c r="AT474" i="79"/>
  <c r="AS474" i="79"/>
  <c r="AR474" i="79"/>
  <c r="AQ474" i="79"/>
  <c r="AP474" i="79"/>
  <c r="AO474" i="79"/>
  <c r="AN474" i="79"/>
  <c r="AM474" i="79"/>
  <c r="AL474" i="79"/>
  <c r="AK474" i="79"/>
  <c r="AJ474" i="79"/>
  <c r="AI474" i="79"/>
  <c r="AH474" i="79"/>
  <c r="AG474" i="79"/>
  <c r="AT292" i="79"/>
  <c r="AS292" i="79"/>
  <c r="AR292" i="79"/>
  <c r="AQ292" i="79"/>
  <c r="AP292" i="79"/>
  <c r="AO292" i="79"/>
  <c r="AN292" i="79"/>
  <c r="AM292" i="79"/>
  <c r="AL292" i="79"/>
  <c r="AK292" i="79"/>
  <c r="AJ292" i="79"/>
  <c r="AI292" i="79"/>
  <c r="AH292" i="79"/>
  <c r="AG292" i="79"/>
  <c r="AT289" i="79"/>
  <c r="AS289" i="79"/>
  <c r="AR289" i="79"/>
  <c r="AQ289" i="79"/>
  <c r="AP289" i="79"/>
  <c r="AO289" i="79"/>
  <c r="AN289" i="79"/>
  <c r="AM289" i="79"/>
  <c r="AL289" i="79"/>
  <c r="AK289" i="79"/>
  <c r="AJ289" i="79"/>
  <c r="AI289" i="79"/>
  <c r="AH289" i="79"/>
  <c r="AG289" i="79"/>
  <c r="AT286" i="79"/>
  <c r="AS286" i="79"/>
  <c r="AR286" i="79"/>
  <c r="AQ286" i="79"/>
  <c r="AP286" i="79"/>
  <c r="AO286" i="79"/>
  <c r="AN286" i="79"/>
  <c r="AM286" i="79"/>
  <c r="AL286" i="79"/>
  <c r="AK286" i="79"/>
  <c r="AJ286" i="79"/>
  <c r="AI286" i="79"/>
  <c r="AH286" i="79"/>
  <c r="AG286" i="79"/>
  <c r="AT283" i="79"/>
  <c r="AS283" i="79"/>
  <c r="AR283" i="79"/>
  <c r="AQ283" i="79"/>
  <c r="AP283" i="79"/>
  <c r="AO283" i="79"/>
  <c r="AN283" i="79"/>
  <c r="AM283" i="79"/>
  <c r="AL283" i="79"/>
  <c r="AK283" i="79"/>
  <c r="AJ283" i="79"/>
  <c r="AI283" i="79"/>
  <c r="AH283" i="79"/>
  <c r="AG283" i="79"/>
  <c r="BA537" i="46" l="1"/>
  <c r="AZ538" i="46"/>
  <c r="BA534" i="46"/>
  <c r="BA531" i="46"/>
  <c r="BA527" i="46"/>
  <c r="BA524" i="46"/>
  <c r="BA521" i="46"/>
  <c r="BA518" i="46"/>
  <c r="BA515" i="46"/>
  <c r="BA511" i="46"/>
  <c r="BA508" i="46"/>
  <c r="BA504" i="46"/>
  <c r="BA500" i="46"/>
  <c r="BA497" i="46"/>
  <c r="BA494" i="46"/>
  <c r="BA491" i="46"/>
  <c r="BA488" i="46"/>
  <c r="BA484" i="46"/>
  <c r="BA481" i="46"/>
  <c r="BA478" i="46"/>
  <c r="BA475" i="46"/>
  <c r="BA472" i="46"/>
  <c r="BA469" i="46"/>
  <c r="BA466" i="46"/>
  <c r="BA463" i="46"/>
  <c r="BA459" i="46"/>
  <c r="BA456" i="46"/>
  <c r="BA453" i="46"/>
  <c r="BA450" i="46"/>
  <c r="BA447" i="46"/>
  <c r="BA444" i="46"/>
  <c r="BA441" i="46"/>
  <c r="BA438" i="46"/>
  <c r="BA435" i="46"/>
  <c r="BA400" i="46"/>
  <c r="AN525" i="46"/>
  <c r="AO525" i="46"/>
  <c r="AP525" i="46"/>
  <c r="AQ525" i="46"/>
  <c r="AR525" i="46"/>
  <c r="AS525" i="46"/>
  <c r="AT525" i="46"/>
  <c r="AU525" i="46"/>
  <c r="AV525" i="46"/>
  <c r="AW525" i="46"/>
  <c r="AX525" i="46"/>
  <c r="AY525" i="46"/>
  <c r="AZ525" i="46"/>
  <c r="AN528" i="46"/>
  <c r="AO528" i="46"/>
  <c r="AP528" i="46"/>
  <c r="AQ528" i="46"/>
  <c r="AR528" i="46"/>
  <c r="AS528" i="46"/>
  <c r="AT528" i="46"/>
  <c r="AU528" i="46"/>
  <c r="AV528" i="46"/>
  <c r="AW528" i="46"/>
  <c r="AX528" i="46"/>
  <c r="AY528" i="46"/>
  <c r="AZ528" i="46"/>
  <c r="AN532" i="46"/>
  <c r="AO532" i="46"/>
  <c r="AP532" i="46"/>
  <c r="AQ532" i="46"/>
  <c r="AR532" i="46"/>
  <c r="AS532" i="46"/>
  <c r="AT532" i="46"/>
  <c r="AU532" i="46"/>
  <c r="AV532" i="46"/>
  <c r="AW532" i="46"/>
  <c r="AX532" i="46"/>
  <c r="AY532" i="46"/>
  <c r="AZ532" i="46"/>
  <c r="AN535" i="46"/>
  <c r="AO535" i="46"/>
  <c r="AP535" i="46"/>
  <c r="AQ535" i="46"/>
  <c r="AR535" i="46"/>
  <c r="AS535" i="46"/>
  <c r="AT535" i="46"/>
  <c r="AU535" i="46"/>
  <c r="AV535" i="46"/>
  <c r="AW535" i="46"/>
  <c r="AX535" i="46"/>
  <c r="AY535" i="46"/>
  <c r="AZ535" i="46"/>
  <c r="AN538" i="46"/>
  <c r="AO538" i="46"/>
  <c r="AP538" i="46"/>
  <c r="AQ538" i="46"/>
  <c r="AR538" i="46"/>
  <c r="AS538" i="46"/>
  <c r="AT538" i="46"/>
  <c r="AU538" i="46"/>
  <c r="AV538" i="46"/>
  <c r="AW538" i="46"/>
  <c r="AX538" i="46"/>
  <c r="AY538" i="46"/>
  <c r="AM532" i="46"/>
  <c r="AM535" i="46"/>
  <c r="AM538" i="46"/>
  <c r="AM528" i="46"/>
  <c r="AM525" i="46"/>
  <c r="AZ401" i="46"/>
  <c r="BA397" i="46"/>
  <c r="BA394" i="46"/>
  <c r="BA390" i="46"/>
  <c r="BA387" i="46"/>
  <c r="BA384" i="46"/>
  <c r="BA381" i="46"/>
  <c r="BA378" i="46"/>
  <c r="BA374" i="46"/>
  <c r="BA371" i="46"/>
  <c r="BA367" i="46"/>
  <c r="BA363" i="46"/>
  <c r="BA360" i="46"/>
  <c r="BA357" i="46"/>
  <c r="BA354" i="46"/>
  <c r="BA351" i="46"/>
  <c r="BA347" i="46"/>
  <c r="BA344" i="46"/>
  <c r="BA341" i="46"/>
  <c r="BA338" i="46"/>
  <c r="BA335" i="46"/>
  <c r="BA332" i="46"/>
  <c r="BA329" i="46"/>
  <c r="BA326" i="46"/>
  <c r="BA322" i="46"/>
  <c r="BA319" i="46"/>
  <c r="BA316" i="46"/>
  <c r="BA313" i="46"/>
  <c r="BA310" i="46"/>
  <c r="BA307" i="46"/>
  <c r="BA304" i="46"/>
  <c r="BA301" i="46"/>
  <c r="BA298" i="46"/>
  <c r="BA263" i="46"/>
  <c r="AN388" i="46"/>
  <c r="AO388" i="46"/>
  <c r="AP388" i="46"/>
  <c r="AQ388" i="46"/>
  <c r="AR388" i="46"/>
  <c r="AS388" i="46"/>
  <c r="AT388" i="46"/>
  <c r="AU388" i="46"/>
  <c r="AV388" i="46"/>
  <c r="AW388" i="46"/>
  <c r="AX388" i="46"/>
  <c r="AY388" i="46"/>
  <c r="AZ388" i="46"/>
  <c r="AN391" i="46"/>
  <c r="AO391" i="46"/>
  <c r="AP391" i="46"/>
  <c r="AQ391" i="46"/>
  <c r="AR391" i="46"/>
  <c r="AS391" i="46"/>
  <c r="AT391" i="46"/>
  <c r="AU391" i="46"/>
  <c r="AV391" i="46"/>
  <c r="AW391" i="46"/>
  <c r="AX391" i="46"/>
  <c r="AY391" i="46"/>
  <c r="AZ391" i="46"/>
  <c r="AN395" i="46"/>
  <c r="AO395" i="46"/>
  <c r="AP395" i="46"/>
  <c r="AQ395" i="46"/>
  <c r="AR395" i="46"/>
  <c r="AS395" i="46"/>
  <c r="AT395" i="46"/>
  <c r="AU395" i="46"/>
  <c r="AV395" i="46"/>
  <c r="AW395" i="46"/>
  <c r="AX395" i="46"/>
  <c r="AY395" i="46"/>
  <c r="AZ395" i="46"/>
  <c r="AN398" i="46"/>
  <c r="AO398" i="46"/>
  <c r="AP398" i="46"/>
  <c r="AQ398" i="46"/>
  <c r="AR398" i="46"/>
  <c r="AS398" i="46"/>
  <c r="AT398" i="46"/>
  <c r="AU398" i="46"/>
  <c r="AV398" i="46"/>
  <c r="AW398" i="46"/>
  <c r="AX398" i="46"/>
  <c r="AY398" i="46"/>
  <c r="AZ398" i="46"/>
  <c r="AN401" i="46"/>
  <c r="AO401" i="46"/>
  <c r="AP401" i="46"/>
  <c r="AQ401" i="46"/>
  <c r="AR401" i="46"/>
  <c r="AS401" i="46"/>
  <c r="AT401" i="46"/>
  <c r="AU401" i="46"/>
  <c r="AV401" i="46"/>
  <c r="AW401" i="46"/>
  <c r="AX401" i="46"/>
  <c r="AY401" i="46"/>
  <c r="AM401" i="46"/>
  <c r="AM398" i="46"/>
  <c r="AM395" i="46"/>
  <c r="AM391" i="46"/>
  <c r="AM388" i="46"/>
  <c r="AM382" i="46"/>
  <c r="AM385" i="46"/>
  <c r="BA260" i="46"/>
  <c r="BA257" i="46"/>
  <c r="BA253" i="46"/>
  <c r="AN251" i="46"/>
  <c r="AO251" i="46"/>
  <c r="AP251" i="46"/>
  <c r="AQ251" i="46"/>
  <c r="AR251" i="46"/>
  <c r="AS251" i="46"/>
  <c r="AT251" i="46"/>
  <c r="AU251" i="46"/>
  <c r="AV251" i="46"/>
  <c r="AW251" i="46"/>
  <c r="AX251" i="46"/>
  <c r="AY251" i="46"/>
  <c r="AZ251" i="46"/>
  <c r="AN254" i="46"/>
  <c r="AO254" i="46"/>
  <c r="AP254" i="46"/>
  <c r="AQ254" i="46"/>
  <c r="AR254" i="46"/>
  <c r="AS254" i="46"/>
  <c r="AT254" i="46"/>
  <c r="AU254" i="46"/>
  <c r="AV254" i="46"/>
  <c r="AW254" i="46"/>
  <c r="AX254" i="46"/>
  <c r="AY254" i="46"/>
  <c r="AZ254" i="46"/>
  <c r="AN258" i="46"/>
  <c r="AO258" i="46"/>
  <c r="AP258" i="46"/>
  <c r="AQ258" i="46"/>
  <c r="AR258" i="46"/>
  <c r="AS258" i="46"/>
  <c r="AT258" i="46"/>
  <c r="AU258" i="46"/>
  <c r="AV258" i="46"/>
  <c r="AW258" i="46"/>
  <c r="AX258" i="46"/>
  <c r="AY258" i="46"/>
  <c r="AZ258" i="46"/>
  <c r="AN261" i="46"/>
  <c r="AO261" i="46"/>
  <c r="AP261" i="46"/>
  <c r="AQ261" i="46"/>
  <c r="AR261" i="46"/>
  <c r="AS261" i="46"/>
  <c r="AT261" i="46"/>
  <c r="AU261" i="46"/>
  <c r="AV261" i="46"/>
  <c r="AW261" i="46"/>
  <c r="AX261" i="46"/>
  <c r="AY261" i="46"/>
  <c r="AZ261" i="46"/>
  <c r="AN264" i="46"/>
  <c r="AO264" i="46"/>
  <c r="AP264" i="46"/>
  <c r="AQ264" i="46"/>
  <c r="AR264" i="46"/>
  <c r="AS264" i="46"/>
  <c r="AT264" i="46"/>
  <c r="AU264" i="46"/>
  <c r="AV264" i="46"/>
  <c r="AW264" i="46"/>
  <c r="AX264" i="46"/>
  <c r="AY264" i="46"/>
  <c r="AZ264" i="46"/>
  <c r="AM264" i="46"/>
  <c r="AM261" i="46"/>
  <c r="AM258" i="46"/>
  <c r="AM254" i="46"/>
  <c r="AM251" i="46"/>
  <c r="AM248" i="46"/>
  <c r="BA182" i="46"/>
  <c r="BA179" i="46"/>
  <c r="BA124" i="46"/>
  <c r="BA250" i="46" l="1"/>
  <c r="BA247" i="46"/>
  <c r="BA244" i="46"/>
  <c r="BA241" i="46"/>
  <c r="BA237" i="46"/>
  <c r="BA234" i="46"/>
  <c r="BA230" i="46"/>
  <c r="BA226" i="46"/>
  <c r="BA223" i="46"/>
  <c r="BA220" i="46"/>
  <c r="BA217" i="46"/>
  <c r="BA214" i="46"/>
  <c r="BA210" i="46"/>
  <c r="BA207" i="46"/>
  <c r="BA204" i="46"/>
  <c r="BA201" i="46"/>
  <c r="BA198" i="46"/>
  <c r="BA195" i="46"/>
  <c r="BA192" i="46"/>
  <c r="BA189" i="46"/>
  <c r="BA185" i="46"/>
  <c r="BA176" i="46"/>
  <c r="BA173" i="46"/>
  <c r="BA170" i="46"/>
  <c r="BA167" i="46"/>
  <c r="BA164" i="46"/>
  <c r="BA161" i="46"/>
  <c r="AN125" i="46"/>
  <c r="AO125" i="46"/>
  <c r="AP125" i="46"/>
  <c r="AQ125" i="46"/>
  <c r="AR125" i="46"/>
  <c r="AS125" i="46"/>
  <c r="AT125" i="46"/>
  <c r="AU125" i="46"/>
  <c r="AV125" i="46"/>
  <c r="AW125" i="46"/>
  <c r="AX125" i="46"/>
  <c r="AY125" i="46"/>
  <c r="AZ125" i="46"/>
  <c r="AM125" i="46"/>
  <c r="BA121" i="46"/>
  <c r="AN122" i="46"/>
  <c r="AO122" i="46"/>
  <c r="AP122" i="46"/>
  <c r="AQ122" i="46"/>
  <c r="AR122" i="46"/>
  <c r="AS122" i="46"/>
  <c r="AT122" i="46"/>
  <c r="AU122" i="46"/>
  <c r="AV122" i="46"/>
  <c r="AW122" i="46"/>
  <c r="AX122" i="46"/>
  <c r="AY122" i="46"/>
  <c r="AZ122" i="46"/>
  <c r="AM122" i="46"/>
  <c r="AM119" i="46"/>
  <c r="BA118" i="46"/>
  <c r="AN119" i="46"/>
  <c r="AO119" i="46"/>
  <c r="AP119" i="46"/>
  <c r="AQ119" i="46"/>
  <c r="AR119" i="46"/>
  <c r="AS119" i="46"/>
  <c r="AT119" i="46"/>
  <c r="AU119" i="46"/>
  <c r="AV119" i="46"/>
  <c r="AW119" i="46"/>
  <c r="AX119" i="46"/>
  <c r="AY119" i="46"/>
  <c r="AZ119" i="46"/>
  <c r="AM115" i="46"/>
  <c r="BA108" i="46"/>
  <c r="BA111" i="46"/>
  <c r="BA114" i="46"/>
  <c r="BA105" i="46"/>
  <c r="BA102" i="46"/>
  <c r="BA98" i="46"/>
  <c r="BA95" i="46"/>
  <c r="BA91" i="46"/>
  <c r="BA87" i="46"/>
  <c r="BA84" i="46"/>
  <c r="BA81" i="46"/>
  <c r="BA78" i="46"/>
  <c r="BA75" i="46"/>
  <c r="BA71" i="46"/>
  <c r="BA68" i="46"/>
  <c r="BA65" i="46"/>
  <c r="BA62" i="46"/>
  <c r="BA59" i="46"/>
  <c r="BA56" i="46"/>
  <c r="BA53" i="46"/>
  <c r="BA50" i="46"/>
  <c r="BA46" i="46"/>
  <c r="BA43" i="46"/>
  <c r="BA40" i="46"/>
  <c r="BA37" i="46"/>
  <c r="BA34" i="46"/>
  <c r="BA31" i="46"/>
  <c r="BA28" i="46"/>
  <c r="BA25" i="46"/>
  <c r="BA22" i="46"/>
  <c r="AN115" i="46" l="1"/>
  <c r="AO115" i="46"/>
  <c r="AP115" i="46"/>
  <c r="AQ115" i="46"/>
  <c r="AR115" i="46"/>
  <c r="AS115" i="46"/>
  <c r="AT115" i="46"/>
  <c r="AU115" i="46"/>
  <c r="AV115" i="46"/>
  <c r="AW115" i="46"/>
  <c r="AX115" i="46"/>
  <c r="AY115" i="46"/>
  <c r="AZ115" i="46"/>
  <c r="AM112" i="46"/>
  <c r="AZ109" i="46"/>
  <c r="AZ112" i="46"/>
  <c r="AN112" i="46"/>
  <c r="AO112" i="46"/>
  <c r="AP112" i="46"/>
  <c r="AQ112" i="46"/>
  <c r="AR112" i="46"/>
  <c r="AS112" i="46"/>
  <c r="AT112" i="46"/>
  <c r="AU112" i="46"/>
  <c r="AV112" i="46"/>
  <c r="AW112" i="46"/>
  <c r="AX112" i="46"/>
  <c r="AY112" i="46"/>
  <c r="AM109" i="46"/>
  <c r="AM106" i="46"/>
  <c r="AT77" i="79" l="1"/>
  <c r="AS77" i="79"/>
  <c r="AR77" i="79"/>
  <c r="AQ77" i="79"/>
  <c r="AP77" i="79"/>
  <c r="AO77" i="79"/>
  <c r="AN77" i="79"/>
  <c r="AM77" i="79"/>
  <c r="AL77" i="79"/>
  <c r="AK77" i="79"/>
  <c r="AJ77" i="79"/>
  <c r="AI77" i="79"/>
  <c r="AH77" i="79"/>
  <c r="AG77" i="79"/>
  <c r="R77" i="79"/>
  <c r="AT98" i="79"/>
  <c r="AS98" i="79"/>
  <c r="AR98" i="79"/>
  <c r="AQ98" i="79"/>
  <c r="AP98" i="79"/>
  <c r="AO98" i="79"/>
  <c r="AN98" i="79"/>
  <c r="AM98" i="79"/>
  <c r="AL98" i="79"/>
  <c r="AK98" i="79"/>
  <c r="AJ98" i="79"/>
  <c r="AI98" i="79"/>
  <c r="AH98" i="79"/>
  <c r="AG98" i="79"/>
  <c r="AT92" i="79"/>
  <c r="AS92" i="79"/>
  <c r="AR92" i="79"/>
  <c r="AQ92" i="79"/>
  <c r="AP92" i="79"/>
  <c r="AO92" i="79"/>
  <c r="AN92" i="79"/>
  <c r="AM92" i="79"/>
  <c r="AL92" i="79"/>
  <c r="AK92" i="79"/>
  <c r="AJ92" i="79"/>
  <c r="AI92" i="79"/>
  <c r="AH92" i="79"/>
  <c r="AG92" i="79"/>
  <c r="AZ512" i="46"/>
  <c r="AY512" i="46"/>
  <c r="AX512" i="46"/>
  <c r="AW512" i="46"/>
  <c r="AV512" i="46"/>
  <c r="AU512" i="46"/>
  <c r="AT512" i="46"/>
  <c r="AS512" i="46"/>
  <c r="AR512" i="46"/>
  <c r="AQ512" i="46"/>
  <c r="AP512" i="46"/>
  <c r="AO512" i="46"/>
  <c r="AN512" i="46"/>
  <c r="AM512" i="46"/>
  <c r="AZ509" i="46"/>
  <c r="AY509" i="46"/>
  <c r="AX509" i="46"/>
  <c r="AW509" i="46"/>
  <c r="AV509" i="46"/>
  <c r="AU509" i="46"/>
  <c r="AT509" i="46"/>
  <c r="AS509" i="46"/>
  <c r="AR509" i="46"/>
  <c r="AQ509" i="46"/>
  <c r="AP509" i="46"/>
  <c r="AO509" i="46"/>
  <c r="AN509" i="46"/>
  <c r="AM509" i="46"/>
  <c r="AZ482" i="46"/>
  <c r="AY482" i="46"/>
  <c r="AX482" i="46"/>
  <c r="AW482" i="46"/>
  <c r="AV482" i="46"/>
  <c r="AU482" i="46"/>
  <c r="AT482" i="46"/>
  <c r="AS482" i="46"/>
  <c r="AR482" i="46"/>
  <c r="AQ482" i="46"/>
  <c r="AP482" i="46"/>
  <c r="AO482" i="46"/>
  <c r="AN482" i="46"/>
  <c r="AM482" i="46"/>
  <c r="AZ479" i="46"/>
  <c r="AY479" i="46"/>
  <c r="AX479" i="46"/>
  <c r="AW479" i="46"/>
  <c r="AV479" i="46"/>
  <c r="AU479" i="46"/>
  <c r="AT479" i="46"/>
  <c r="AS479" i="46"/>
  <c r="AR479" i="46"/>
  <c r="AQ479" i="46"/>
  <c r="AP479" i="46"/>
  <c r="AO479" i="46"/>
  <c r="AN479" i="46"/>
  <c r="AM479" i="46"/>
  <c r="AZ457" i="46"/>
  <c r="AY457" i="46"/>
  <c r="AX457" i="46"/>
  <c r="AW457" i="46"/>
  <c r="AV457" i="46"/>
  <c r="AU457" i="46"/>
  <c r="AT457" i="46"/>
  <c r="AS457" i="46"/>
  <c r="AR457" i="46"/>
  <c r="AQ457" i="46"/>
  <c r="AP457" i="46"/>
  <c r="AO457" i="46"/>
  <c r="AN457" i="46"/>
  <c r="AM457" i="46"/>
  <c r="AZ375" i="46"/>
  <c r="AY375" i="46"/>
  <c r="AX375" i="46"/>
  <c r="AW375" i="46"/>
  <c r="AV375" i="46"/>
  <c r="AU375" i="46"/>
  <c r="AT375" i="46"/>
  <c r="AS375" i="46"/>
  <c r="AR375" i="46"/>
  <c r="AQ375" i="46"/>
  <c r="AP375" i="46"/>
  <c r="AO375" i="46"/>
  <c r="AN375" i="46"/>
  <c r="AM375" i="46"/>
  <c r="AZ372" i="46"/>
  <c r="AY372" i="46"/>
  <c r="AX372" i="46"/>
  <c r="AW372" i="46"/>
  <c r="AV372" i="46"/>
  <c r="AU372" i="46"/>
  <c r="AT372" i="46"/>
  <c r="AS372" i="46"/>
  <c r="AR372" i="46"/>
  <c r="AQ372" i="46"/>
  <c r="AP372" i="46"/>
  <c r="AO372" i="46"/>
  <c r="AN372" i="46"/>
  <c r="AM372" i="46"/>
  <c r="AZ345" i="46"/>
  <c r="AY345" i="46"/>
  <c r="AX345" i="46"/>
  <c r="AW345" i="46"/>
  <c r="AV345" i="46"/>
  <c r="AU345" i="46"/>
  <c r="AT345" i="46"/>
  <c r="AS345" i="46"/>
  <c r="AR345" i="46"/>
  <c r="AQ345" i="46"/>
  <c r="AP345" i="46"/>
  <c r="AO345" i="46"/>
  <c r="AN345" i="46"/>
  <c r="AM345" i="46"/>
  <c r="AZ342" i="46"/>
  <c r="AY342" i="46"/>
  <c r="AX342" i="46"/>
  <c r="AW342" i="46"/>
  <c r="AV342" i="46"/>
  <c r="AU342" i="46"/>
  <c r="AT342" i="46"/>
  <c r="AS342" i="46"/>
  <c r="AR342" i="46"/>
  <c r="AQ342" i="46"/>
  <c r="AP342" i="46"/>
  <c r="AO342" i="46"/>
  <c r="AN342" i="46"/>
  <c r="AM342" i="46"/>
  <c r="AZ320" i="46"/>
  <c r="AY320" i="46"/>
  <c r="AX320" i="46"/>
  <c r="AW320" i="46"/>
  <c r="AV320" i="46"/>
  <c r="AU320" i="46"/>
  <c r="AT320" i="46"/>
  <c r="AS320" i="46"/>
  <c r="AR320" i="46"/>
  <c r="AQ320" i="46"/>
  <c r="AP320" i="46"/>
  <c r="AO320" i="46"/>
  <c r="AN320" i="46"/>
  <c r="AM320" i="46"/>
  <c r="C31" i="44"/>
  <c r="C30" i="44"/>
  <c r="C16" i="44"/>
  <c r="C15" i="44"/>
  <c r="AZ238" i="46"/>
  <c r="AY238" i="46"/>
  <c r="AX238" i="46"/>
  <c r="AW238" i="46"/>
  <c r="AV238" i="46"/>
  <c r="AU238" i="46"/>
  <c r="AT238" i="46"/>
  <c r="AS238" i="46"/>
  <c r="AR238" i="46"/>
  <c r="AQ238" i="46"/>
  <c r="AP238" i="46"/>
  <c r="AO238" i="46"/>
  <c r="AN238" i="46"/>
  <c r="AM238" i="46"/>
  <c r="AZ235" i="46"/>
  <c r="AY235" i="46"/>
  <c r="AX235" i="46"/>
  <c r="AW235" i="46"/>
  <c r="AV235" i="46"/>
  <c r="AU235" i="46"/>
  <c r="AT235" i="46"/>
  <c r="AS235" i="46"/>
  <c r="AR235" i="46"/>
  <c r="AQ235" i="46"/>
  <c r="AP235" i="46"/>
  <c r="AO235" i="46"/>
  <c r="AN235" i="46"/>
  <c r="AM235" i="46"/>
  <c r="AZ208" i="46"/>
  <c r="AY208" i="46"/>
  <c r="AX208" i="46"/>
  <c r="AW208" i="46"/>
  <c r="AV208" i="46"/>
  <c r="AU208" i="46"/>
  <c r="AT208" i="46"/>
  <c r="AS208" i="46"/>
  <c r="AR208" i="46"/>
  <c r="AQ208" i="46"/>
  <c r="AP208" i="46"/>
  <c r="AO208" i="46"/>
  <c r="AN208" i="46"/>
  <c r="AM208" i="46"/>
  <c r="AZ205" i="46"/>
  <c r="AY205" i="46"/>
  <c r="AX205" i="46"/>
  <c r="AW205" i="46"/>
  <c r="AV205" i="46"/>
  <c r="AU205" i="46"/>
  <c r="AT205" i="46"/>
  <c r="AS205" i="46"/>
  <c r="AR205" i="46"/>
  <c r="AQ205" i="46"/>
  <c r="AP205" i="46"/>
  <c r="AO205" i="46"/>
  <c r="AN205" i="46"/>
  <c r="AM205" i="46"/>
  <c r="AZ183" i="46"/>
  <c r="AY183" i="46"/>
  <c r="AX183" i="46"/>
  <c r="AW183" i="46"/>
  <c r="AV183" i="46"/>
  <c r="AU183" i="46"/>
  <c r="AT183" i="46"/>
  <c r="AS183" i="46"/>
  <c r="AR183" i="46"/>
  <c r="AQ183" i="46"/>
  <c r="AP183" i="46"/>
  <c r="AO183" i="46"/>
  <c r="AN183" i="46"/>
  <c r="AM183" i="46"/>
  <c r="AZ99" i="46"/>
  <c r="AY99" i="46"/>
  <c r="AX99" i="46"/>
  <c r="AW99" i="46"/>
  <c r="AV99" i="46"/>
  <c r="AU99" i="46"/>
  <c r="AT99" i="46"/>
  <c r="AS99" i="46"/>
  <c r="AR99" i="46"/>
  <c r="AQ99" i="46"/>
  <c r="AP99" i="46"/>
  <c r="AO99" i="46"/>
  <c r="AN99" i="46"/>
  <c r="AM99" i="46"/>
  <c r="AZ96" i="46"/>
  <c r="AY96" i="46"/>
  <c r="AX96" i="46"/>
  <c r="AW96" i="46"/>
  <c r="AV96" i="46"/>
  <c r="AU96" i="46"/>
  <c r="AT96" i="46"/>
  <c r="AS96" i="46"/>
  <c r="AR96" i="46"/>
  <c r="AQ96" i="46"/>
  <c r="AP96" i="46"/>
  <c r="AO96" i="46"/>
  <c r="AN96" i="46"/>
  <c r="AM96" i="46"/>
  <c r="AZ69" i="46"/>
  <c r="AY69" i="46"/>
  <c r="AX69" i="46"/>
  <c r="AW69" i="46"/>
  <c r="AV69" i="46"/>
  <c r="AU69" i="46"/>
  <c r="AT69" i="46"/>
  <c r="AS69" i="46"/>
  <c r="AR69" i="46"/>
  <c r="AQ69" i="46"/>
  <c r="AP69" i="46"/>
  <c r="AO69" i="46"/>
  <c r="AN69" i="46"/>
  <c r="AM69" i="46"/>
  <c r="AZ44" i="46"/>
  <c r="AY44" i="46"/>
  <c r="AX44" i="46"/>
  <c r="AW44" i="46"/>
  <c r="AV44" i="46"/>
  <c r="AU44" i="46"/>
  <c r="AT44" i="46"/>
  <c r="AS44" i="46"/>
  <c r="AR44" i="46"/>
  <c r="AQ44" i="46"/>
  <c r="AP44" i="46"/>
  <c r="AO44" i="46"/>
  <c r="AN44" i="46"/>
  <c r="AM44" i="46"/>
  <c r="R144" i="79" l="1"/>
  <c r="R81" i="79"/>
  <c r="AP106" i="46" l="1"/>
  <c r="AO106" i="46"/>
  <c r="AT1152" i="79" l="1"/>
  <c r="AS1152" i="79"/>
  <c r="AR1152" i="79"/>
  <c r="AQ1152" i="79"/>
  <c r="AP1152" i="79"/>
  <c r="AO1152" i="79"/>
  <c r="AN1152" i="79"/>
  <c r="AM1152" i="79"/>
  <c r="AL1152" i="79"/>
  <c r="AK1152" i="79"/>
  <c r="AJ1152" i="79"/>
  <c r="AI1152" i="79"/>
  <c r="AH1152" i="79"/>
  <c r="AG1152" i="79"/>
  <c r="AT1149" i="79"/>
  <c r="AS1149" i="79"/>
  <c r="AR1149" i="79"/>
  <c r="AQ1149" i="79"/>
  <c r="AP1149" i="79"/>
  <c r="AO1149" i="79"/>
  <c r="AN1149" i="79"/>
  <c r="AM1149" i="79"/>
  <c r="AL1149" i="79"/>
  <c r="AK1149" i="79"/>
  <c r="AJ1149" i="79"/>
  <c r="AI1149" i="79"/>
  <c r="AH1149" i="79"/>
  <c r="AG1149" i="79"/>
  <c r="AT1146" i="79"/>
  <c r="AS1146" i="79"/>
  <c r="AR1146" i="79"/>
  <c r="AQ1146" i="79"/>
  <c r="AP1146" i="79"/>
  <c r="AO1146" i="79"/>
  <c r="AN1146" i="79"/>
  <c r="AM1146" i="79"/>
  <c r="AL1146" i="79"/>
  <c r="AK1146" i="79"/>
  <c r="AJ1146" i="79"/>
  <c r="AI1146" i="79"/>
  <c r="AH1146" i="79"/>
  <c r="AG1146" i="79"/>
  <c r="AT1143" i="79"/>
  <c r="AS1143" i="79"/>
  <c r="AR1143" i="79"/>
  <c r="AQ1143" i="79"/>
  <c r="AP1143" i="79"/>
  <c r="AO1143" i="79"/>
  <c r="AN1143" i="79"/>
  <c r="AM1143" i="79"/>
  <c r="AL1143" i="79"/>
  <c r="AK1143" i="79"/>
  <c r="AJ1143" i="79"/>
  <c r="AI1143" i="79"/>
  <c r="AH1143" i="79"/>
  <c r="AG1143" i="79"/>
  <c r="AT1140" i="79"/>
  <c r="AS1140" i="79"/>
  <c r="AR1140" i="79"/>
  <c r="AQ1140" i="79"/>
  <c r="AP1140" i="79"/>
  <c r="AO1140" i="79"/>
  <c r="AN1140" i="79"/>
  <c r="AM1140" i="79"/>
  <c r="AL1140" i="79"/>
  <c r="AK1140" i="79"/>
  <c r="AJ1140" i="79"/>
  <c r="AI1140" i="79"/>
  <c r="AH1140" i="79"/>
  <c r="AG1140" i="79"/>
  <c r="AT1137" i="79"/>
  <c r="AS1137" i="79"/>
  <c r="AR1137" i="79"/>
  <c r="AQ1137" i="79"/>
  <c r="AP1137" i="79"/>
  <c r="AO1137" i="79"/>
  <c r="AN1137" i="79"/>
  <c r="AM1137" i="79"/>
  <c r="AL1137" i="79"/>
  <c r="AK1137" i="79"/>
  <c r="AJ1137" i="79"/>
  <c r="AI1137" i="79"/>
  <c r="AH1137" i="79"/>
  <c r="AG1137" i="79"/>
  <c r="AT1134" i="79"/>
  <c r="AS1134" i="79"/>
  <c r="AR1134" i="79"/>
  <c r="AQ1134" i="79"/>
  <c r="AP1134" i="79"/>
  <c r="AO1134" i="79"/>
  <c r="AN1134" i="79"/>
  <c r="AM1134" i="79"/>
  <c r="AL1134" i="79"/>
  <c r="AK1134" i="79"/>
  <c r="AJ1134" i="79"/>
  <c r="AI1134" i="79"/>
  <c r="AH1134" i="79"/>
  <c r="AG1134" i="79"/>
  <c r="AT1131" i="79"/>
  <c r="AS1131" i="79"/>
  <c r="AR1131" i="79"/>
  <c r="AQ1131" i="79"/>
  <c r="AP1131" i="79"/>
  <c r="AO1131" i="79"/>
  <c r="AN1131" i="79"/>
  <c r="AM1131" i="79"/>
  <c r="AL1131" i="79"/>
  <c r="AK1131" i="79"/>
  <c r="AJ1131" i="79"/>
  <c r="AI1131" i="79"/>
  <c r="AH1131" i="79"/>
  <c r="AG1131" i="79"/>
  <c r="AT1128" i="79"/>
  <c r="AS1128" i="79"/>
  <c r="AR1128" i="79"/>
  <c r="AQ1128" i="79"/>
  <c r="AP1128" i="79"/>
  <c r="AO1128" i="79"/>
  <c r="AN1128" i="79"/>
  <c r="AM1128" i="79"/>
  <c r="AL1128" i="79"/>
  <c r="AK1128" i="79"/>
  <c r="AJ1128" i="79"/>
  <c r="AI1128" i="79"/>
  <c r="AH1128" i="79"/>
  <c r="AG1128" i="79"/>
  <c r="AT1125" i="79"/>
  <c r="AS1125" i="79"/>
  <c r="AR1125" i="79"/>
  <c r="AQ1125" i="79"/>
  <c r="AP1125" i="79"/>
  <c r="AO1125" i="79"/>
  <c r="AN1125" i="79"/>
  <c r="AM1125" i="79"/>
  <c r="AL1125" i="79"/>
  <c r="AK1125" i="79"/>
  <c r="AJ1125" i="79"/>
  <c r="AI1125" i="79"/>
  <c r="AH1125" i="79"/>
  <c r="AG1125" i="79"/>
  <c r="AT1122" i="79"/>
  <c r="AS1122" i="79"/>
  <c r="AR1122" i="79"/>
  <c r="AQ1122" i="79"/>
  <c r="AP1122" i="79"/>
  <c r="AO1122" i="79"/>
  <c r="AN1122" i="79"/>
  <c r="AM1122" i="79"/>
  <c r="AL1122" i="79"/>
  <c r="AK1122" i="79"/>
  <c r="AJ1122" i="79"/>
  <c r="AI1122" i="79"/>
  <c r="AH1122" i="79"/>
  <c r="AG1122" i="79"/>
  <c r="AT1119" i="79"/>
  <c r="AS1119" i="79"/>
  <c r="AR1119" i="79"/>
  <c r="AQ1119" i="79"/>
  <c r="AP1119" i="79"/>
  <c r="AO1119" i="79"/>
  <c r="AN1119" i="79"/>
  <c r="AM1119" i="79"/>
  <c r="AL1119" i="79"/>
  <c r="AK1119" i="79"/>
  <c r="AJ1119" i="79"/>
  <c r="AI1119" i="79"/>
  <c r="AH1119" i="79"/>
  <c r="AG1119" i="79"/>
  <c r="AT1116" i="79"/>
  <c r="AS1116" i="79"/>
  <c r="AR1116" i="79"/>
  <c r="AQ1116" i="79"/>
  <c r="AP1116" i="79"/>
  <c r="AO1116" i="79"/>
  <c r="AN1116" i="79"/>
  <c r="AM1116" i="79"/>
  <c r="AL1116" i="79"/>
  <c r="AK1116" i="79"/>
  <c r="AJ1116" i="79"/>
  <c r="AI1116" i="79"/>
  <c r="AH1116" i="79"/>
  <c r="AG1116" i="79"/>
  <c r="AT1113" i="79"/>
  <c r="AS1113" i="79"/>
  <c r="AR1113" i="79"/>
  <c r="AQ1113" i="79"/>
  <c r="AP1113" i="79"/>
  <c r="AO1113" i="79"/>
  <c r="AN1113" i="79"/>
  <c r="AM1113" i="79"/>
  <c r="AL1113" i="79"/>
  <c r="AK1113" i="79"/>
  <c r="AJ1113" i="79"/>
  <c r="AI1113" i="79"/>
  <c r="AH1113" i="79"/>
  <c r="AG1113" i="79"/>
  <c r="AT1109" i="79"/>
  <c r="AS1109" i="79"/>
  <c r="AR1109" i="79"/>
  <c r="AQ1109" i="79"/>
  <c r="AP1109" i="79"/>
  <c r="AO1109" i="79"/>
  <c r="AN1109" i="79"/>
  <c r="AM1109" i="79"/>
  <c r="AL1109" i="79"/>
  <c r="AK1109" i="79"/>
  <c r="AJ1109" i="79"/>
  <c r="AI1109" i="79"/>
  <c r="AH1109" i="79"/>
  <c r="AG1109" i="79"/>
  <c r="AT1106" i="79"/>
  <c r="AS1106" i="79"/>
  <c r="AR1106" i="79"/>
  <c r="AQ1106" i="79"/>
  <c r="AP1106" i="79"/>
  <c r="AO1106" i="79"/>
  <c r="AN1106" i="79"/>
  <c r="AM1106" i="79"/>
  <c r="AL1106" i="79"/>
  <c r="AK1106" i="79"/>
  <c r="AJ1106" i="79"/>
  <c r="AI1106" i="79"/>
  <c r="AH1106" i="79"/>
  <c r="AG1106" i="79"/>
  <c r="AT1103" i="79"/>
  <c r="AS1103" i="79"/>
  <c r="AR1103" i="79"/>
  <c r="AQ1103" i="79"/>
  <c r="AP1103" i="79"/>
  <c r="AO1103" i="79"/>
  <c r="AN1103" i="79"/>
  <c r="AM1103" i="79"/>
  <c r="AL1103" i="79"/>
  <c r="AK1103" i="79"/>
  <c r="AJ1103" i="79"/>
  <c r="AI1103" i="79"/>
  <c r="AH1103" i="79"/>
  <c r="AG1103" i="79"/>
  <c r="AT1099" i="79"/>
  <c r="AS1099" i="79"/>
  <c r="AR1099" i="79"/>
  <c r="AQ1099" i="79"/>
  <c r="AP1099" i="79"/>
  <c r="AO1099" i="79"/>
  <c r="AN1099" i="79"/>
  <c r="AM1099" i="79"/>
  <c r="AL1099" i="79"/>
  <c r="AK1099" i="79"/>
  <c r="AJ1099" i="79"/>
  <c r="AI1099" i="79"/>
  <c r="AH1099" i="79"/>
  <c r="AG1099" i="79"/>
  <c r="AT1096" i="79"/>
  <c r="AS1096" i="79"/>
  <c r="AR1096" i="79"/>
  <c r="AQ1096" i="79"/>
  <c r="AP1096" i="79"/>
  <c r="AO1096" i="79"/>
  <c r="AN1096" i="79"/>
  <c r="AM1096" i="79"/>
  <c r="AL1096" i="79"/>
  <c r="AK1096" i="79"/>
  <c r="AJ1096" i="79"/>
  <c r="AI1096" i="79"/>
  <c r="AH1096" i="79"/>
  <c r="AG1096" i="79"/>
  <c r="AT1093" i="79"/>
  <c r="AS1093" i="79"/>
  <c r="AR1093" i="79"/>
  <c r="AQ1093" i="79"/>
  <c r="AP1093" i="79"/>
  <c r="AO1093" i="79"/>
  <c r="AN1093" i="79"/>
  <c r="AM1093" i="79"/>
  <c r="AL1093" i="79"/>
  <c r="AK1093" i="79"/>
  <c r="AJ1093" i="79"/>
  <c r="AI1093" i="79"/>
  <c r="AH1093" i="79"/>
  <c r="AG1093" i="79"/>
  <c r="AT1090" i="79"/>
  <c r="AS1090" i="79"/>
  <c r="AR1090" i="79"/>
  <c r="AQ1090" i="79"/>
  <c r="AP1090" i="79"/>
  <c r="AO1090" i="79"/>
  <c r="AN1090" i="79"/>
  <c r="AM1090" i="79"/>
  <c r="AL1090" i="79"/>
  <c r="AK1090" i="79"/>
  <c r="AJ1090" i="79"/>
  <c r="AI1090" i="79"/>
  <c r="AH1090" i="79"/>
  <c r="AG1090" i="79"/>
  <c r="AT1087" i="79"/>
  <c r="AS1087" i="79"/>
  <c r="AR1087" i="79"/>
  <c r="AQ1087" i="79"/>
  <c r="AP1087" i="79"/>
  <c r="AO1087" i="79"/>
  <c r="AN1087" i="79"/>
  <c r="AL1087" i="79"/>
  <c r="AK1087" i="79"/>
  <c r="AJ1087" i="79"/>
  <c r="AI1087" i="79"/>
  <c r="AG1087" i="79"/>
  <c r="AT1084" i="79"/>
  <c r="AS1084" i="79"/>
  <c r="AR1084" i="79"/>
  <c r="AQ1084" i="79"/>
  <c r="AP1084" i="79"/>
  <c r="AO1084" i="79"/>
  <c r="AN1084" i="79"/>
  <c r="AM1084" i="79"/>
  <c r="AL1084" i="79"/>
  <c r="AK1084" i="79"/>
  <c r="AJ1084" i="79"/>
  <c r="AI1084" i="79"/>
  <c r="AH1084" i="79"/>
  <c r="AG1084" i="79"/>
  <c r="AT1081" i="79"/>
  <c r="AS1081" i="79"/>
  <c r="AR1081" i="79"/>
  <c r="AQ1081" i="79"/>
  <c r="AP1081" i="79"/>
  <c r="AO1081" i="79"/>
  <c r="AN1081" i="79"/>
  <c r="AM1081" i="79"/>
  <c r="AL1081" i="79"/>
  <c r="AK1081" i="79"/>
  <c r="AJ1081" i="79"/>
  <c r="AI1081" i="79"/>
  <c r="AH1081" i="79"/>
  <c r="AG1081" i="79"/>
  <c r="AT1078" i="79"/>
  <c r="AS1078" i="79"/>
  <c r="AR1078" i="79"/>
  <c r="AQ1078" i="79"/>
  <c r="AP1078" i="79"/>
  <c r="AO1078" i="79"/>
  <c r="AN1078" i="79"/>
  <c r="AM1078" i="79"/>
  <c r="AL1078" i="79"/>
  <c r="AK1078" i="79"/>
  <c r="AJ1078" i="79"/>
  <c r="AI1078" i="79"/>
  <c r="AH1078" i="79"/>
  <c r="AG1078" i="79"/>
  <c r="AT1074" i="79"/>
  <c r="AS1074" i="79"/>
  <c r="AR1074" i="79"/>
  <c r="AQ1074" i="79"/>
  <c r="AP1074" i="79"/>
  <c r="AO1074" i="79"/>
  <c r="AN1074" i="79"/>
  <c r="AM1074" i="79"/>
  <c r="AL1074" i="79"/>
  <c r="AK1074" i="79"/>
  <c r="AJ1074" i="79"/>
  <c r="AI1074" i="79"/>
  <c r="AH1074" i="79"/>
  <c r="AT1071" i="79"/>
  <c r="AS1071" i="79"/>
  <c r="AR1071" i="79"/>
  <c r="AQ1071" i="79"/>
  <c r="AP1071" i="79"/>
  <c r="AO1071" i="79"/>
  <c r="AN1071" i="79"/>
  <c r="AM1071" i="79"/>
  <c r="AL1071" i="79"/>
  <c r="AK1071" i="79"/>
  <c r="AJ1071" i="79"/>
  <c r="AI1071" i="79"/>
  <c r="AH1071" i="79"/>
  <c r="AT1068" i="79"/>
  <c r="AS1068" i="79"/>
  <c r="AR1068" i="79"/>
  <c r="AQ1068" i="79"/>
  <c r="AP1068" i="79"/>
  <c r="AO1068" i="79"/>
  <c r="AN1068" i="79"/>
  <c r="AM1068" i="79"/>
  <c r="AL1068" i="79"/>
  <c r="AK1068" i="79"/>
  <c r="AJ1068" i="79"/>
  <c r="AI1068" i="79"/>
  <c r="AH1068" i="79"/>
  <c r="AG1068" i="79"/>
  <c r="AT1065" i="79"/>
  <c r="AS1065" i="79"/>
  <c r="AR1065" i="79"/>
  <c r="AQ1065" i="79"/>
  <c r="AP1065" i="79"/>
  <c r="AO1065" i="79"/>
  <c r="AN1065" i="79"/>
  <c r="AM1065" i="79"/>
  <c r="AL1065" i="79"/>
  <c r="AK1065" i="79"/>
  <c r="AJ1065" i="79"/>
  <c r="AI1065" i="79"/>
  <c r="AH1065" i="79"/>
  <c r="AG1065" i="79"/>
  <c r="AT1040" i="79"/>
  <c r="AS1040" i="79"/>
  <c r="AR1040" i="79"/>
  <c r="AQ1040" i="79"/>
  <c r="AP1040" i="79"/>
  <c r="AO1040" i="79"/>
  <c r="AN1040" i="79"/>
  <c r="AM1040" i="79"/>
  <c r="AL1040" i="79"/>
  <c r="AK1040" i="79"/>
  <c r="AJ1040" i="79"/>
  <c r="AI1040" i="79"/>
  <c r="AH1040" i="79"/>
  <c r="AT1036" i="79"/>
  <c r="AS1036" i="79"/>
  <c r="AR1036" i="79"/>
  <c r="AQ1036" i="79"/>
  <c r="AP1036" i="79"/>
  <c r="AO1036" i="79"/>
  <c r="AN1036" i="79"/>
  <c r="AM1036" i="79"/>
  <c r="AL1036" i="79"/>
  <c r="AK1036" i="79"/>
  <c r="AJ1036" i="79"/>
  <c r="AI1036" i="79"/>
  <c r="AH1036" i="79"/>
  <c r="AG1036" i="79"/>
  <c r="AT1033" i="79"/>
  <c r="AS1033" i="79"/>
  <c r="AR1033" i="79"/>
  <c r="AQ1033" i="79"/>
  <c r="AP1033" i="79"/>
  <c r="AO1033" i="79"/>
  <c r="AN1033" i="79"/>
  <c r="AM1033" i="79"/>
  <c r="AL1033" i="79"/>
  <c r="AK1033" i="79"/>
  <c r="AJ1033" i="79"/>
  <c r="AI1033" i="79"/>
  <c r="AH1033" i="79"/>
  <c r="AT1030" i="79"/>
  <c r="AS1030" i="79"/>
  <c r="AR1030" i="79"/>
  <c r="AQ1030" i="79"/>
  <c r="AP1030" i="79"/>
  <c r="AO1030" i="79"/>
  <c r="AN1030" i="79"/>
  <c r="AM1030" i="79"/>
  <c r="AL1030" i="79"/>
  <c r="AK1030" i="79"/>
  <c r="AJ1030" i="79"/>
  <c r="AI1030" i="79"/>
  <c r="AH1030" i="79"/>
  <c r="AT1026" i="79"/>
  <c r="AS1026" i="79"/>
  <c r="AR1026" i="79"/>
  <c r="AQ1026" i="79"/>
  <c r="AP1026" i="79"/>
  <c r="AO1026" i="79"/>
  <c r="AN1026" i="79"/>
  <c r="AM1026" i="79"/>
  <c r="AL1026" i="79"/>
  <c r="AK1026" i="79"/>
  <c r="AJ1026" i="79"/>
  <c r="AI1026" i="79"/>
  <c r="AH1026" i="79"/>
  <c r="AT1023" i="79"/>
  <c r="AS1023" i="79"/>
  <c r="AR1023" i="79"/>
  <c r="AQ1023" i="79"/>
  <c r="AP1023" i="79"/>
  <c r="AO1023" i="79"/>
  <c r="AN1023" i="79"/>
  <c r="AM1023" i="79"/>
  <c r="AL1023" i="79"/>
  <c r="AK1023" i="79"/>
  <c r="AJ1023" i="79"/>
  <c r="AI1023" i="79"/>
  <c r="AH1023" i="79"/>
  <c r="AG1023" i="79"/>
  <c r="AT1020" i="79"/>
  <c r="AS1020" i="79"/>
  <c r="AR1020" i="79"/>
  <c r="AQ1020" i="79"/>
  <c r="AP1020" i="79"/>
  <c r="AO1020" i="79"/>
  <c r="AN1020" i="79"/>
  <c r="AM1020" i="79"/>
  <c r="AL1020" i="79"/>
  <c r="AK1020" i="79"/>
  <c r="AJ1020" i="79"/>
  <c r="AI1020" i="79"/>
  <c r="AH1020" i="79"/>
  <c r="AG1020" i="79"/>
  <c r="AT1017" i="79"/>
  <c r="AS1017" i="79"/>
  <c r="AR1017" i="79"/>
  <c r="AQ1017" i="79"/>
  <c r="AP1017" i="79"/>
  <c r="AO1017" i="79"/>
  <c r="AN1017" i="79"/>
  <c r="AM1017" i="79"/>
  <c r="AL1017" i="79"/>
  <c r="AK1017" i="79"/>
  <c r="AJ1017" i="79"/>
  <c r="AI1017" i="79"/>
  <c r="AH1017" i="79"/>
  <c r="AT1014" i="79"/>
  <c r="AS1014" i="79"/>
  <c r="AR1014" i="79"/>
  <c r="AQ1014" i="79"/>
  <c r="AP1014" i="79"/>
  <c r="AO1014" i="79"/>
  <c r="AN1014" i="79"/>
  <c r="AM1014" i="79"/>
  <c r="AL1014" i="79"/>
  <c r="AK1014" i="79"/>
  <c r="AJ1014" i="79"/>
  <c r="AI1014" i="79"/>
  <c r="AH1014" i="79"/>
  <c r="AT1010" i="79"/>
  <c r="AS1010" i="79"/>
  <c r="AR1010" i="79"/>
  <c r="AQ1010" i="79"/>
  <c r="AP1010" i="79"/>
  <c r="AO1010" i="79"/>
  <c r="AN1010" i="79"/>
  <c r="AM1010" i="79"/>
  <c r="AL1010" i="79"/>
  <c r="AK1010" i="79"/>
  <c r="AJ1010" i="79"/>
  <c r="AI1010" i="79"/>
  <c r="AH1010" i="79"/>
  <c r="AT1007" i="79"/>
  <c r="AS1007" i="79"/>
  <c r="AR1007" i="79"/>
  <c r="AQ1007" i="79"/>
  <c r="AP1007" i="79"/>
  <c r="AO1007" i="79"/>
  <c r="AN1007" i="79"/>
  <c r="AM1007" i="79"/>
  <c r="AL1007" i="79"/>
  <c r="AK1007" i="79"/>
  <c r="AJ1007" i="79"/>
  <c r="AI1007" i="79"/>
  <c r="AH1007" i="79"/>
  <c r="AG1007" i="79"/>
  <c r="AT1004" i="79"/>
  <c r="AS1004" i="79"/>
  <c r="AR1004" i="79"/>
  <c r="AQ1004" i="79"/>
  <c r="AP1004" i="79"/>
  <c r="AO1004" i="79"/>
  <c r="AN1004" i="79"/>
  <c r="AM1004" i="79"/>
  <c r="AL1004" i="79"/>
  <c r="AK1004" i="79"/>
  <c r="AJ1004" i="79"/>
  <c r="AI1004" i="79"/>
  <c r="AH1004" i="79"/>
  <c r="AG1004" i="79"/>
  <c r="AT1001" i="79"/>
  <c r="AS1001" i="79"/>
  <c r="AR1001" i="79"/>
  <c r="AQ1001" i="79"/>
  <c r="AP1001" i="79"/>
  <c r="AO1001" i="79"/>
  <c r="AN1001" i="79"/>
  <c r="AM1001" i="79"/>
  <c r="AL1001" i="79"/>
  <c r="AK1001" i="79"/>
  <c r="AJ1001" i="79"/>
  <c r="AI1001" i="79"/>
  <c r="AH1001" i="79"/>
  <c r="AG1001" i="79"/>
  <c r="AT998" i="79"/>
  <c r="AS998" i="79"/>
  <c r="AR998" i="79"/>
  <c r="AQ998" i="79"/>
  <c r="AP998" i="79"/>
  <c r="AO998" i="79"/>
  <c r="AN998" i="79"/>
  <c r="AM998" i="79"/>
  <c r="AL998" i="79"/>
  <c r="AK998" i="79"/>
  <c r="AJ998" i="79"/>
  <c r="AI998" i="79"/>
  <c r="AH998" i="79"/>
  <c r="AG998" i="79"/>
  <c r="AT957" i="79"/>
  <c r="AS957" i="79"/>
  <c r="AR957" i="79"/>
  <c r="AQ957" i="79"/>
  <c r="AP957" i="79"/>
  <c r="AO957" i="79"/>
  <c r="AN957" i="79"/>
  <c r="AM957" i="79"/>
  <c r="AL957" i="79"/>
  <c r="AK957" i="79"/>
  <c r="AJ957" i="79"/>
  <c r="AI957" i="79"/>
  <c r="AH957" i="79"/>
  <c r="AG957" i="79"/>
  <c r="AT954" i="79"/>
  <c r="AS954" i="79"/>
  <c r="AR954" i="79"/>
  <c r="AQ954" i="79"/>
  <c r="AP954" i="79"/>
  <c r="AO954" i="79"/>
  <c r="AN954" i="79"/>
  <c r="AM954" i="79"/>
  <c r="AL954" i="79"/>
  <c r="AK954" i="79"/>
  <c r="AJ954" i="79"/>
  <c r="AI954" i="79"/>
  <c r="AH954" i="79"/>
  <c r="AG954" i="79"/>
  <c r="AT951" i="79"/>
  <c r="AS951" i="79"/>
  <c r="AR951" i="79"/>
  <c r="AQ951" i="79"/>
  <c r="AP951" i="79"/>
  <c r="AO951" i="79"/>
  <c r="AN951" i="79"/>
  <c r="AM951" i="79"/>
  <c r="AL951" i="79"/>
  <c r="AK951" i="79"/>
  <c r="AJ951" i="79"/>
  <c r="AI951" i="79"/>
  <c r="AH951" i="79"/>
  <c r="AG951" i="79"/>
  <c r="AT948" i="79"/>
  <c r="AS948" i="79"/>
  <c r="AR948" i="79"/>
  <c r="AQ948" i="79"/>
  <c r="AP948" i="79"/>
  <c r="AO948" i="79"/>
  <c r="AN948" i="79"/>
  <c r="AM948" i="79"/>
  <c r="AL948" i="79"/>
  <c r="AK948" i="79"/>
  <c r="AJ948" i="79"/>
  <c r="AI948" i="79"/>
  <c r="AH948" i="79"/>
  <c r="AG948" i="79"/>
  <c r="AT945" i="79"/>
  <c r="AS945" i="79"/>
  <c r="AR945" i="79"/>
  <c r="AQ945" i="79"/>
  <c r="AP945" i="79"/>
  <c r="AO945" i="79"/>
  <c r="AN945" i="79"/>
  <c r="AM945" i="79"/>
  <c r="AL945" i="79"/>
  <c r="AK945" i="79"/>
  <c r="AJ945" i="79"/>
  <c r="AI945" i="79"/>
  <c r="AH945" i="79"/>
  <c r="AG945" i="79"/>
  <c r="AT942" i="79"/>
  <c r="AS942" i="79"/>
  <c r="AR942" i="79"/>
  <c r="AQ942" i="79"/>
  <c r="AP942" i="79"/>
  <c r="AO942" i="79"/>
  <c r="AN942" i="79"/>
  <c r="AM942" i="79"/>
  <c r="AL942" i="79"/>
  <c r="AK942" i="79"/>
  <c r="AJ942" i="79"/>
  <c r="AI942" i="79"/>
  <c r="AH942" i="79"/>
  <c r="AG942" i="79"/>
  <c r="AT939" i="79"/>
  <c r="AS939" i="79"/>
  <c r="AR939" i="79"/>
  <c r="AQ939" i="79"/>
  <c r="AP939" i="79"/>
  <c r="AO939" i="79"/>
  <c r="AN939" i="79"/>
  <c r="AM939" i="79"/>
  <c r="AL939" i="79"/>
  <c r="AK939" i="79"/>
  <c r="AJ939" i="79"/>
  <c r="AI939" i="79"/>
  <c r="AH939" i="79"/>
  <c r="AG939" i="79"/>
  <c r="AT936" i="79"/>
  <c r="AS936" i="79"/>
  <c r="AR936" i="79"/>
  <c r="AQ936" i="79"/>
  <c r="AP936" i="79"/>
  <c r="AO936" i="79"/>
  <c r="AN936" i="79"/>
  <c r="AM936" i="79"/>
  <c r="AL936" i="79"/>
  <c r="AK936" i="79"/>
  <c r="AJ936" i="79"/>
  <c r="AI936" i="79"/>
  <c r="AH936" i="79"/>
  <c r="AG936" i="79"/>
  <c r="AT933" i="79"/>
  <c r="AS933" i="79"/>
  <c r="AR933" i="79"/>
  <c r="AQ933" i="79"/>
  <c r="AP933" i="79"/>
  <c r="AO933" i="79"/>
  <c r="AN933" i="79"/>
  <c r="AM933" i="79"/>
  <c r="AL933" i="79"/>
  <c r="AK933" i="79"/>
  <c r="AJ933" i="79"/>
  <c r="AI933" i="79"/>
  <c r="AH933" i="79"/>
  <c r="AG933" i="79"/>
  <c r="AT930" i="79"/>
  <c r="AS930" i="79"/>
  <c r="AR930" i="79"/>
  <c r="AQ930" i="79"/>
  <c r="AP930" i="79"/>
  <c r="AO930" i="79"/>
  <c r="AN930" i="79"/>
  <c r="AM930" i="79"/>
  <c r="AL930" i="79"/>
  <c r="AK930" i="79"/>
  <c r="AJ930" i="79"/>
  <c r="AI930" i="79"/>
  <c r="AH930" i="79"/>
  <c r="AG930" i="79"/>
  <c r="AT927" i="79"/>
  <c r="AS927" i="79"/>
  <c r="AR927" i="79"/>
  <c r="AQ927" i="79"/>
  <c r="AP927" i="79"/>
  <c r="AO927" i="79"/>
  <c r="AN927" i="79"/>
  <c r="AM927" i="79"/>
  <c r="AL927" i="79"/>
  <c r="AK927" i="79"/>
  <c r="AJ927" i="79"/>
  <c r="AI927" i="79"/>
  <c r="AH927" i="79"/>
  <c r="AG927" i="79"/>
  <c r="AT924" i="79"/>
  <c r="AS924" i="79"/>
  <c r="AR924" i="79"/>
  <c r="AQ924" i="79"/>
  <c r="AP924" i="79"/>
  <c r="AO924" i="79"/>
  <c r="AN924" i="79"/>
  <c r="AM924" i="79"/>
  <c r="AL924" i="79"/>
  <c r="AK924" i="79"/>
  <c r="AJ924" i="79"/>
  <c r="AI924" i="79"/>
  <c r="AH924" i="79"/>
  <c r="AG924" i="79"/>
  <c r="AT921" i="79"/>
  <c r="AS921" i="79"/>
  <c r="AR921" i="79"/>
  <c r="AQ921" i="79"/>
  <c r="AP921" i="79"/>
  <c r="AO921" i="79"/>
  <c r="AN921" i="79"/>
  <c r="AM921" i="79"/>
  <c r="AL921" i="79"/>
  <c r="AK921" i="79"/>
  <c r="AJ921" i="79"/>
  <c r="AI921" i="79"/>
  <c r="AH921" i="79"/>
  <c r="AG921" i="79"/>
  <c r="AT918" i="79"/>
  <c r="AS918" i="79"/>
  <c r="AR918" i="79"/>
  <c r="AQ918" i="79"/>
  <c r="AP918" i="79"/>
  <c r="AO918" i="79"/>
  <c r="AN918" i="79"/>
  <c r="AM918" i="79"/>
  <c r="AL918" i="79"/>
  <c r="AK918" i="79"/>
  <c r="AJ918" i="79"/>
  <c r="AI918" i="79"/>
  <c r="AH918" i="79"/>
  <c r="AG918" i="79"/>
  <c r="AT914" i="79"/>
  <c r="AS914" i="79"/>
  <c r="AR914" i="79"/>
  <c r="AQ914" i="79"/>
  <c r="AP914" i="79"/>
  <c r="AO914" i="79"/>
  <c r="AN914" i="79"/>
  <c r="AM914" i="79"/>
  <c r="AL914" i="79"/>
  <c r="AK914" i="79"/>
  <c r="AJ914" i="79"/>
  <c r="AI914" i="79"/>
  <c r="AH914" i="79"/>
  <c r="AG914" i="79"/>
  <c r="AT911" i="79"/>
  <c r="AS911" i="79"/>
  <c r="AR911" i="79"/>
  <c r="AQ911" i="79"/>
  <c r="AP911" i="79"/>
  <c r="AO911" i="79"/>
  <c r="AN911" i="79"/>
  <c r="AM911" i="79"/>
  <c r="AL911" i="79"/>
  <c r="AK911" i="79"/>
  <c r="AJ911" i="79"/>
  <c r="AI911" i="79"/>
  <c r="AH911" i="79"/>
  <c r="AG911" i="79"/>
  <c r="AT908" i="79"/>
  <c r="AS908" i="79"/>
  <c r="AR908" i="79"/>
  <c r="AQ908" i="79"/>
  <c r="AP908" i="79"/>
  <c r="AO908" i="79"/>
  <c r="AN908" i="79"/>
  <c r="AM908" i="79"/>
  <c r="AL908" i="79"/>
  <c r="AK908" i="79"/>
  <c r="AJ908" i="79"/>
  <c r="AI908" i="79"/>
  <c r="AH908" i="79"/>
  <c r="AS904" i="79"/>
  <c r="AR904" i="79"/>
  <c r="AQ904" i="79"/>
  <c r="AP904" i="79"/>
  <c r="AO904" i="79"/>
  <c r="AN904" i="79"/>
  <c r="AM904" i="79"/>
  <c r="AL904" i="79"/>
  <c r="AK904" i="79"/>
  <c r="AJ904" i="79"/>
  <c r="AI904" i="79"/>
  <c r="AH904" i="79"/>
  <c r="AG904" i="79"/>
  <c r="AT901" i="79"/>
  <c r="AS901" i="79"/>
  <c r="AR901" i="79"/>
  <c r="AQ901" i="79"/>
  <c r="AP901" i="79"/>
  <c r="AO901" i="79"/>
  <c r="AN901" i="79"/>
  <c r="AM901" i="79"/>
  <c r="AL901" i="79"/>
  <c r="AK901" i="79"/>
  <c r="AJ901" i="79"/>
  <c r="AI901" i="79"/>
  <c r="AH901" i="79"/>
  <c r="AG901" i="79"/>
  <c r="AT898" i="79"/>
  <c r="AS898" i="79"/>
  <c r="AR898" i="79"/>
  <c r="AQ898" i="79"/>
  <c r="AP898" i="79"/>
  <c r="AO898" i="79"/>
  <c r="AN898" i="79"/>
  <c r="AM898" i="79"/>
  <c r="AL898" i="79"/>
  <c r="AK898" i="79"/>
  <c r="AJ898" i="79"/>
  <c r="AI898" i="79"/>
  <c r="AH898" i="79"/>
  <c r="AG898" i="79"/>
  <c r="AT895" i="79"/>
  <c r="AS895" i="79"/>
  <c r="AR895" i="79"/>
  <c r="AQ895" i="79"/>
  <c r="AP895" i="79"/>
  <c r="AO895" i="79"/>
  <c r="AN895" i="79"/>
  <c r="AM895" i="79"/>
  <c r="AL895" i="79"/>
  <c r="AK895" i="79"/>
  <c r="AJ895" i="79"/>
  <c r="AI895" i="79"/>
  <c r="AH895" i="79"/>
  <c r="AG895" i="79"/>
  <c r="AT892" i="79"/>
  <c r="AS892" i="79"/>
  <c r="AR892" i="79"/>
  <c r="AQ892" i="79"/>
  <c r="AP892" i="79"/>
  <c r="AO892" i="79"/>
  <c r="AN892" i="79"/>
  <c r="AM892" i="79"/>
  <c r="AL892" i="79"/>
  <c r="AK892" i="79"/>
  <c r="AJ892" i="79"/>
  <c r="AI892" i="79"/>
  <c r="AH892" i="79"/>
  <c r="AG892" i="79"/>
  <c r="AT889" i="79"/>
  <c r="AS889" i="79"/>
  <c r="AR889" i="79"/>
  <c r="AQ889" i="79"/>
  <c r="AP889" i="79"/>
  <c r="AO889" i="79"/>
  <c r="AN889" i="79"/>
  <c r="AM889" i="79"/>
  <c r="AL889" i="79"/>
  <c r="AK889" i="79"/>
  <c r="AJ889" i="79"/>
  <c r="AI889" i="79"/>
  <c r="AH889" i="79"/>
  <c r="AG889" i="79"/>
  <c r="AT886" i="79"/>
  <c r="AS886" i="79"/>
  <c r="AR886" i="79"/>
  <c r="AQ886" i="79"/>
  <c r="AP886" i="79"/>
  <c r="AO886" i="79"/>
  <c r="AN886" i="79"/>
  <c r="AM886" i="79"/>
  <c r="AL886" i="79"/>
  <c r="AK886" i="79"/>
  <c r="AJ886" i="79"/>
  <c r="AG886" i="79"/>
  <c r="AT883" i="79"/>
  <c r="AS883" i="79"/>
  <c r="AR883" i="79"/>
  <c r="AQ883" i="79"/>
  <c r="AP883" i="79"/>
  <c r="AO883" i="79"/>
  <c r="AN883" i="79"/>
  <c r="AM883" i="79"/>
  <c r="AL883" i="79"/>
  <c r="AK883" i="79"/>
  <c r="AJ883" i="79"/>
  <c r="AI883" i="79"/>
  <c r="AH883" i="79"/>
  <c r="AT879" i="79"/>
  <c r="AS879" i="79"/>
  <c r="AR879" i="79"/>
  <c r="AQ879" i="79"/>
  <c r="AP879" i="79"/>
  <c r="AO879" i="79"/>
  <c r="AN879" i="79"/>
  <c r="AM879" i="79"/>
  <c r="AL879" i="79"/>
  <c r="AK879" i="79"/>
  <c r="AJ879" i="79"/>
  <c r="AI879" i="79"/>
  <c r="AH879" i="79"/>
  <c r="AG879" i="79"/>
  <c r="AT876" i="79"/>
  <c r="AS876" i="79"/>
  <c r="AR876" i="79"/>
  <c r="AQ876" i="79"/>
  <c r="AP876" i="79"/>
  <c r="AO876" i="79"/>
  <c r="AN876" i="79"/>
  <c r="AM876" i="79"/>
  <c r="AL876" i="79"/>
  <c r="AK876" i="79"/>
  <c r="AJ876" i="79"/>
  <c r="AI876" i="79"/>
  <c r="AH876" i="79"/>
  <c r="AG876" i="79"/>
  <c r="AT873" i="79"/>
  <c r="AS873" i="79"/>
  <c r="AR873" i="79"/>
  <c r="AQ873" i="79"/>
  <c r="AP873" i="79"/>
  <c r="AO873" i="79"/>
  <c r="AN873" i="79"/>
  <c r="AM873" i="79"/>
  <c r="AL873" i="79"/>
  <c r="AK873" i="79"/>
  <c r="AJ873" i="79"/>
  <c r="AI873" i="79"/>
  <c r="AH873" i="79"/>
  <c r="AG873" i="79"/>
  <c r="AT870" i="79"/>
  <c r="AS870" i="79"/>
  <c r="AR870" i="79"/>
  <c r="AQ870" i="79"/>
  <c r="AP870" i="79"/>
  <c r="AO870" i="79"/>
  <c r="AN870" i="79"/>
  <c r="AM870" i="79"/>
  <c r="AL870" i="79"/>
  <c r="AK870" i="79"/>
  <c r="AJ870" i="79"/>
  <c r="AI870" i="79"/>
  <c r="AH870" i="79"/>
  <c r="AG870" i="79"/>
  <c r="AT845" i="79"/>
  <c r="AS845" i="79"/>
  <c r="AR845" i="79"/>
  <c r="AQ845" i="79"/>
  <c r="AP845" i="79"/>
  <c r="AO845" i="79"/>
  <c r="AN845" i="79"/>
  <c r="AM845" i="79"/>
  <c r="AL845" i="79"/>
  <c r="AK845" i="79"/>
  <c r="AJ845" i="79"/>
  <c r="AI845" i="79"/>
  <c r="AH845" i="79"/>
  <c r="AT841" i="79"/>
  <c r="AS841" i="79"/>
  <c r="AR841" i="79"/>
  <c r="AQ841" i="79"/>
  <c r="AP841" i="79"/>
  <c r="AO841" i="79"/>
  <c r="AN841" i="79"/>
  <c r="AM841" i="79"/>
  <c r="AL841" i="79"/>
  <c r="AK841" i="79"/>
  <c r="AJ841" i="79"/>
  <c r="AI841" i="79"/>
  <c r="AH841" i="79"/>
  <c r="AG841" i="79"/>
  <c r="AT838" i="79"/>
  <c r="AS838" i="79"/>
  <c r="AR838" i="79"/>
  <c r="AQ838" i="79"/>
  <c r="AP838" i="79"/>
  <c r="AO838" i="79"/>
  <c r="AN838" i="79"/>
  <c r="AM838" i="79"/>
  <c r="AL838" i="79"/>
  <c r="AK838" i="79"/>
  <c r="AJ838" i="79"/>
  <c r="AI838" i="79"/>
  <c r="AH838" i="79"/>
  <c r="AG838" i="79"/>
  <c r="AT835" i="79"/>
  <c r="AS835" i="79"/>
  <c r="AR835" i="79"/>
  <c r="AQ835" i="79"/>
  <c r="AP835" i="79"/>
  <c r="AO835" i="79"/>
  <c r="AN835" i="79"/>
  <c r="AM835" i="79"/>
  <c r="AL835" i="79"/>
  <c r="AK835" i="79"/>
  <c r="AJ835" i="79"/>
  <c r="AI835" i="79"/>
  <c r="AH835" i="79"/>
  <c r="AG835" i="79"/>
  <c r="AT831" i="79"/>
  <c r="AS831" i="79"/>
  <c r="AR831" i="79"/>
  <c r="AQ831" i="79"/>
  <c r="AP831" i="79"/>
  <c r="AO831" i="79"/>
  <c r="AN831" i="79"/>
  <c r="AM831" i="79"/>
  <c r="AL831" i="79"/>
  <c r="AK831" i="79"/>
  <c r="AJ831" i="79"/>
  <c r="AI831" i="79"/>
  <c r="AH831" i="79"/>
  <c r="AG831" i="79"/>
  <c r="AT828" i="79"/>
  <c r="AS828" i="79"/>
  <c r="AR828" i="79"/>
  <c r="AQ828" i="79"/>
  <c r="AP828" i="79"/>
  <c r="AO828" i="79"/>
  <c r="AN828" i="79"/>
  <c r="AM828" i="79"/>
  <c r="AL828" i="79"/>
  <c r="AK828" i="79"/>
  <c r="AJ828" i="79"/>
  <c r="AI828" i="79"/>
  <c r="AH828" i="79"/>
  <c r="AG828" i="79"/>
  <c r="AT825" i="79"/>
  <c r="AS825" i="79"/>
  <c r="AR825" i="79"/>
  <c r="AQ825" i="79"/>
  <c r="AP825" i="79"/>
  <c r="AO825" i="79"/>
  <c r="AN825" i="79"/>
  <c r="AM825" i="79"/>
  <c r="AL825" i="79"/>
  <c r="AK825" i="79"/>
  <c r="AJ825" i="79"/>
  <c r="AI825" i="79"/>
  <c r="AH825" i="79"/>
  <c r="AG825" i="79"/>
  <c r="AT822" i="79"/>
  <c r="AS822" i="79"/>
  <c r="AR822" i="79"/>
  <c r="AQ822" i="79"/>
  <c r="AP822" i="79"/>
  <c r="AO822" i="79"/>
  <c r="AN822" i="79"/>
  <c r="AM822" i="79"/>
  <c r="AL822" i="79"/>
  <c r="AK822" i="79"/>
  <c r="AJ822" i="79"/>
  <c r="AI822" i="79"/>
  <c r="AH822" i="79"/>
  <c r="AG822" i="79"/>
  <c r="AT819" i="79"/>
  <c r="AS819" i="79"/>
  <c r="AR819" i="79"/>
  <c r="AQ819" i="79"/>
  <c r="AP819" i="79"/>
  <c r="AO819" i="79"/>
  <c r="AN819" i="79"/>
  <c r="AM819" i="79"/>
  <c r="AL819" i="79"/>
  <c r="AK819" i="79"/>
  <c r="AJ819" i="79"/>
  <c r="AI819" i="79"/>
  <c r="AH819" i="79"/>
  <c r="AG819" i="79"/>
  <c r="AT815" i="79"/>
  <c r="AS815" i="79"/>
  <c r="AR815" i="79"/>
  <c r="AQ815" i="79"/>
  <c r="AP815" i="79"/>
  <c r="AO815" i="79"/>
  <c r="AN815" i="79"/>
  <c r="AM815" i="79"/>
  <c r="AL815" i="79"/>
  <c r="AK815" i="79"/>
  <c r="AJ815" i="79"/>
  <c r="AI815" i="79"/>
  <c r="AH815" i="79"/>
  <c r="AG815" i="79"/>
  <c r="AT812" i="79"/>
  <c r="AS812" i="79"/>
  <c r="AR812" i="79"/>
  <c r="AQ812" i="79"/>
  <c r="AP812" i="79"/>
  <c r="AO812" i="79"/>
  <c r="AN812" i="79"/>
  <c r="AM812" i="79"/>
  <c r="AL812" i="79"/>
  <c r="AK812" i="79"/>
  <c r="AJ812" i="79"/>
  <c r="AI812" i="79"/>
  <c r="AH812" i="79"/>
  <c r="AG812" i="79"/>
  <c r="AT809" i="79"/>
  <c r="AS809" i="79"/>
  <c r="AR809" i="79"/>
  <c r="AQ809" i="79"/>
  <c r="AP809" i="79"/>
  <c r="AO809" i="79"/>
  <c r="AN809" i="79"/>
  <c r="AM809" i="79"/>
  <c r="AL809" i="79"/>
  <c r="AK809" i="79"/>
  <c r="AJ809" i="79"/>
  <c r="AI809" i="79"/>
  <c r="AH809" i="79"/>
  <c r="AG809" i="79"/>
  <c r="AT806" i="79"/>
  <c r="AS806" i="79"/>
  <c r="AR806" i="79"/>
  <c r="AQ806" i="79"/>
  <c r="AP806" i="79"/>
  <c r="AO806" i="79"/>
  <c r="AN806" i="79"/>
  <c r="AM806" i="79"/>
  <c r="AL806" i="79"/>
  <c r="AK806" i="79"/>
  <c r="AJ806" i="79"/>
  <c r="AI806" i="79"/>
  <c r="AH806" i="79"/>
  <c r="AG806" i="79"/>
  <c r="AT803" i="79"/>
  <c r="AS803" i="79"/>
  <c r="AR803" i="79"/>
  <c r="AQ803" i="79"/>
  <c r="AP803" i="79"/>
  <c r="AO803" i="79"/>
  <c r="AN803" i="79"/>
  <c r="AM803" i="79"/>
  <c r="AL803" i="79"/>
  <c r="AK803" i="79"/>
  <c r="AJ803" i="79"/>
  <c r="AI803" i="79"/>
  <c r="AH803" i="79"/>
  <c r="AG803" i="79"/>
  <c r="AT766" i="79"/>
  <c r="AS766" i="79"/>
  <c r="AR766" i="79"/>
  <c r="AQ766" i="79"/>
  <c r="AP766" i="79"/>
  <c r="AO766" i="79"/>
  <c r="AN766" i="79"/>
  <c r="AM766" i="79"/>
  <c r="AL766" i="79"/>
  <c r="AK766" i="79"/>
  <c r="AJ766" i="79"/>
  <c r="AI766" i="79"/>
  <c r="AH766" i="79"/>
  <c r="AG766" i="79"/>
  <c r="AT763" i="79"/>
  <c r="AS763" i="79"/>
  <c r="AR763" i="79"/>
  <c r="AQ763" i="79"/>
  <c r="AP763" i="79"/>
  <c r="AO763" i="79"/>
  <c r="AN763" i="79"/>
  <c r="AM763" i="79"/>
  <c r="AL763" i="79"/>
  <c r="AK763" i="79"/>
  <c r="AJ763" i="79"/>
  <c r="AI763" i="79"/>
  <c r="AH763" i="79"/>
  <c r="AG763" i="79"/>
  <c r="AT760" i="79"/>
  <c r="AS760" i="79"/>
  <c r="AR760" i="79"/>
  <c r="AQ760" i="79"/>
  <c r="AP760" i="79"/>
  <c r="AO760" i="79"/>
  <c r="AN760" i="79"/>
  <c r="AM760" i="79"/>
  <c r="AL760" i="79"/>
  <c r="AK760" i="79"/>
  <c r="AJ760" i="79"/>
  <c r="AI760" i="79"/>
  <c r="AH760" i="79"/>
  <c r="AG760" i="79"/>
  <c r="AT757" i="79"/>
  <c r="AS757" i="79"/>
  <c r="AR757" i="79"/>
  <c r="AQ757" i="79"/>
  <c r="AP757" i="79"/>
  <c r="AO757" i="79"/>
  <c r="AN757" i="79"/>
  <c r="AM757" i="79"/>
  <c r="AL757" i="79"/>
  <c r="AK757" i="79"/>
  <c r="AJ757" i="79"/>
  <c r="AI757" i="79"/>
  <c r="AH757" i="79"/>
  <c r="AG757" i="79"/>
  <c r="AT754" i="79"/>
  <c r="AS754" i="79"/>
  <c r="AR754" i="79"/>
  <c r="AQ754" i="79"/>
  <c r="AP754" i="79"/>
  <c r="AO754" i="79"/>
  <c r="AN754" i="79"/>
  <c r="AM754" i="79"/>
  <c r="AL754" i="79"/>
  <c r="AK754" i="79"/>
  <c r="AJ754" i="79"/>
  <c r="AI754" i="79"/>
  <c r="AH754" i="79"/>
  <c r="AG754" i="79"/>
  <c r="AT751" i="79"/>
  <c r="AS751" i="79"/>
  <c r="AR751" i="79"/>
  <c r="AQ751" i="79"/>
  <c r="AP751" i="79"/>
  <c r="AO751" i="79"/>
  <c r="AN751" i="79"/>
  <c r="AM751" i="79"/>
  <c r="AL751" i="79"/>
  <c r="AK751" i="79"/>
  <c r="AJ751" i="79"/>
  <c r="AI751" i="79"/>
  <c r="AH751" i="79"/>
  <c r="AG751" i="79"/>
  <c r="AT748" i="79"/>
  <c r="AS748" i="79"/>
  <c r="AR748" i="79"/>
  <c r="AQ748" i="79"/>
  <c r="AP748" i="79"/>
  <c r="AO748" i="79"/>
  <c r="AN748" i="79"/>
  <c r="AM748" i="79"/>
  <c r="AL748" i="79"/>
  <c r="AK748" i="79"/>
  <c r="AJ748" i="79"/>
  <c r="AI748" i="79"/>
  <c r="AH748" i="79"/>
  <c r="AG748" i="79"/>
  <c r="AT745" i="79"/>
  <c r="AS745" i="79"/>
  <c r="AR745" i="79"/>
  <c r="AQ745" i="79"/>
  <c r="AP745" i="79"/>
  <c r="AO745" i="79"/>
  <c r="AN745" i="79"/>
  <c r="AM745" i="79"/>
  <c r="AL745" i="79"/>
  <c r="AK745" i="79"/>
  <c r="AJ745" i="79"/>
  <c r="AI745" i="79"/>
  <c r="AH745" i="79"/>
  <c r="AG745" i="79"/>
  <c r="AT742" i="79"/>
  <c r="AS742" i="79"/>
  <c r="AR742" i="79"/>
  <c r="AQ742" i="79"/>
  <c r="AP742" i="79"/>
  <c r="AO742" i="79"/>
  <c r="AN742" i="79"/>
  <c r="AM742" i="79"/>
  <c r="AL742" i="79"/>
  <c r="AK742" i="79"/>
  <c r="AJ742" i="79"/>
  <c r="AI742" i="79"/>
  <c r="AH742" i="79"/>
  <c r="AG742" i="79"/>
  <c r="AT739" i="79"/>
  <c r="AS739" i="79"/>
  <c r="AR739" i="79"/>
  <c r="AQ739" i="79"/>
  <c r="AP739" i="79"/>
  <c r="AO739" i="79"/>
  <c r="AN739" i="79"/>
  <c r="AM739" i="79"/>
  <c r="AL739" i="79"/>
  <c r="AK739" i="79"/>
  <c r="AJ739" i="79"/>
  <c r="AI739" i="79"/>
  <c r="AH739" i="79"/>
  <c r="AG739" i="79"/>
  <c r="AT736" i="79"/>
  <c r="AS736" i="79"/>
  <c r="AR736" i="79"/>
  <c r="AQ736" i="79"/>
  <c r="AP736" i="79"/>
  <c r="AO736" i="79"/>
  <c r="AN736" i="79"/>
  <c r="AM736" i="79"/>
  <c r="AL736" i="79"/>
  <c r="AK736" i="79"/>
  <c r="AJ736" i="79"/>
  <c r="AI736" i="79"/>
  <c r="AH736" i="79"/>
  <c r="AG736" i="79"/>
  <c r="AT733" i="79"/>
  <c r="AS733" i="79"/>
  <c r="AR733" i="79"/>
  <c r="AQ733" i="79"/>
  <c r="AP733" i="79"/>
  <c r="AO733" i="79"/>
  <c r="AN733" i="79"/>
  <c r="AM733" i="79"/>
  <c r="AL733" i="79"/>
  <c r="AK733" i="79"/>
  <c r="AJ733" i="79"/>
  <c r="AI733" i="79"/>
  <c r="AH733" i="79"/>
  <c r="AG733" i="79"/>
  <c r="AT730" i="79"/>
  <c r="AS730" i="79"/>
  <c r="AR730" i="79"/>
  <c r="AQ730" i="79"/>
  <c r="AP730" i="79"/>
  <c r="AO730" i="79"/>
  <c r="AN730" i="79"/>
  <c r="AM730" i="79"/>
  <c r="AL730" i="79"/>
  <c r="AK730" i="79"/>
  <c r="AJ730" i="79"/>
  <c r="AI730" i="79"/>
  <c r="AH730" i="79"/>
  <c r="AG730" i="79"/>
  <c r="AT727" i="79"/>
  <c r="AS727" i="79"/>
  <c r="AR727" i="79"/>
  <c r="AQ727" i="79"/>
  <c r="AP727" i="79"/>
  <c r="AO727" i="79"/>
  <c r="AN727" i="79"/>
  <c r="AM727" i="79"/>
  <c r="AL727" i="79"/>
  <c r="AK727" i="79"/>
  <c r="AJ727" i="79"/>
  <c r="AI727" i="79"/>
  <c r="AH727" i="79"/>
  <c r="AG727" i="79"/>
  <c r="AT723" i="79"/>
  <c r="AS723" i="79"/>
  <c r="AR723" i="79"/>
  <c r="AQ723" i="79"/>
  <c r="AP723" i="79"/>
  <c r="AO723" i="79"/>
  <c r="AN723" i="79"/>
  <c r="AM723" i="79"/>
  <c r="AL723" i="79"/>
  <c r="AK723" i="79"/>
  <c r="AJ723" i="79"/>
  <c r="AI723" i="79"/>
  <c r="AH723" i="79"/>
  <c r="AT720" i="79"/>
  <c r="AS720" i="79"/>
  <c r="AR720" i="79"/>
  <c r="AQ720" i="79"/>
  <c r="AP720" i="79"/>
  <c r="AO720" i="79"/>
  <c r="AN720" i="79"/>
  <c r="AM720" i="79"/>
  <c r="AL720" i="79"/>
  <c r="AK720" i="79"/>
  <c r="AJ720" i="79"/>
  <c r="AI720" i="79"/>
  <c r="AH720" i="79"/>
  <c r="AG720" i="79"/>
  <c r="AT717" i="79"/>
  <c r="AS717" i="79"/>
  <c r="AR717" i="79"/>
  <c r="AQ717" i="79"/>
  <c r="AP717" i="79"/>
  <c r="AO717" i="79"/>
  <c r="AN717" i="79"/>
  <c r="AM717" i="79"/>
  <c r="AL717" i="79"/>
  <c r="AK717" i="79"/>
  <c r="AJ717" i="79"/>
  <c r="AI717" i="79"/>
  <c r="AH717" i="79"/>
  <c r="AT713" i="79"/>
  <c r="AS713" i="79"/>
  <c r="AR713" i="79"/>
  <c r="AQ713" i="79"/>
  <c r="AP713" i="79"/>
  <c r="AO713" i="79"/>
  <c r="AN713" i="79"/>
  <c r="AM713" i="79"/>
  <c r="AL713" i="79"/>
  <c r="AK713" i="79"/>
  <c r="AJ713" i="79"/>
  <c r="AI713" i="79"/>
  <c r="AH713" i="79"/>
  <c r="AG713" i="79"/>
  <c r="AT710" i="79"/>
  <c r="AS710" i="79"/>
  <c r="AR710" i="79"/>
  <c r="AQ710" i="79"/>
  <c r="AP710" i="79"/>
  <c r="AO710" i="79"/>
  <c r="AN710" i="79"/>
  <c r="AM710" i="79"/>
  <c r="AL710" i="79"/>
  <c r="AK710" i="79"/>
  <c r="AJ710" i="79"/>
  <c r="AI710" i="79"/>
  <c r="AH710" i="79"/>
  <c r="AG710" i="79"/>
  <c r="AT707" i="79"/>
  <c r="AS707" i="79"/>
  <c r="AR707" i="79"/>
  <c r="AQ707" i="79"/>
  <c r="AP707" i="79"/>
  <c r="AO707" i="79"/>
  <c r="AN707" i="79"/>
  <c r="AM707" i="79"/>
  <c r="AL707" i="79"/>
  <c r="AK707" i="79"/>
  <c r="AJ707" i="79"/>
  <c r="AI707" i="79"/>
  <c r="AH707" i="79"/>
  <c r="AG707" i="79"/>
  <c r="AT704" i="79"/>
  <c r="AS704" i="79"/>
  <c r="AR704" i="79"/>
  <c r="AQ704" i="79"/>
  <c r="AP704" i="79"/>
  <c r="AO704" i="79"/>
  <c r="AN704" i="79"/>
  <c r="AM704" i="79"/>
  <c r="AL704" i="79"/>
  <c r="AK704" i="79"/>
  <c r="AJ704" i="79"/>
  <c r="AI704" i="79"/>
  <c r="AH704" i="79"/>
  <c r="AG704" i="79"/>
  <c r="AT701" i="79"/>
  <c r="AS701" i="79"/>
  <c r="AR701" i="79"/>
  <c r="AQ701" i="79"/>
  <c r="AP701" i="79"/>
  <c r="AO701" i="79"/>
  <c r="AN701" i="79"/>
  <c r="AM701" i="79"/>
  <c r="AL701" i="79"/>
  <c r="AK701" i="79"/>
  <c r="AJ701" i="79"/>
  <c r="AI701" i="79"/>
  <c r="AH701" i="79"/>
  <c r="AT698" i="79"/>
  <c r="AS698" i="79"/>
  <c r="AR698" i="79"/>
  <c r="AQ698" i="79"/>
  <c r="AP698" i="79"/>
  <c r="AO698" i="79"/>
  <c r="AN698" i="79"/>
  <c r="AM698" i="79"/>
  <c r="AL698" i="79"/>
  <c r="AK698" i="79"/>
  <c r="AJ698" i="79"/>
  <c r="AI698" i="79"/>
  <c r="AH698" i="79"/>
  <c r="AG698" i="79"/>
  <c r="AT695" i="79"/>
  <c r="AS695" i="79"/>
  <c r="AR695" i="79"/>
  <c r="AQ695" i="79"/>
  <c r="AP695" i="79"/>
  <c r="AO695" i="79"/>
  <c r="AN695" i="79"/>
  <c r="AM695" i="79"/>
  <c r="AL695" i="79"/>
  <c r="AK695" i="79"/>
  <c r="AJ695" i="79"/>
  <c r="AI695" i="79"/>
  <c r="AH695" i="79"/>
  <c r="AG695" i="79"/>
  <c r="AT692" i="79"/>
  <c r="AS692" i="79"/>
  <c r="AR692" i="79"/>
  <c r="AQ692" i="79"/>
  <c r="AP692" i="79"/>
  <c r="AO692" i="79"/>
  <c r="AN692" i="79"/>
  <c r="AM692" i="79"/>
  <c r="AL692" i="79"/>
  <c r="AK692" i="79"/>
  <c r="AJ692" i="79"/>
  <c r="AI692" i="79"/>
  <c r="AH692" i="79"/>
  <c r="AG692" i="79"/>
  <c r="AT688" i="79"/>
  <c r="AS688" i="79"/>
  <c r="AR688" i="79"/>
  <c r="AQ688" i="79"/>
  <c r="AP688" i="79"/>
  <c r="AO688" i="79"/>
  <c r="AN688" i="79"/>
  <c r="AM688" i="79"/>
  <c r="AL688" i="79"/>
  <c r="AK688" i="79"/>
  <c r="AJ688" i="79"/>
  <c r="AI688" i="79"/>
  <c r="AH688" i="79"/>
  <c r="AG688" i="79"/>
  <c r="AT685" i="79"/>
  <c r="AS685" i="79"/>
  <c r="AR685" i="79"/>
  <c r="AQ685" i="79"/>
  <c r="AP685" i="79"/>
  <c r="AO685" i="79"/>
  <c r="AN685" i="79"/>
  <c r="AM685" i="79"/>
  <c r="AL685" i="79"/>
  <c r="AK685" i="79"/>
  <c r="AJ685" i="79"/>
  <c r="AI685" i="79"/>
  <c r="AH685" i="79"/>
  <c r="AG685" i="79"/>
  <c r="AT682" i="79"/>
  <c r="AS682" i="79"/>
  <c r="AR682" i="79"/>
  <c r="AQ682" i="79"/>
  <c r="AP682" i="79"/>
  <c r="AO682" i="79"/>
  <c r="AN682" i="79"/>
  <c r="AM682" i="79"/>
  <c r="AL682" i="79"/>
  <c r="AK682" i="79"/>
  <c r="AJ682" i="79"/>
  <c r="AI682" i="79"/>
  <c r="AH682" i="79"/>
  <c r="AG682" i="79"/>
  <c r="AT679" i="79"/>
  <c r="AS679" i="79"/>
  <c r="AR679" i="79"/>
  <c r="AQ679" i="79"/>
  <c r="AP679" i="79"/>
  <c r="AO679" i="79"/>
  <c r="AN679" i="79"/>
  <c r="AM679" i="79"/>
  <c r="AL679" i="79"/>
  <c r="AK679" i="79"/>
  <c r="AJ679" i="79"/>
  <c r="AI679" i="79"/>
  <c r="AH679" i="79"/>
  <c r="AG679" i="79"/>
  <c r="AT654" i="79"/>
  <c r="AS654" i="79"/>
  <c r="AR654" i="79"/>
  <c r="AQ654" i="79"/>
  <c r="AP654" i="79"/>
  <c r="AO654" i="79"/>
  <c r="AN654" i="79"/>
  <c r="AM654" i="79"/>
  <c r="AL654" i="79"/>
  <c r="AK654" i="79"/>
  <c r="AJ654" i="79"/>
  <c r="AI654" i="79"/>
  <c r="AH654" i="79"/>
  <c r="AT650" i="79"/>
  <c r="AS650" i="79"/>
  <c r="AR650" i="79"/>
  <c r="AQ650" i="79"/>
  <c r="AP650" i="79"/>
  <c r="AO650" i="79"/>
  <c r="AN650" i="79"/>
  <c r="AM650" i="79"/>
  <c r="AL650" i="79"/>
  <c r="AK650" i="79"/>
  <c r="AJ650" i="79"/>
  <c r="AI650" i="79"/>
  <c r="AH650" i="79"/>
  <c r="AG650" i="79"/>
  <c r="AT647" i="79"/>
  <c r="AS647" i="79"/>
  <c r="AR647" i="79"/>
  <c r="AQ647" i="79"/>
  <c r="AP647" i="79"/>
  <c r="AO647" i="79"/>
  <c r="AN647" i="79"/>
  <c r="AM647" i="79"/>
  <c r="AL647" i="79"/>
  <c r="AK647" i="79"/>
  <c r="AJ647" i="79"/>
  <c r="AI647" i="79"/>
  <c r="AH647" i="79"/>
  <c r="AG647" i="79"/>
  <c r="AT644" i="79"/>
  <c r="AS644" i="79"/>
  <c r="AR644" i="79"/>
  <c r="AQ644" i="79"/>
  <c r="AP644" i="79"/>
  <c r="AO644" i="79"/>
  <c r="AN644" i="79"/>
  <c r="AM644" i="79"/>
  <c r="AL644" i="79"/>
  <c r="AK644" i="79"/>
  <c r="AJ644" i="79"/>
  <c r="AI644" i="79"/>
  <c r="AH644" i="79"/>
  <c r="AG644" i="79"/>
  <c r="AT640" i="79"/>
  <c r="AS640" i="79"/>
  <c r="AR640" i="79"/>
  <c r="AQ640" i="79"/>
  <c r="AP640" i="79"/>
  <c r="AO640" i="79"/>
  <c r="AN640" i="79"/>
  <c r="AM640" i="79"/>
  <c r="AL640" i="79"/>
  <c r="AK640" i="79"/>
  <c r="AJ640" i="79"/>
  <c r="AI640" i="79"/>
  <c r="AH640" i="79"/>
  <c r="AT637" i="79"/>
  <c r="AS637" i="79"/>
  <c r="AR637" i="79"/>
  <c r="AQ637" i="79"/>
  <c r="AP637" i="79"/>
  <c r="AO637" i="79"/>
  <c r="AN637" i="79"/>
  <c r="AM637" i="79"/>
  <c r="AL637" i="79"/>
  <c r="AK637" i="79"/>
  <c r="AJ637" i="79"/>
  <c r="AI637" i="79"/>
  <c r="AH637" i="79"/>
  <c r="AG637" i="79"/>
  <c r="AT634" i="79"/>
  <c r="AS634" i="79"/>
  <c r="AR634" i="79"/>
  <c r="AQ634" i="79"/>
  <c r="AP634" i="79"/>
  <c r="AO634" i="79"/>
  <c r="AN634" i="79"/>
  <c r="AM634" i="79"/>
  <c r="AL634" i="79"/>
  <c r="AK634" i="79"/>
  <c r="AJ634" i="79"/>
  <c r="AI634" i="79"/>
  <c r="AH634" i="79"/>
  <c r="AG634" i="79"/>
  <c r="AT631" i="79"/>
  <c r="AS631" i="79"/>
  <c r="AR631" i="79"/>
  <c r="AQ631" i="79"/>
  <c r="AP631" i="79"/>
  <c r="AO631" i="79"/>
  <c r="AN631" i="79"/>
  <c r="AM631" i="79"/>
  <c r="AL631" i="79"/>
  <c r="AK631" i="79"/>
  <c r="AJ631" i="79"/>
  <c r="AI631" i="79"/>
  <c r="AH631" i="79"/>
  <c r="AT628" i="79"/>
  <c r="AS628" i="79"/>
  <c r="AR628" i="79"/>
  <c r="AQ628" i="79"/>
  <c r="AP628" i="79"/>
  <c r="AO628" i="79"/>
  <c r="AN628" i="79"/>
  <c r="AM628" i="79"/>
  <c r="AL628" i="79"/>
  <c r="AK628" i="79"/>
  <c r="AJ628" i="79"/>
  <c r="AI628" i="79"/>
  <c r="AH628" i="79"/>
  <c r="AG628" i="79"/>
  <c r="AT624" i="79"/>
  <c r="AS624" i="79"/>
  <c r="AR624" i="79"/>
  <c r="AQ624" i="79"/>
  <c r="AP624" i="79"/>
  <c r="AO624" i="79"/>
  <c r="AN624" i="79"/>
  <c r="AM624" i="79"/>
  <c r="AL624" i="79"/>
  <c r="AK624" i="79"/>
  <c r="AJ624" i="79"/>
  <c r="AI624" i="79"/>
  <c r="AH624" i="79"/>
  <c r="AG624" i="79"/>
  <c r="AT621" i="79"/>
  <c r="AS621" i="79"/>
  <c r="AR621" i="79"/>
  <c r="AQ621" i="79"/>
  <c r="AP621" i="79"/>
  <c r="AO621" i="79"/>
  <c r="AN621" i="79"/>
  <c r="AM621" i="79"/>
  <c r="AL621" i="79"/>
  <c r="AK621" i="79"/>
  <c r="AJ621" i="79"/>
  <c r="AI621" i="79"/>
  <c r="AH621" i="79"/>
  <c r="AG621" i="79"/>
  <c r="AT618" i="79"/>
  <c r="AS618" i="79"/>
  <c r="AR618" i="79"/>
  <c r="AQ618" i="79"/>
  <c r="AP618" i="79"/>
  <c r="AO618" i="79"/>
  <c r="AN618" i="79"/>
  <c r="AM618" i="79"/>
  <c r="AL618" i="79"/>
  <c r="AK618" i="79"/>
  <c r="AJ618" i="79"/>
  <c r="AI618" i="79"/>
  <c r="AH618" i="79"/>
  <c r="AG618" i="79"/>
  <c r="AT615" i="79"/>
  <c r="AS615" i="79"/>
  <c r="AR615" i="79"/>
  <c r="AQ615" i="79"/>
  <c r="AP615" i="79"/>
  <c r="AO615" i="79"/>
  <c r="AN615" i="79"/>
  <c r="AM615" i="79"/>
  <c r="AL615" i="79"/>
  <c r="AK615" i="79"/>
  <c r="AJ615" i="79"/>
  <c r="AI615" i="79"/>
  <c r="AH615" i="79"/>
  <c r="AG615" i="79"/>
  <c r="AT612" i="79"/>
  <c r="AS612" i="79"/>
  <c r="AR612" i="79"/>
  <c r="AQ612" i="79"/>
  <c r="AP612" i="79"/>
  <c r="AO612" i="79"/>
  <c r="AN612" i="79"/>
  <c r="AM612" i="79"/>
  <c r="AL612" i="79"/>
  <c r="AK612" i="79"/>
  <c r="AJ612" i="79"/>
  <c r="AI612" i="79"/>
  <c r="AH612" i="79"/>
  <c r="AG612" i="79"/>
  <c r="AT575" i="79"/>
  <c r="AS575" i="79"/>
  <c r="AR575" i="79"/>
  <c r="AQ575" i="79"/>
  <c r="AP575" i="79"/>
  <c r="AO575" i="79"/>
  <c r="AN575" i="79"/>
  <c r="AM575" i="79"/>
  <c r="AL575" i="79"/>
  <c r="AK575" i="79"/>
  <c r="AJ575" i="79"/>
  <c r="AI575" i="79"/>
  <c r="AH575" i="79"/>
  <c r="AG575" i="79"/>
  <c r="AT572" i="79"/>
  <c r="AS572" i="79"/>
  <c r="AR572" i="79"/>
  <c r="AQ572" i="79"/>
  <c r="AP572" i="79"/>
  <c r="AO572" i="79"/>
  <c r="AN572" i="79"/>
  <c r="AM572" i="79"/>
  <c r="AL572" i="79"/>
  <c r="AK572" i="79"/>
  <c r="AJ572" i="79"/>
  <c r="AI572" i="79"/>
  <c r="AH572" i="79"/>
  <c r="AG572" i="79"/>
  <c r="AT569" i="79"/>
  <c r="AS569" i="79"/>
  <c r="AR569" i="79"/>
  <c r="AQ569" i="79"/>
  <c r="AP569" i="79"/>
  <c r="AO569" i="79"/>
  <c r="AN569" i="79"/>
  <c r="AM569" i="79"/>
  <c r="AL569" i="79"/>
  <c r="AK569" i="79"/>
  <c r="AJ569" i="79"/>
  <c r="AI569" i="79"/>
  <c r="AH569" i="79"/>
  <c r="AG569" i="79"/>
  <c r="AT566" i="79"/>
  <c r="AS566" i="79"/>
  <c r="AR566" i="79"/>
  <c r="AQ566" i="79"/>
  <c r="AP566" i="79"/>
  <c r="AO566" i="79"/>
  <c r="AN566" i="79"/>
  <c r="AM566" i="79"/>
  <c r="AL566" i="79"/>
  <c r="AK566" i="79"/>
  <c r="AJ566" i="79"/>
  <c r="AI566" i="79"/>
  <c r="AH566" i="79"/>
  <c r="AG566" i="79"/>
  <c r="AT563" i="79"/>
  <c r="AS563" i="79"/>
  <c r="AR563" i="79"/>
  <c r="AQ563" i="79"/>
  <c r="AP563" i="79"/>
  <c r="AO563" i="79"/>
  <c r="AN563" i="79"/>
  <c r="AM563" i="79"/>
  <c r="AL563" i="79"/>
  <c r="AK563" i="79"/>
  <c r="AJ563" i="79"/>
  <c r="AI563" i="79"/>
  <c r="AH563" i="79"/>
  <c r="AG563" i="79"/>
  <c r="AT560" i="79"/>
  <c r="AS560" i="79"/>
  <c r="AR560" i="79"/>
  <c r="AQ560" i="79"/>
  <c r="AP560" i="79"/>
  <c r="AO560" i="79"/>
  <c r="AN560" i="79"/>
  <c r="AM560" i="79"/>
  <c r="AL560" i="79"/>
  <c r="AK560" i="79"/>
  <c r="AJ560" i="79"/>
  <c r="AI560" i="79"/>
  <c r="AH560" i="79"/>
  <c r="AG560" i="79"/>
  <c r="AT557" i="79"/>
  <c r="AS557" i="79"/>
  <c r="AR557" i="79"/>
  <c r="AQ557" i="79"/>
  <c r="AP557" i="79"/>
  <c r="AO557" i="79"/>
  <c r="AN557" i="79"/>
  <c r="AM557" i="79"/>
  <c r="AL557" i="79"/>
  <c r="AK557" i="79"/>
  <c r="AJ557" i="79"/>
  <c r="AI557" i="79"/>
  <c r="AH557" i="79"/>
  <c r="AG557" i="79"/>
  <c r="AT554" i="79"/>
  <c r="AS554" i="79"/>
  <c r="AR554" i="79"/>
  <c r="AQ554" i="79"/>
  <c r="AP554" i="79"/>
  <c r="AO554" i="79"/>
  <c r="AN554" i="79"/>
  <c r="AM554" i="79"/>
  <c r="AL554" i="79"/>
  <c r="AK554" i="79"/>
  <c r="AJ554" i="79"/>
  <c r="AI554" i="79"/>
  <c r="AH554" i="79"/>
  <c r="AG554" i="79"/>
  <c r="AT551" i="79"/>
  <c r="AS551" i="79"/>
  <c r="AR551" i="79"/>
  <c r="AQ551" i="79"/>
  <c r="AP551" i="79"/>
  <c r="AO551" i="79"/>
  <c r="AN551" i="79"/>
  <c r="AM551" i="79"/>
  <c r="AL551" i="79"/>
  <c r="AK551" i="79"/>
  <c r="AJ551" i="79"/>
  <c r="AI551" i="79"/>
  <c r="AH551" i="79"/>
  <c r="AG551" i="79"/>
  <c r="AT548" i="79"/>
  <c r="AS548" i="79"/>
  <c r="AR548" i="79"/>
  <c r="AQ548" i="79"/>
  <c r="AP548" i="79"/>
  <c r="AO548" i="79"/>
  <c r="AN548" i="79"/>
  <c r="AM548" i="79"/>
  <c r="AL548" i="79"/>
  <c r="AK548" i="79"/>
  <c r="AJ548" i="79"/>
  <c r="AI548" i="79"/>
  <c r="AH548" i="79"/>
  <c r="AG548" i="79"/>
  <c r="AT545" i="79"/>
  <c r="AS545" i="79"/>
  <c r="AR545" i="79"/>
  <c r="AQ545" i="79"/>
  <c r="AP545" i="79"/>
  <c r="AO545" i="79"/>
  <c r="AN545" i="79"/>
  <c r="AM545" i="79"/>
  <c r="AL545" i="79"/>
  <c r="AK545" i="79"/>
  <c r="AJ545" i="79"/>
  <c r="AI545" i="79"/>
  <c r="AH545" i="79"/>
  <c r="AG545" i="79"/>
  <c r="AT542" i="79"/>
  <c r="AS542" i="79"/>
  <c r="AR542" i="79"/>
  <c r="AQ542" i="79"/>
  <c r="AP542" i="79"/>
  <c r="AO542" i="79"/>
  <c r="AN542" i="79"/>
  <c r="AM542" i="79"/>
  <c r="AL542" i="79"/>
  <c r="AK542" i="79"/>
  <c r="AJ542" i="79"/>
  <c r="AI542" i="79"/>
  <c r="AH542" i="79"/>
  <c r="AG542" i="79"/>
  <c r="AT539" i="79"/>
  <c r="AS539" i="79"/>
  <c r="AR539" i="79"/>
  <c r="AQ539" i="79"/>
  <c r="AP539" i="79"/>
  <c r="AO539" i="79"/>
  <c r="AN539" i="79"/>
  <c r="AM539" i="79"/>
  <c r="AL539" i="79"/>
  <c r="AK539" i="79"/>
  <c r="AJ539" i="79"/>
  <c r="AI539" i="79"/>
  <c r="AH539" i="79"/>
  <c r="AG539" i="79"/>
  <c r="AT536" i="79"/>
  <c r="AS536" i="79"/>
  <c r="AR536" i="79"/>
  <c r="AQ536" i="79"/>
  <c r="AP536" i="79"/>
  <c r="AO536" i="79"/>
  <c r="AN536" i="79"/>
  <c r="AM536" i="79"/>
  <c r="AL536" i="79"/>
  <c r="AK536" i="79"/>
  <c r="AJ536" i="79"/>
  <c r="AI536" i="79"/>
  <c r="AH536" i="79"/>
  <c r="AT532" i="79"/>
  <c r="AS532" i="79"/>
  <c r="AR532" i="79"/>
  <c r="AQ532" i="79"/>
  <c r="AP532" i="79"/>
  <c r="AO532" i="79"/>
  <c r="AN532" i="79"/>
  <c r="AM532" i="79"/>
  <c r="AL532" i="79"/>
  <c r="AK532" i="79"/>
  <c r="AJ532" i="79"/>
  <c r="AI532" i="79"/>
  <c r="AH532" i="79"/>
  <c r="AG532" i="79"/>
  <c r="AT529" i="79"/>
  <c r="AS529" i="79"/>
  <c r="AR529" i="79"/>
  <c r="AQ529" i="79"/>
  <c r="AP529" i="79"/>
  <c r="AO529" i="79"/>
  <c r="AN529" i="79"/>
  <c r="AM529" i="79"/>
  <c r="AL529" i="79"/>
  <c r="AK529" i="79"/>
  <c r="AJ529" i="79"/>
  <c r="AI529" i="79"/>
  <c r="AH529" i="79"/>
  <c r="AG529" i="79"/>
  <c r="AT526" i="79"/>
  <c r="AS526" i="79"/>
  <c r="AR526" i="79"/>
  <c r="AQ526" i="79"/>
  <c r="AP526" i="79"/>
  <c r="AO526" i="79"/>
  <c r="AN526" i="79"/>
  <c r="AM526" i="79"/>
  <c r="AL526" i="79"/>
  <c r="AK526" i="79"/>
  <c r="AJ526" i="79"/>
  <c r="AI526" i="79"/>
  <c r="AH526" i="79"/>
  <c r="AG526" i="79"/>
  <c r="AT522" i="79"/>
  <c r="AS522" i="79"/>
  <c r="AR522" i="79"/>
  <c r="AQ522" i="79"/>
  <c r="AP522" i="79"/>
  <c r="AO522" i="79"/>
  <c r="AN522" i="79"/>
  <c r="AM522" i="79"/>
  <c r="AL522" i="79"/>
  <c r="AK522" i="79"/>
  <c r="AJ522" i="79"/>
  <c r="AI522" i="79"/>
  <c r="AH522" i="79"/>
  <c r="AG522" i="79"/>
  <c r="AT519" i="79"/>
  <c r="AS519" i="79"/>
  <c r="AR519" i="79"/>
  <c r="AQ519" i="79"/>
  <c r="AP519" i="79"/>
  <c r="AO519" i="79"/>
  <c r="AN519" i="79"/>
  <c r="AM519" i="79"/>
  <c r="AL519" i="79"/>
  <c r="AK519" i="79"/>
  <c r="AJ519" i="79"/>
  <c r="AI519" i="79"/>
  <c r="AH519" i="79"/>
  <c r="AG519" i="79"/>
  <c r="AT516" i="79"/>
  <c r="AS516" i="79"/>
  <c r="AR516" i="79"/>
  <c r="AQ516" i="79"/>
  <c r="AP516" i="79"/>
  <c r="AO516" i="79"/>
  <c r="AN516" i="79"/>
  <c r="AM516" i="79"/>
  <c r="AL516" i="79"/>
  <c r="AK516" i="79"/>
  <c r="AJ516" i="79"/>
  <c r="AI516" i="79"/>
  <c r="AH516" i="79"/>
  <c r="AG516" i="79"/>
  <c r="AT513" i="79"/>
  <c r="AS513" i="79"/>
  <c r="AR513" i="79"/>
  <c r="AQ513" i="79"/>
  <c r="AP513" i="79"/>
  <c r="AO513" i="79"/>
  <c r="AN513" i="79"/>
  <c r="AM513" i="79"/>
  <c r="AL513" i="79"/>
  <c r="AK513" i="79"/>
  <c r="AJ513" i="79"/>
  <c r="AI513" i="79"/>
  <c r="AH513" i="79"/>
  <c r="AG513" i="79"/>
  <c r="AT510" i="79"/>
  <c r="AS510" i="79"/>
  <c r="AR510" i="79"/>
  <c r="AQ510" i="79"/>
  <c r="AP510" i="79"/>
  <c r="AO510" i="79"/>
  <c r="AN510" i="79"/>
  <c r="AM510" i="79"/>
  <c r="AL510" i="79"/>
  <c r="AK510" i="79"/>
  <c r="AJ510" i="79"/>
  <c r="AI510" i="79"/>
  <c r="AH510" i="79"/>
  <c r="AG510" i="79"/>
  <c r="AT507" i="79"/>
  <c r="AS507" i="79"/>
  <c r="AR507" i="79"/>
  <c r="AQ507" i="79"/>
  <c r="AP507" i="79"/>
  <c r="AO507" i="79"/>
  <c r="AN507" i="79"/>
  <c r="AM507" i="79"/>
  <c r="AL507" i="79"/>
  <c r="AK507" i="79"/>
  <c r="AJ507" i="79"/>
  <c r="AI507" i="79"/>
  <c r="AH507" i="79"/>
  <c r="AG507" i="79"/>
  <c r="AT504" i="79"/>
  <c r="AS504" i="79"/>
  <c r="AR504" i="79"/>
  <c r="AQ504" i="79"/>
  <c r="AP504" i="79"/>
  <c r="AO504" i="79"/>
  <c r="AN504" i="79"/>
  <c r="AM504" i="79"/>
  <c r="AL504" i="79"/>
  <c r="AK504" i="79"/>
  <c r="AJ504" i="79"/>
  <c r="AI504" i="79"/>
  <c r="AH504" i="79"/>
  <c r="AG504" i="79"/>
  <c r="AT501" i="79"/>
  <c r="AS501" i="79"/>
  <c r="AR501" i="79"/>
  <c r="AQ501" i="79"/>
  <c r="AP501" i="79"/>
  <c r="AO501" i="79"/>
  <c r="AN501" i="79"/>
  <c r="AM501" i="79"/>
  <c r="AL501" i="79"/>
  <c r="AK501" i="79"/>
  <c r="AJ501" i="79"/>
  <c r="AI501" i="79"/>
  <c r="AH501" i="79"/>
  <c r="AG501" i="79"/>
  <c r="AT497" i="79"/>
  <c r="AS497" i="79"/>
  <c r="AR497" i="79"/>
  <c r="AQ497" i="79"/>
  <c r="AP497" i="79"/>
  <c r="AO497" i="79"/>
  <c r="AN497" i="79"/>
  <c r="AM497" i="79"/>
  <c r="AL497" i="79"/>
  <c r="AK497" i="79"/>
  <c r="AJ497" i="79"/>
  <c r="AI497" i="79"/>
  <c r="AH497" i="79"/>
  <c r="AG497" i="79"/>
  <c r="AT494" i="79"/>
  <c r="AS494" i="79"/>
  <c r="AR494" i="79"/>
  <c r="AQ494" i="79"/>
  <c r="AP494" i="79"/>
  <c r="AO494" i="79"/>
  <c r="AN494" i="79"/>
  <c r="AM494" i="79"/>
  <c r="AL494" i="79"/>
  <c r="AK494" i="79"/>
  <c r="AJ494" i="79"/>
  <c r="AI494" i="79"/>
  <c r="AH494" i="79"/>
  <c r="AG494" i="79"/>
  <c r="AT491" i="79"/>
  <c r="AS491" i="79"/>
  <c r="AR491" i="79"/>
  <c r="AQ491" i="79"/>
  <c r="AP491" i="79"/>
  <c r="AO491" i="79"/>
  <c r="AN491" i="79"/>
  <c r="AM491" i="79"/>
  <c r="AL491" i="79"/>
  <c r="AK491" i="79"/>
  <c r="AJ491" i="79"/>
  <c r="AI491" i="79"/>
  <c r="AH491" i="79"/>
  <c r="AG491" i="79"/>
  <c r="AT488" i="79"/>
  <c r="AS488" i="79"/>
  <c r="AR488" i="79"/>
  <c r="AQ488" i="79"/>
  <c r="AP488" i="79"/>
  <c r="AO488" i="79"/>
  <c r="AN488" i="79"/>
  <c r="AM488" i="79"/>
  <c r="AL488" i="79"/>
  <c r="AK488" i="79"/>
  <c r="AJ488" i="79"/>
  <c r="AI488" i="79"/>
  <c r="AH488" i="79"/>
  <c r="AG488" i="79"/>
  <c r="AT463" i="79"/>
  <c r="AS463" i="79"/>
  <c r="AR463" i="79"/>
  <c r="AQ463" i="79"/>
  <c r="AP463" i="79"/>
  <c r="AO463" i="79"/>
  <c r="AN463" i="79"/>
  <c r="AM463" i="79"/>
  <c r="AL463" i="79"/>
  <c r="AK463" i="79"/>
  <c r="AJ463" i="79"/>
  <c r="AI463" i="79"/>
  <c r="AH463" i="79"/>
  <c r="AT459" i="79"/>
  <c r="AS459" i="79"/>
  <c r="AR459" i="79"/>
  <c r="AQ459" i="79"/>
  <c r="AP459" i="79"/>
  <c r="AO459" i="79"/>
  <c r="AN459" i="79"/>
  <c r="AM459" i="79"/>
  <c r="AL459" i="79"/>
  <c r="AK459" i="79"/>
  <c r="AJ459" i="79"/>
  <c r="AI459" i="79"/>
  <c r="AH459" i="79"/>
  <c r="AG459" i="79"/>
  <c r="AT456" i="79"/>
  <c r="AS456" i="79"/>
  <c r="AR456" i="79"/>
  <c r="AQ456" i="79"/>
  <c r="AP456" i="79"/>
  <c r="AO456" i="79"/>
  <c r="AN456" i="79"/>
  <c r="AM456" i="79"/>
  <c r="AL456" i="79"/>
  <c r="AK456" i="79"/>
  <c r="AJ456" i="79"/>
  <c r="AI456" i="79"/>
  <c r="AH456" i="79"/>
  <c r="AG456" i="79"/>
  <c r="AT453" i="79"/>
  <c r="AS453" i="79"/>
  <c r="AR453" i="79"/>
  <c r="AQ453" i="79"/>
  <c r="AP453" i="79"/>
  <c r="AO453" i="79"/>
  <c r="AN453" i="79"/>
  <c r="AM453" i="79"/>
  <c r="AL453" i="79"/>
  <c r="AK453" i="79"/>
  <c r="AJ453" i="79"/>
  <c r="AI453" i="79"/>
  <c r="AH453" i="79"/>
  <c r="AG453" i="79"/>
  <c r="AT449" i="79"/>
  <c r="AS449" i="79"/>
  <c r="AR449" i="79"/>
  <c r="AQ449" i="79"/>
  <c r="AP449" i="79"/>
  <c r="AO449" i="79"/>
  <c r="AN449" i="79"/>
  <c r="AM449" i="79"/>
  <c r="AL449" i="79"/>
  <c r="AK449" i="79"/>
  <c r="AJ449" i="79"/>
  <c r="AI449" i="79"/>
  <c r="AH449" i="79"/>
  <c r="AG449" i="79"/>
  <c r="AT446" i="79"/>
  <c r="AS446" i="79"/>
  <c r="AR446" i="79"/>
  <c r="AQ446" i="79"/>
  <c r="AP446" i="79"/>
  <c r="AO446" i="79"/>
  <c r="AN446" i="79"/>
  <c r="AM446" i="79"/>
  <c r="AL446" i="79"/>
  <c r="AK446" i="79"/>
  <c r="AJ446" i="79"/>
  <c r="AI446" i="79"/>
  <c r="AH446" i="79"/>
  <c r="AG446" i="79"/>
  <c r="AT443" i="79"/>
  <c r="AS443" i="79"/>
  <c r="AR443" i="79"/>
  <c r="AQ443" i="79"/>
  <c r="AP443" i="79"/>
  <c r="AO443" i="79"/>
  <c r="AN443" i="79"/>
  <c r="AM443" i="79"/>
  <c r="AL443" i="79"/>
  <c r="AK443" i="79"/>
  <c r="AJ443" i="79"/>
  <c r="AI443" i="79"/>
  <c r="AH443" i="79"/>
  <c r="AG443" i="79"/>
  <c r="AT440" i="79"/>
  <c r="AS440" i="79"/>
  <c r="AR440" i="79"/>
  <c r="AQ440" i="79"/>
  <c r="AP440" i="79"/>
  <c r="AO440" i="79"/>
  <c r="AN440" i="79"/>
  <c r="AM440" i="79"/>
  <c r="AL440" i="79"/>
  <c r="AK440" i="79"/>
  <c r="AJ440" i="79"/>
  <c r="AI440" i="79"/>
  <c r="AH440" i="79"/>
  <c r="AG440" i="79"/>
  <c r="AT437" i="79"/>
  <c r="AS437" i="79"/>
  <c r="AR437" i="79"/>
  <c r="AQ437" i="79"/>
  <c r="AP437" i="79"/>
  <c r="AO437" i="79"/>
  <c r="AN437" i="79"/>
  <c r="AM437" i="79"/>
  <c r="AL437" i="79"/>
  <c r="AK437" i="79"/>
  <c r="AJ437" i="79"/>
  <c r="AI437" i="79"/>
  <c r="AH437" i="79"/>
  <c r="AG437" i="79"/>
  <c r="AT433" i="79"/>
  <c r="AS433" i="79"/>
  <c r="AR433" i="79"/>
  <c r="AQ433" i="79"/>
  <c r="AP433" i="79"/>
  <c r="AO433" i="79"/>
  <c r="AN433" i="79"/>
  <c r="AM433" i="79"/>
  <c r="AL433" i="79"/>
  <c r="AK433" i="79"/>
  <c r="AJ433" i="79"/>
  <c r="AI433" i="79"/>
  <c r="AH433" i="79"/>
  <c r="AG433" i="79"/>
  <c r="AT430" i="79"/>
  <c r="AS430" i="79"/>
  <c r="AR430" i="79"/>
  <c r="AQ430" i="79"/>
  <c r="AP430" i="79"/>
  <c r="AO430" i="79"/>
  <c r="AN430" i="79"/>
  <c r="AM430" i="79"/>
  <c r="AL430" i="79"/>
  <c r="AK430" i="79"/>
  <c r="AJ430" i="79"/>
  <c r="AI430" i="79"/>
  <c r="AH430" i="79"/>
  <c r="AG430" i="79"/>
  <c r="AT427" i="79"/>
  <c r="AS427" i="79"/>
  <c r="AR427" i="79"/>
  <c r="AQ427" i="79"/>
  <c r="AP427" i="79"/>
  <c r="AO427" i="79"/>
  <c r="AN427" i="79"/>
  <c r="AM427" i="79"/>
  <c r="AL427" i="79"/>
  <c r="AK427" i="79"/>
  <c r="AJ427" i="79"/>
  <c r="AI427" i="79"/>
  <c r="AH427" i="79"/>
  <c r="AG427" i="79"/>
  <c r="AT384" i="79"/>
  <c r="AS384" i="79"/>
  <c r="AR384" i="79"/>
  <c r="AQ384" i="79"/>
  <c r="AP384" i="79"/>
  <c r="AO384" i="79"/>
  <c r="AN384" i="79"/>
  <c r="AM384" i="79"/>
  <c r="AL384" i="79"/>
  <c r="AK384" i="79"/>
  <c r="AJ384" i="79"/>
  <c r="AI384" i="79"/>
  <c r="AH384" i="79"/>
  <c r="AT381" i="79"/>
  <c r="AS381" i="79"/>
  <c r="AR381" i="79"/>
  <c r="AQ381" i="79"/>
  <c r="AP381" i="79"/>
  <c r="AO381" i="79"/>
  <c r="AN381" i="79"/>
  <c r="AM381" i="79"/>
  <c r="AL381" i="79"/>
  <c r="AK381" i="79"/>
  <c r="AJ381" i="79"/>
  <c r="AI381" i="79"/>
  <c r="AH381" i="79"/>
  <c r="AG381" i="79"/>
  <c r="AT378" i="79"/>
  <c r="AS378" i="79"/>
  <c r="AR378" i="79"/>
  <c r="AQ378" i="79"/>
  <c r="AP378" i="79"/>
  <c r="AO378" i="79"/>
  <c r="AN378" i="79"/>
  <c r="AM378" i="79"/>
  <c r="AL378" i="79"/>
  <c r="AK378" i="79"/>
  <c r="AJ378" i="79"/>
  <c r="AI378" i="79"/>
  <c r="AH378" i="79"/>
  <c r="AT375" i="79"/>
  <c r="AS375" i="79"/>
  <c r="AR375" i="79"/>
  <c r="AQ375" i="79"/>
  <c r="AP375" i="79"/>
  <c r="AO375" i="79"/>
  <c r="AN375" i="79"/>
  <c r="AM375" i="79"/>
  <c r="AL375" i="79"/>
  <c r="AK375" i="79"/>
  <c r="AJ375" i="79"/>
  <c r="AI375" i="79"/>
  <c r="AH375" i="79"/>
  <c r="AG375" i="79"/>
  <c r="AT372" i="79"/>
  <c r="AS372" i="79"/>
  <c r="AR372" i="79"/>
  <c r="AQ372" i="79"/>
  <c r="AP372" i="79"/>
  <c r="AO372" i="79"/>
  <c r="AN372" i="79"/>
  <c r="AM372" i="79"/>
  <c r="AL372" i="79"/>
  <c r="AK372" i="79"/>
  <c r="AJ372" i="79"/>
  <c r="AI372" i="79"/>
  <c r="AH372" i="79"/>
  <c r="AG372" i="79"/>
  <c r="AT369" i="79"/>
  <c r="AS369" i="79"/>
  <c r="AR369" i="79"/>
  <c r="AQ369" i="79"/>
  <c r="AP369" i="79"/>
  <c r="AO369" i="79"/>
  <c r="AN369" i="79"/>
  <c r="AM369" i="79"/>
  <c r="AL369" i="79"/>
  <c r="AK369" i="79"/>
  <c r="AJ369" i="79"/>
  <c r="AI369" i="79"/>
  <c r="AH369" i="79"/>
  <c r="AG369" i="79"/>
  <c r="AT366" i="79"/>
  <c r="AS366" i="79"/>
  <c r="AR366" i="79"/>
  <c r="AQ366" i="79"/>
  <c r="AP366" i="79"/>
  <c r="AO366" i="79"/>
  <c r="AN366" i="79"/>
  <c r="AM366" i="79"/>
  <c r="AL366" i="79"/>
  <c r="AK366" i="79"/>
  <c r="AJ366" i="79"/>
  <c r="AI366" i="79"/>
  <c r="AH366" i="79"/>
  <c r="AG366" i="79"/>
  <c r="AT363" i="79"/>
  <c r="AS363" i="79"/>
  <c r="AR363" i="79"/>
  <c r="AQ363" i="79"/>
  <c r="AP363" i="79"/>
  <c r="AO363" i="79"/>
  <c r="AN363" i="79"/>
  <c r="AM363" i="79"/>
  <c r="AL363" i="79"/>
  <c r="AK363" i="79"/>
  <c r="AJ363" i="79"/>
  <c r="AI363" i="79"/>
  <c r="AH363" i="79"/>
  <c r="AG363" i="79"/>
  <c r="AT360" i="79"/>
  <c r="AS360" i="79"/>
  <c r="AR360" i="79"/>
  <c r="AQ360" i="79"/>
  <c r="AP360" i="79"/>
  <c r="AO360" i="79"/>
  <c r="AN360" i="79"/>
  <c r="AM360" i="79"/>
  <c r="AL360" i="79"/>
  <c r="AK360" i="79"/>
  <c r="AJ360" i="79"/>
  <c r="AI360" i="79"/>
  <c r="AH360" i="79"/>
  <c r="AG360" i="79"/>
  <c r="AT357" i="79"/>
  <c r="AS357" i="79"/>
  <c r="AR357" i="79"/>
  <c r="AQ357" i="79"/>
  <c r="AP357" i="79"/>
  <c r="AO357" i="79"/>
  <c r="AN357" i="79"/>
  <c r="AM357" i="79"/>
  <c r="AL357" i="79"/>
  <c r="AK357" i="79"/>
  <c r="AJ357" i="79"/>
  <c r="AI357" i="79"/>
  <c r="AH357" i="79"/>
  <c r="AG357" i="79"/>
  <c r="AT354" i="79"/>
  <c r="AS354" i="79"/>
  <c r="AR354" i="79"/>
  <c r="AQ354" i="79"/>
  <c r="AP354" i="79"/>
  <c r="AO354" i="79"/>
  <c r="AN354" i="79"/>
  <c r="AM354" i="79"/>
  <c r="AL354" i="79"/>
  <c r="AK354" i="79"/>
  <c r="AJ354" i="79"/>
  <c r="AI354" i="79"/>
  <c r="AH354" i="79"/>
  <c r="AG354" i="79"/>
  <c r="AT351" i="79"/>
  <c r="AS351" i="79"/>
  <c r="AR351" i="79"/>
  <c r="AQ351" i="79"/>
  <c r="AP351" i="79"/>
  <c r="AO351" i="79"/>
  <c r="AN351" i="79"/>
  <c r="AM351" i="79"/>
  <c r="AL351" i="79"/>
  <c r="AK351" i="79"/>
  <c r="AJ351" i="79"/>
  <c r="AI351" i="79"/>
  <c r="AH351" i="79"/>
  <c r="AG351" i="79"/>
  <c r="AT348" i="79"/>
  <c r="AS348" i="79"/>
  <c r="AR348" i="79"/>
  <c r="AQ348" i="79"/>
  <c r="AP348" i="79"/>
  <c r="AO348" i="79"/>
  <c r="AN348" i="79"/>
  <c r="AM348" i="79"/>
  <c r="AL348" i="79"/>
  <c r="AK348" i="79"/>
  <c r="AJ348" i="79"/>
  <c r="AI348" i="79"/>
  <c r="AH348" i="79"/>
  <c r="AG348" i="79"/>
  <c r="AT345" i="79"/>
  <c r="AS345" i="79"/>
  <c r="AR345" i="79"/>
  <c r="AQ345" i="79"/>
  <c r="AP345" i="79"/>
  <c r="AO345" i="79"/>
  <c r="AN345" i="79"/>
  <c r="AM345" i="79"/>
  <c r="AL345" i="79"/>
  <c r="AK345" i="79"/>
  <c r="AJ345" i="79"/>
  <c r="AI345" i="79"/>
  <c r="AH345" i="79"/>
  <c r="AG345" i="79"/>
  <c r="AT341" i="79"/>
  <c r="AS341" i="79"/>
  <c r="AR341" i="79"/>
  <c r="AQ341" i="79"/>
  <c r="AP341" i="79"/>
  <c r="AO341" i="79"/>
  <c r="AN341" i="79"/>
  <c r="AM341" i="79"/>
  <c r="AL341" i="79"/>
  <c r="AK341" i="79"/>
  <c r="AJ341" i="79"/>
  <c r="AI341" i="79"/>
  <c r="AH341" i="79"/>
  <c r="AG341" i="79"/>
  <c r="AT338" i="79"/>
  <c r="AS338" i="79"/>
  <c r="AR338" i="79"/>
  <c r="AQ338" i="79"/>
  <c r="AP338" i="79"/>
  <c r="AO338" i="79"/>
  <c r="AN338" i="79"/>
  <c r="AM338" i="79"/>
  <c r="AL338" i="79"/>
  <c r="AK338" i="79"/>
  <c r="AJ338" i="79"/>
  <c r="AI338" i="79"/>
  <c r="AH338" i="79"/>
  <c r="AG338" i="79"/>
  <c r="AT335" i="79"/>
  <c r="AS335" i="79"/>
  <c r="AR335" i="79"/>
  <c r="AQ335" i="79"/>
  <c r="AP335" i="79"/>
  <c r="AO335" i="79"/>
  <c r="AN335" i="79"/>
  <c r="AM335" i="79"/>
  <c r="AL335" i="79"/>
  <c r="AK335" i="79"/>
  <c r="AJ335" i="79"/>
  <c r="AI335" i="79"/>
  <c r="AH335" i="79"/>
  <c r="AG335" i="79"/>
  <c r="AT331" i="79"/>
  <c r="AS331" i="79"/>
  <c r="AR331" i="79"/>
  <c r="AQ331" i="79"/>
  <c r="AP331" i="79"/>
  <c r="AO331" i="79"/>
  <c r="AN331" i="79"/>
  <c r="AM331" i="79"/>
  <c r="AL331" i="79"/>
  <c r="AK331" i="79"/>
  <c r="AJ331" i="79"/>
  <c r="AI331" i="79"/>
  <c r="AH331" i="79"/>
  <c r="AG331" i="79"/>
  <c r="AT328" i="79"/>
  <c r="AS328" i="79"/>
  <c r="AR328" i="79"/>
  <c r="AQ328" i="79"/>
  <c r="AP328" i="79"/>
  <c r="AO328" i="79"/>
  <c r="AN328" i="79"/>
  <c r="AM328" i="79"/>
  <c r="AL328" i="79"/>
  <c r="AK328" i="79"/>
  <c r="AJ328" i="79"/>
  <c r="AI328" i="79"/>
  <c r="AH328" i="79"/>
  <c r="AG328" i="79"/>
  <c r="AT325" i="79"/>
  <c r="AS325" i="79"/>
  <c r="AR325" i="79"/>
  <c r="AQ325" i="79"/>
  <c r="AP325" i="79"/>
  <c r="AO325" i="79"/>
  <c r="AN325" i="79"/>
  <c r="AM325" i="79"/>
  <c r="AL325" i="79"/>
  <c r="AK325" i="79"/>
  <c r="AJ325" i="79"/>
  <c r="AI325" i="79"/>
  <c r="AH325" i="79"/>
  <c r="AG325" i="79"/>
  <c r="AT322" i="79"/>
  <c r="AS322" i="79"/>
  <c r="AR322" i="79"/>
  <c r="AQ322" i="79"/>
  <c r="AP322" i="79"/>
  <c r="AO322" i="79"/>
  <c r="AN322" i="79"/>
  <c r="AM322" i="79"/>
  <c r="AL322" i="79"/>
  <c r="AK322" i="79"/>
  <c r="AJ322" i="79"/>
  <c r="AI322" i="79"/>
  <c r="AH322" i="79"/>
  <c r="AG322" i="79"/>
  <c r="AT319" i="79"/>
  <c r="AS319" i="79"/>
  <c r="AR319" i="79"/>
  <c r="AQ319" i="79"/>
  <c r="AP319" i="79"/>
  <c r="AO319" i="79"/>
  <c r="AN319" i="79"/>
  <c r="AM319" i="79"/>
  <c r="AL319" i="79"/>
  <c r="AK319" i="79"/>
  <c r="AJ319" i="79"/>
  <c r="AI319" i="79"/>
  <c r="AH319" i="79"/>
  <c r="AG319" i="79"/>
  <c r="AT316" i="79"/>
  <c r="AS316" i="79"/>
  <c r="AR316" i="79"/>
  <c r="AQ316" i="79"/>
  <c r="AP316" i="79"/>
  <c r="AO316" i="79"/>
  <c r="AN316" i="79"/>
  <c r="AM316" i="79"/>
  <c r="AL316" i="79"/>
  <c r="AK316" i="79"/>
  <c r="AJ316" i="79"/>
  <c r="AI316" i="79"/>
  <c r="AH316" i="79"/>
  <c r="AG316" i="79"/>
  <c r="AT313" i="79"/>
  <c r="AS313" i="79"/>
  <c r="AR313" i="79"/>
  <c r="AQ313" i="79"/>
  <c r="AP313" i="79"/>
  <c r="AO313" i="79"/>
  <c r="AN313" i="79"/>
  <c r="AM313" i="79"/>
  <c r="AL313" i="79"/>
  <c r="AK313" i="79"/>
  <c r="AJ313" i="79"/>
  <c r="AI313" i="79"/>
  <c r="AH313" i="79"/>
  <c r="AG313" i="79"/>
  <c r="AT310" i="79"/>
  <c r="AS310" i="79"/>
  <c r="AR310" i="79"/>
  <c r="AQ310" i="79"/>
  <c r="AP310" i="79"/>
  <c r="AO310" i="79"/>
  <c r="AN310" i="79"/>
  <c r="AM310" i="79"/>
  <c r="AL310" i="79"/>
  <c r="AK310" i="79"/>
  <c r="AJ310" i="79"/>
  <c r="AI310" i="79"/>
  <c r="AH310" i="79"/>
  <c r="AG310" i="79"/>
  <c r="AT306" i="79"/>
  <c r="AS306" i="79"/>
  <c r="AR306" i="79"/>
  <c r="AQ306" i="79"/>
  <c r="AP306" i="79"/>
  <c r="AO306" i="79"/>
  <c r="AN306" i="79"/>
  <c r="AM306" i="79"/>
  <c r="AL306" i="79"/>
  <c r="AK306" i="79"/>
  <c r="AJ306" i="79"/>
  <c r="AI306" i="79"/>
  <c r="AH306" i="79"/>
  <c r="AG306" i="79"/>
  <c r="AT303" i="79"/>
  <c r="AS303" i="79"/>
  <c r="AR303" i="79"/>
  <c r="AQ303" i="79"/>
  <c r="AP303" i="79"/>
  <c r="AO303" i="79"/>
  <c r="AN303" i="79"/>
  <c r="AM303" i="79"/>
  <c r="AL303" i="79"/>
  <c r="AK303" i="79"/>
  <c r="AJ303" i="79"/>
  <c r="AI303" i="79"/>
  <c r="AH303" i="79"/>
  <c r="AG303" i="79"/>
  <c r="AT300" i="79"/>
  <c r="AS300" i="79"/>
  <c r="AR300" i="79"/>
  <c r="AQ300" i="79"/>
  <c r="AP300" i="79"/>
  <c r="AO300" i="79"/>
  <c r="AN300" i="79"/>
  <c r="AM300" i="79"/>
  <c r="AL300" i="79"/>
  <c r="AK300" i="79"/>
  <c r="AJ300" i="79"/>
  <c r="AI300" i="79"/>
  <c r="AH300" i="79"/>
  <c r="AG300" i="79"/>
  <c r="AT297" i="79"/>
  <c r="AS297" i="79"/>
  <c r="AR297" i="79"/>
  <c r="AQ297" i="79"/>
  <c r="AP297" i="79"/>
  <c r="AO297" i="79"/>
  <c r="AN297" i="79"/>
  <c r="AM297" i="79"/>
  <c r="AL297" i="79"/>
  <c r="AK297" i="79"/>
  <c r="AJ297" i="79"/>
  <c r="AI297" i="79"/>
  <c r="AH297" i="79"/>
  <c r="AG297" i="79"/>
  <c r="AT272" i="79"/>
  <c r="AS272" i="79"/>
  <c r="AR272" i="79"/>
  <c r="AQ272" i="79"/>
  <c r="AP272" i="79"/>
  <c r="AO272" i="79"/>
  <c r="AN272" i="79"/>
  <c r="AM272" i="79"/>
  <c r="AL272" i="79"/>
  <c r="AK272" i="79"/>
  <c r="AJ272" i="79"/>
  <c r="AI272" i="79"/>
  <c r="AH272" i="79"/>
  <c r="AT268" i="79"/>
  <c r="AS268" i="79"/>
  <c r="AR268" i="79"/>
  <c r="AQ268" i="79"/>
  <c r="AP268" i="79"/>
  <c r="AO268" i="79"/>
  <c r="AN268" i="79"/>
  <c r="AM268" i="79"/>
  <c r="AL268" i="79"/>
  <c r="AK268" i="79"/>
  <c r="AJ268" i="79"/>
  <c r="AI268" i="79"/>
  <c r="AH268" i="79"/>
  <c r="AG268" i="79"/>
  <c r="AT265" i="79"/>
  <c r="AS265" i="79"/>
  <c r="AR265" i="79"/>
  <c r="AQ265" i="79"/>
  <c r="AP265" i="79"/>
  <c r="AO265" i="79"/>
  <c r="AN265" i="79"/>
  <c r="AM265" i="79"/>
  <c r="AL265" i="79"/>
  <c r="AK265" i="79"/>
  <c r="AJ265" i="79"/>
  <c r="AI265" i="79"/>
  <c r="AH265" i="79"/>
  <c r="AG265" i="79"/>
  <c r="AT262" i="79"/>
  <c r="AS262" i="79"/>
  <c r="AR262" i="79"/>
  <c r="AQ262" i="79"/>
  <c r="AP262" i="79"/>
  <c r="AO262" i="79"/>
  <c r="AN262" i="79"/>
  <c r="AM262" i="79"/>
  <c r="AL262" i="79"/>
  <c r="AK262" i="79"/>
  <c r="AJ262" i="79"/>
  <c r="AI262" i="79"/>
  <c r="AH262" i="79"/>
  <c r="AG262" i="79"/>
  <c r="AT258" i="79"/>
  <c r="AS258" i="79"/>
  <c r="AR258" i="79"/>
  <c r="AQ258" i="79"/>
  <c r="AP258" i="79"/>
  <c r="AO258" i="79"/>
  <c r="AN258" i="79"/>
  <c r="AM258" i="79"/>
  <c r="AL258" i="79"/>
  <c r="AK258" i="79"/>
  <c r="AJ258" i="79"/>
  <c r="AI258" i="79"/>
  <c r="AH258" i="79"/>
  <c r="AG258" i="79"/>
  <c r="AT255" i="79"/>
  <c r="AS255" i="79"/>
  <c r="AR255" i="79"/>
  <c r="AQ255" i="79"/>
  <c r="AP255" i="79"/>
  <c r="AO255" i="79"/>
  <c r="AN255" i="79"/>
  <c r="AM255" i="79"/>
  <c r="AL255" i="79"/>
  <c r="AK255" i="79"/>
  <c r="AJ255" i="79"/>
  <c r="AI255" i="79"/>
  <c r="AH255" i="79"/>
  <c r="AG255" i="79"/>
  <c r="AT252" i="79"/>
  <c r="AS252" i="79"/>
  <c r="AR252" i="79"/>
  <c r="AQ252" i="79"/>
  <c r="AP252" i="79"/>
  <c r="AO252" i="79"/>
  <c r="AN252" i="79"/>
  <c r="AM252" i="79"/>
  <c r="AL252" i="79"/>
  <c r="AK252" i="79"/>
  <c r="AJ252" i="79"/>
  <c r="AI252" i="79"/>
  <c r="AH252" i="79"/>
  <c r="AG252" i="79"/>
  <c r="AT249" i="79"/>
  <c r="AS249" i="79"/>
  <c r="AR249" i="79"/>
  <c r="AQ249" i="79"/>
  <c r="AP249" i="79"/>
  <c r="AO249" i="79"/>
  <c r="AN249" i="79"/>
  <c r="AM249" i="79"/>
  <c r="AL249" i="79"/>
  <c r="AK249" i="79"/>
  <c r="AJ249" i="79"/>
  <c r="AI249" i="79"/>
  <c r="AH249" i="79"/>
  <c r="AG249" i="79"/>
  <c r="AT246" i="79"/>
  <c r="AS246" i="79"/>
  <c r="AR246" i="79"/>
  <c r="AQ246" i="79"/>
  <c r="AP246" i="79"/>
  <c r="AO246" i="79"/>
  <c r="AN246" i="79"/>
  <c r="AM246" i="79"/>
  <c r="AL246" i="79"/>
  <c r="AK246" i="79"/>
  <c r="AJ246" i="79"/>
  <c r="AI246" i="79"/>
  <c r="AH246" i="79"/>
  <c r="AG246" i="79"/>
  <c r="AT242" i="79"/>
  <c r="AS242" i="79"/>
  <c r="AR242" i="79"/>
  <c r="AQ242" i="79"/>
  <c r="AP242" i="79"/>
  <c r="AO242" i="79"/>
  <c r="AN242" i="79"/>
  <c r="AM242" i="79"/>
  <c r="AL242" i="79"/>
  <c r="AK242" i="79"/>
  <c r="AJ242" i="79"/>
  <c r="AI242" i="79"/>
  <c r="AH242" i="79"/>
  <c r="AT239" i="79"/>
  <c r="AS239" i="79"/>
  <c r="AR239" i="79"/>
  <c r="AQ239" i="79"/>
  <c r="AP239" i="79"/>
  <c r="AO239" i="79"/>
  <c r="AN239" i="79"/>
  <c r="AM239" i="79"/>
  <c r="AL239" i="79"/>
  <c r="AK239" i="79"/>
  <c r="AJ239" i="79"/>
  <c r="AI239" i="79"/>
  <c r="AH239" i="79"/>
  <c r="AG239" i="79"/>
  <c r="AT236" i="79"/>
  <c r="AS236" i="79"/>
  <c r="AR236" i="79"/>
  <c r="AQ236" i="79"/>
  <c r="AP236" i="79"/>
  <c r="AO236" i="79"/>
  <c r="AN236" i="79"/>
  <c r="AM236" i="79"/>
  <c r="AL236" i="79"/>
  <c r="AK236" i="79"/>
  <c r="AJ236" i="79"/>
  <c r="AI236" i="79"/>
  <c r="AH236" i="79"/>
  <c r="AG236" i="79"/>
  <c r="AT233" i="79"/>
  <c r="AS233" i="79"/>
  <c r="AR233" i="79"/>
  <c r="AQ233" i="79"/>
  <c r="AP233" i="79"/>
  <c r="AO233" i="79"/>
  <c r="AN233" i="79"/>
  <c r="AM233" i="79"/>
  <c r="AL233" i="79"/>
  <c r="AK233" i="79"/>
  <c r="AJ233" i="79"/>
  <c r="AI233" i="79"/>
  <c r="AH233" i="79"/>
  <c r="AT230" i="79"/>
  <c r="AS230" i="79"/>
  <c r="AR230" i="79"/>
  <c r="AQ230" i="79"/>
  <c r="AP230" i="79"/>
  <c r="AO230" i="79"/>
  <c r="AN230" i="79"/>
  <c r="AM230" i="79"/>
  <c r="AL230" i="79"/>
  <c r="AK230" i="79"/>
  <c r="AJ230" i="79"/>
  <c r="AI230" i="79"/>
  <c r="AH230" i="79"/>
  <c r="AT193" i="79"/>
  <c r="AS193" i="79"/>
  <c r="AR193" i="79"/>
  <c r="AQ193" i="79"/>
  <c r="AP193" i="79"/>
  <c r="AO193" i="79"/>
  <c r="AN193" i="79"/>
  <c r="AM193" i="79"/>
  <c r="AL193" i="79"/>
  <c r="AK193" i="79"/>
  <c r="AJ193" i="79"/>
  <c r="AI193" i="79"/>
  <c r="AH193" i="79"/>
  <c r="AG193" i="79"/>
  <c r="AT190" i="79"/>
  <c r="AS190" i="79"/>
  <c r="AR190" i="79"/>
  <c r="AQ190" i="79"/>
  <c r="AP190" i="79"/>
  <c r="AO190" i="79"/>
  <c r="AN190" i="79"/>
  <c r="AM190" i="79"/>
  <c r="AL190" i="79"/>
  <c r="AK190" i="79"/>
  <c r="AJ190" i="79"/>
  <c r="AI190" i="79"/>
  <c r="AH190" i="79"/>
  <c r="AG190" i="79"/>
  <c r="AT187" i="79"/>
  <c r="AS187" i="79"/>
  <c r="AR187" i="79"/>
  <c r="AQ187" i="79"/>
  <c r="AP187" i="79"/>
  <c r="AO187" i="79"/>
  <c r="AN187" i="79"/>
  <c r="AM187" i="79"/>
  <c r="AL187" i="79"/>
  <c r="AK187" i="79"/>
  <c r="AJ187" i="79"/>
  <c r="AI187" i="79"/>
  <c r="AH187" i="79"/>
  <c r="AG187" i="79"/>
  <c r="AT184" i="79"/>
  <c r="AS184" i="79"/>
  <c r="AR184" i="79"/>
  <c r="AQ184" i="79"/>
  <c r="AP184" i="79"/>
  <c r="AO184" i="79"/>
  <c r="AN184" i="79"/>
  <c r="AM184" i="79"/>
  <c r="AL184" i="79"/>
  <c r="AK184" i="79"/>
  <c r="AJ184" i="79"/>
  <c r="AI184" i="79"/>
  <c r="AH184" i="79"/>
  <c r="AG184" i="79"/>
  <c r="AT181" i="79"/>
  <c r="AS181" i="79"/>
  <c r="AR181" i="79"/>
  <c r="AQ181" i="79"/>
  <c r="AP181" i="79"/>
  <c r="AO181" i="79"/>
  <c r="AN181" i="79"/>
  <c r="AM181" i="79"/>
  <c r="AL181" i="79"/>
  <c r="AK181" i="79"/>
  <c r="AJ181" i="79"/>
  <c r="AI181" i="79"/>
  <c r="AH181" i="79"/>
  <c r="AG181" i="79"/>
  <c r="AT178" i="79"/>
  <c r="AS178" i="79"/>
  <c r="AR178" i="79"/>
  <c r="AQ178" i="79"/>
  <c r="AP178" i="79"/>
  <c r="AO178" i="79"/>
  <c r="AN178" i="79"/>
  <c r="AM178" i="79"/>
  <c r="AL178" i="79"/>
  <c r="AK178" i="79"/>
  <c r="AJ178" i="79"/>
  <c r="AI178" i="79"/>
  <c r="AH178" i="79"/>
  <c r="AG178" i="79"/>
  <c r="AT175" i="79"/>
  <c r="AS175" i="79"/>
  <c r="AR175" i="79"/>
  <c r="AQ175" i="79"/>
  <c r="AP175" i="79"/>
  <c r="AO175" i="79"/>
  <c r="AN175" i="79"/>
  <c r="AM175" i="79"/>
  <c r="AL175" i="79"/>
  <c r="AK175" i="79"/>
  <c r="AJ175" i="79"/>
  <c r="AI175" i="79"/>
  <c r="AH175" i="79"/>
  <c r="AG175" i="79"/>
  <c r="AT172" i="79"/>
  <c r="AS172" i="79"/>
  <c r="AR172" i="79"/>
  <c r="AQ172" i="79"/>
  <c r="AP172" i="79"/>
  <c r="AO172" i="79"/>
  <c r="AN172" i="79"/>
  <c r="AM172" i="79"/>
  <c r="AL172" i="79"/>
  <c r="AK172" i="79"/>
  <c r="AJ172" i="79"/>
  <c r="AI172" i="79"/>
  <c r="AH172" i="79"/>
  <c r="AG172" i="79"/>
  <c r="AT169" i="79"/>
  <c r="AS169" i="79"/>
  <c r="AR169" i="79"/>
  <c r="AQ169" i="79"/>
  <c r="AP169" i="79"/>
  <c r="AO169" i="79"/>
  <c r="AN169" i="79"/>
  <c r="AM169" i="79"/>
  <c r="AL169" i="79"/>
  <c r="AK169" i="79"/>
  <c r="AJ169" i="79"/>
  <c r="AI169" i="79"/>
  <c r="AH169" i="79"/>
  <c r="AG169" i="79"/>
  <c r="AT166" i="79"/>
  <c r="AS166" i="79"/>
  <c r="AR166" i="79"/>
  <c r="AQ166" i="79"/>
  <c r="AP166" i="79"/>
  <c r="AO166" i="79"/>
  <c r="AN166" i="79"/>
  <c r="AM166" i="79"/>
  <c r="AL166" i="79"/>
  <c r="AK166" i="79"/>
  <c r="AJ166" i="79"/>
  <c r="AI166" i="79"/>
  <c r="AH166" i="79"/>
  <c r="AG166" i="79"/>
  <c r="AT163" i="79"/>
  <c r="AS163" i="79"/>
  <c r="AR163" i="79"/>
  <c r="AQ163" i="79"/>
  <c r="AP163" i="79"/>
  <c r="AO163" i="79"/>
  <c r="AN163" i="79"/>
  <c r="AM163" i="79"/>
  <c r="AL163" i="79"/>
  <c r="AK163" i="79"/>
  <c r="AJ163" i="79"/>
  <c r="AI163" i="79"/>
  <c r="AH163" i="79"/>
  <c r="AG163" i="79"/>
  <c r="AT160" i="79"/>
  <c r="AS160" i="79"/>
  <c r="AR160" i="79"/>
  <c r="AQ160" i="79"/>
  <c r="AP160" i="79"/>
  <c r="AO160" i="79"/>
  <c r="AN160" i="79"/>
  <c r="AM160" i="79"/>
  <c r="AL160" i="79"/>
  <c r="AK160" i="79"/>
  <c r="AJ160" i="79"/>
  <c r="AI160" i="79"/>
  <c r="AH160" i="79"/>
  <c r="AG160" i="79"/>
  <c r="AT157" i="79"/>
  <c r="AS157" i="79"/>
  <c r="AR157" i="79"/>
  <c r="AQ157" i="79"/>
  <c r="AP157" i="79"/>
  <c r="AO157" i="79"/>
  <c r="AN157" i="79"/>
  <c r="AM157" i="79"/>
  <c r="AL157" i="79"/>
  <c r="AK157" i="79"/>
  <c r="AJ157" i="79"/>
  <c r="AI157" i="79"/>
  <c r="AH157" i="79"/>
  <c r="AG157" i="79"/>
  <c r="AT154" i="79"/>
  <c r="AS154" i="79"/>
  <c r="AR154" i="79"/>
  <c r="AQ154" i="79"/>
  <c r="AP154" i="79"/>
  <c r="AO154" i="79"/>
  <c r="AN154" i="79"/>
  <c r="AM154" i="79"/>
  <c r="AL154" i="79"/>
  <c r="AK154" i="79"/>
  <c r="AJ154" i="79"/>
  <c r="AI154" i="79"/>
  <c r="AH154" i="79"/>
  <c r="AT150" i="79"/>
  <c r="AS150" i="79"/>
  <c r="AR150" i="79"/>
  <c r="AQ150" i="79"/>
  <c r="AP150" i="79"/>
  <c r="AO150" i="79"/>
  <c r="AN150" i="79"/>
  <c r="AM150" i="79"/>
  <c r="AL150" i="79"/>
  <c r="AK150" i="79"/>
  <c r="AJ150" i="79"/>
  <c r="AI150" i="79"/>
  <c r="AH150" i="79"/>
  <c r="AG150" i="79"/>
  <c r="AT147" i="79"/>
  <c r="AS147" i="79"/>
  <c r="AR147" i="79"/>
  <c r="AQ147" i="79"/>
  <c r="AP147" i="79"/>
  <c r="AO147" i="79"/>
  <c r="AN147" i="79"/>
  <c r="AM147" i="79"/>
  <c r="AL147" i="79"/>
  <c r="AK147" i="79"/>
  <c r="AJ147" i="79"/>
  <c r="AI147" i="79"/>
  <c r="AH147" i="79"/>
  <c r="AG147" i="79"/>
  <c r="AT144" i="79"/>
  <c r="AS144" i="79"/>
  <c r="AR144" i="79"/>
  <c r="AQ144" i="79"/>
  <c r="AP144" i="79"/>
  <c r="AO144" i="79"/>
  <c r="AN144" i="79"/>
  <c r="AM144" i="79"/>
  <c r="AL144" i="79"/>
  <c r="AK144" i="79"/>
  <c r="AJ144" i="79"/>
  <c r="AI144" i="79"/>
  <c r="AH144" i="79"/>
  <c r="AG144" i="79"/>
  <c r="AT140" i="79"/>
  <c r="AS140" i="79"/>
  <c r="AR140" i="79"/>
  <c r="AQ140" i="79"/>
  <c r="AP140" i="79"/>
  <c r="AO140" i="79"/>
  <c r="AN140" i="79"/>
  <c r="AM140" i="79"/>
  <c r="AL140" i="79"/>
  <c r="AK140" i="79"/>
  <c r="AJ140" i="79"/>
  <c r="AI140" i="79"/>
  <c r="AH140" i="79"/>
  <c r="AG140" i="79"/>
  <c r="AT137" i="79"/>
  <c r="AS137" i="79"/>
  <c r="AR137" i="79"/>
  <c r="AQ137" i="79"/>
  <c r="AP137" i="79"/>
  <c r="AO137" i="79"/>
  <c r="AN137" i="79"/>
  <c r="AM137" i="79"/>
  <c r="AL137" i="79"/>
  <c r="AK137" i="79"/>
  <c r="AJ137" i="79"/>
  <c r="AI137" i="79"/>
  <c r="AH137" i="79"/>
  <c r="AG137" i="79"/>
  <c r="AT134" i="79"/>
  <c r="AS134" i="79"/>
  <c r="AR134" i="79"/>
  <c r="AQ134" i="79"/>
  <c r="AP134" i="79"/>
  <c r="AO134" i="79"/>
  <c r="AN134" i="79"/>
  <c r="AM134" i="79"/>
  <c r="AL134" i="79"/>
  <c r="AK134" i="79"/>
  <c r="AJ134" i="79"/>
  <c r="AI134" i="79"/>
  <c r="AH134" i="79"/>
  <c r="AG134" i="79"/>
  <c r="AT131" i="79"/>
  <c r="AS131" i="79"/>
  <c r="AR131" i="79"/>
  <c r="AQ131" i="79"/>
  <c r="AP131" i="79"/>
  <c r="AO131" i="79"/>
  <c r="AN131" i="79"/>
  <c r="AM131" i="79"/>
  <c r="AL131" i="79"/>
  <c r="AK131" i="79"/>
  <c r="AJ131" i="79"/>
  <c r="AI131" i="79"/>
  <c r="AH131" i="79"/>
  <c r="AG131" i="79"/>
  <c r="AT128" i="79"/>
  <c r="AS128" i="79"/>
  <c r="AR128" i="79"/>
  <c r="AQ128" i="79"/>
  <c r="AP128" i="79"/>
  <c r="AO128" i="79"/>
  <c r="AN128" i="79"/>
  <c r="AM128" i="79"/>
  <c r="AL128" i="79"/>
  <c r="AK128" i="79"/>
  <c r="AJ128" i="79"/>
  <c r="AI128" i="79"/>
  <c r="AH128" i="79"/>
  <c r="AG128" i="79"/>
  <c r="AT125" i="79"/>
  <c r="AS125" i="79"/>
  <c r="AR125" i="79"/>
  <c r="AQ125" i="79"/>
  <c r="AP125" i="79"/>
  <c r="AO125" i="79"/>
  <c r="AN125" i="79"/>
  <c r="AM125" i="79"/>
  <c r="AL125" i="79"/>
  <c r="AK125" i="79"/>
  <c r="AJ125" i="79"/>
  <c r="AI125" i="79"/>
  <c r="AH125" i="79"/>
  <c r="AG125" i="79"/>
  <c r="AT122" i="79"/>
  <c r="AS122" i="79"/>
  <c r="AR122" i="79"/>
  <c r="AQ122" i="79"/>
  <c r="AP122" i="79"/>
  <c r="AO122" i="79"/>
  <c r="AN122" i="79"/>
  <c r="AM122" i="79"/>
  <c r="AL122" i="79"/>
  <c r="AK122" i="79"/>
  <c r="AJ122" i="79"/>
  <c r="AI122" i="79"/>
  <c r="AH122" i="79"/>
  <c r="AG122" i="79"/>
  <c r="AT119" i="79"/>
  <c r="AS119" i="79"/>
  <c r="AR119" i="79"/>
  <c r="AQ119" i="79"/>
  <c r="AP119" i="79"/>
  <c r="AO119" i="79"/>
  <c r="AN119" i="79"/>
  <c r="AM119" i="79"/>
  <c r="AL119" i="79"/>
  <c r="AK119" i="79"/>
  <c r="AJ119" i="79"/>
  <c r="AI119" i="79"/>
  <c r="AH119" i="79"/>
  <c r="AG119" i="79"/>
  <c r="AT115" i="79"/>
  <c r="AS115" i="79"/>
  <c r="AR115" i="79"/>
  <c r="AQ115" i="79"/>
  <c r="AP115" i="79"/>
  <c r="AO115" i="79"/>
  <c r="AN115" i="79"/>
  <c r="AM115" i="79"/>
  <c r="AL115" i="79"/>
  <c r="AK115" i="79"/>
  <c r="AJ115" i="79"/>
  <c r="AI115" i="79"/>
  <c r="AH115" i="79"/>
  <c r="AG115" i="79"/>
  <c r="AT112" i="79"/>
  <c r="AS112" i="79"/>
  <c r="AR112" i="79"/>
  <c r="AQ112" i="79"/>
  <c r="AP112" i="79"/>
  <c r="AO112" i="79"/>
  <c r="AN112" i="79"/>
  <c r="AM112" i="79"/>
  <c r="AL112" i="79"/>
  <c r="AK112" i="79"/>
  <c r="AJ112" i="79"/>
  <c r="AI112" i="79"/>
  <c r="AH112" i="79"/>
  <c r="AG112" i="79"/>
  <c r="AT109" i="79"/>
  <c r="AS109" i="79"/>
  <c r="AR109" i="79"/>
  <c r="AQ109" i="79"/>
  <c r="AP109" i="79"/>
  <c r="AO109" i="79"/>
  <c r="AN109" i="79"/>
  <c r="AM109" i="79"/>
  <c r="AL109" i="79"/>
  <c r="AK109" i="79"/>
  <c r="AJ109" i="79"/>
  <c r="AI109" i="79"/>
  <c r="AH109" i="79"/>
  <c r="AG109" i="79"/>
  <c r="AT106" i="79"/>
  <c r="AS106" i="79"/>
  <c r="AR106" i="79"/>
  <c r="AQ106" i="79"/>
  <c r="AP106" i="79"/>
  <c r="AO106" i="79"/>
  <c r="AN106" i="79"/>
  <c r="AM106" i="79"/>
  <c r="AL106" i="79"/>
  <c r="AK106" i="79"/>
  <c r="AJ106" i="79"/>
  <c r="AI106" i="79"/>
  <c r="AH106" i="79"/>
  <c r="AG106" i="79"/>
  <c r="AT101" i="79"/>
  <c r="AS101" i="79"/>
  <c r="AR101" i="79"/>
  <c r="AQ101" i="79"/>
  <c r="AP101" i="79"/>
  <c r="AO101" i="79"/>
  <c r="AN101" i="79"/>
  <c r="AM101" i="79"/>
  <c r="AL101" i="79"/>
  <c r="AK101" i="79"/>
  <c r="AJ101" i="79"/>
  <c r="AI101" i="79"/>
  <c r="AH101" i="79"/>
  <c r="AG101" i="79"/>
  <c r="AT95" i="79"/>
  <c r="AS95" i="79"/>
  <c r="AR95" i="79"/>
  <c r="AQ95" i="79"/>
  <c r="AP95" i="79"/>
  <c r="AO95" i="79"/>
  <c r="AN95" i="79"/>
  <c r="AM95" i="79"/>
  <c r="AL95" i="79"/>
  <c r="AK95" i="79"/>
  <c r="AJ95" i="79"/>
  <c r="AI95" i="79"/>
  <c r="AH95" i="79"/>
  <c r="AG95" i="79"/>
  <c r="AT81" i="79"/>
  <c r="AS81" i="79"/>
  <c r="AR81" i="79"/>
  <c r="AQ81" i="79"/>
  <c r="AP81" i="79"/>
  <c r="AO81" i="79"/>
  <c r="AN81" i="79"/>
  <c r="AM81" i="79"/>
  <c r="AK81" i="79"/>
  <c r="AJ81" i="79"/>
  <c r="AI81" i="79"/>
  <c r="AH81" i="79"/>
  <c r="AT74" i="79"/>
  <c r="AS74" i="79"/>
  <c r="AR74" i="79"/>
  <c r="AQ74" i="79"/>
  <c r="AP74" i="79"/>
  <c r="AO74" i="79"/>
  <c r="AN74" i="79"/>
  <c r="AM74" i="79"/>
  <c r="AL74" i="79"/>
  <c r="AK74" i="79"/>
  <c r="AJ74" i="79"/>
  <c r="AI74" i="79"/>
  <c r="AH74" i="79"/>
  <c r="AG74" i="79"/>
  <c r="AT71" i="79"/>
  <c r="AS71" i="79"/>
  <c r="AR71" i="79"/>
  <c r="AQ71" i="79"/>
  <c r="AP71" i="79"/>
  <c r="AO71" i="79"/>
  <c r="AN71" i="79"/>
  <c r="AM71" i="79"/>
  <c r="AL71" i="79"/>
  <c r="AK71" i="79"/>
  <c r="AJ71" i="79"/>
  <c r="AI71" i="79"/>
  <c r="AH71" i="79"/>
  <c r="AG71" i="79"/>
  <c r="AT67" i="79"/>
  <c r="AS67" i="79"/>
  <c r="AR67" i="79"/>
  <c r="AQ67" i="79"/>
  <c r="AP67" i="79"/>
  <c r="AO67" i="79"/>
  <c r="AN67" i="79"/>
  <c r="AM67" i="79"/>
  <c r="AL67" i="79"/>
  <c r="AK67" i="79"/>
  <c r="AJ67" i="79"/>
  <c r="AI67" i="79"/>
  <c r="AH67" i="79"/>
  <c r="AG67" i="79"/>
  <c r="AT64" i="79"/>
  <c r="AS64" i="79"/>
  <c r="AR64" i="79"/>
  <c r="AQ64" i="79"/>
  <c r="AP64" i="79"/>
  <c r="AO64" i="79"/>
  <c r="AN64" i="79"/>
  <c r="AM64" i="79"/>
  <c r="AL64" i="79"/>
  <c r="AK64" i="79"/>
  <c r="AJ64" i="79"/>
  <c r="AI64" i="79"/>
  <c r="AH64" i="79"/>
  <c r="AG64" i="79"/>
  <c r="AT61" i="79"/>
  <c r="AS61" i="79"/>
  <c r="AR61" i="79"/>
  <c r="AQ61" i="79"/>
  <c r="AP61" i="79"/>
  <c r="AO61" i="79"/>
  <c r="AN61" i="79"/>
  <c r="AM61" i="79"/>
  <c r="AL61" i="79"/>
  <c r="AK61" i="79"/>
  <c r="AJ61" i="79"/>
  <c r="AI61" i="79"/>
  <c r="AH61" i="79"/>
  <c r="AG61" i="79"/>
  <c r="AT58" i="79"/>
  <c r="AS58" i="79"/>
  <c r="AR58" i="79"/>
  <c r="AQ58" i="79"/>
  <c r="AP58" i="79"/>
  <c r="AO58" i="79"/>
  <c r="AN58" i="79"/>
  <c r="AM58" i="79"/>
  <c r="AL58" i="79"/>
  <c r="AK58" i="79"/>
  <c r="AJ58" i="79"/>
  <c r="AI58" i="79"/>
  <c r="AH58" i="79"/>
  <c r="AG58" i="79"/>
  <c r="AT55" i="79"/>
  <c r="AS55" i="79"/>
  <c r="AR55" i="79"/>
  <c r="AQ55" i="79"/>
  <c r="AP55" i="79"/>
  <c r="AO55" i="79"/>
  <c r="AN55" i="79"/>
  <c r="AM55" i="79"/>
  <c r="AL55" i="79"/>
  <c r="AK55" i="79"/>
  <c r="AJ55" i="79"/>
  <c r="AI55" i="79"/>
  <c r="AH55" i="79"/>
  <c r="AG55" i="79"/>
  <c r="AT51" i="79"/>
  <c r="AS51" i="79"/>
  <c r="AR51" i="79"/>
  <c r="AQ51" i="79"/>
  <c r="AP51" i="79"/>
  <c r="AO51" i="79"/>
  <c r="AN51" i="79"/>
  <c r="AM51" i="79"/>
  <c r="AL51" i="79"/>
  <c r="AK51" i="79"/>
  <c r="AJ51" i="79"/>
  <c r="AI51" i="79"/>
  <c r="AH51" i="79"/>
  <c r="AG51" i="79"/>
  <c r="AT48" i="79"/>
  <c r="AS48" i="79"/>
  <c r="AR48" i="79"/>
  <c r="AQ48" i="79"/>
  <c r="AP48" i="79"/>
  <c r="AO48" i="79"/>
  <c r="AN48" i="79"/>
  <c r="AM48" i="79"/>
  <c r="AL48" i="79"/>
  <c r="AK48" i="79"/>
  <c r="AJ48" i="79"/>
  <c r="AI48" i="79"/>
  <c r="AH48" i="79"/>
  <c r="AG48" i="79"/>
  <c r="AT45" i="79"/>
  <c r="AS45" i="79"/>
  <c r="AR45" i="79"/>
  <c r="AQ45" i="79"/>
  <c r="AP45" i="79"/>
  <c r="AO45" i="79"/>
  <c r="AN45" i="79"/>
  <c r="AM45" i="79"/>
  <c r="AL45" i="79"/>
  <c r="AK45" i="79"/>
  <c r="AJ45" i="79"/>
  <c r="AI45" i="79"/>
  <c r="AH45" i="79"/>
  <c r="AG45" i="79"/>
  <c r="AT42" i="79"/>
  <c r="AS42" i="79"/>
  <c r="AR42" i="79"/>
  <c r="AQ42" i="79"/>
  <c r="AP42" i="79"/>
  <c r="AO42" i="79"/>
  <c r="AN42" i="79"/>
  <c r="AM42" i="79"/>
  <c r="AL42" i="79"/>
  <c r="AK42" i="79"/>
  <c r="AJ42" i="79"/>
  <c r="AI42" i="79"/>
  <c r="AH42" i="79"/>
  <c r="AG42" i="79"/>
  <c r="AT39" i="79"/>
  <c r="AS39" i="79"/>
  <c r="AR39" i="79"/>
  <c r="AQ39" i="79"/>
  <c r="AP39" i="79"/>
  <c r="AO39" i="79"/>
  <c r="AN39" i="79"/>
  <c r="AM39" i="79"/>
  <c r="AL39" i="79"/>
  <c r="AK39" i="79"/>
  <c r="AJ39" i="79"/>
  <c r="AI39" i="79"/>
  <c r="AH39" i="79"/>
  <c r="R134" i="79"/>
  <c r="R131" i="79"/>
  <c r="R119" i="79"/>
  <c r="R67" i="79"/>
  <c r="AZ522" i="46"/>
  <c r="AY522" i="46"/>
  <c r="AX522" i="46"/>
  <c r="AW522" i="46"/>
  <c r="AV522" i="46"/>
  <c r="AU522" i="46"/>
  <c r="AT522" i="46"/>
  <c r="AS522" i="46"/>
  <c r="AR522" i="46"/>
  <c r="AQ522" i="46"/>
  <c r="AP522" i="46"/>
  <c r="AO522" i="46"/>
  <c r="AN522" i="46"/>
  <c r="AM522" i="46"/>
  <c r="AZ519" i="46"/>
  <c r="AY519" i="46"/>
  <c r="AX519" i="46"/>
  <c r="AW519" i="46"/>
  <c r="AV519" i="46"/>
  <c r="AU519" i="46"/>
  <c r="AT519" i="46"/>
  <c r="AS519" i="46"/>
  <c r="AR519" i="46"/>
  <c r="AQ519" i="46"/>
  <c r="AP519" i="46"/>
  <c r="AO519" i="46"/>
  <c r="AN519" i="46"/>
  <c r="AM519" i="46"/>
  <c r="AZ516" i="46"/>
  <c r="AY516" i="46"/>
  <c r="AX516" i="46"/>
  <c r="AW516" i="46"/>
  <c r="AV516" i="46"/>
  <c r="AU516" i="46"/>
  <c r="AT516" i="46"/>
  <c r="AS516" i="46"/>
  <c r="AR516" i="46"/>
  <c r="AQ516" i="46"/>
  <c r="AP516" i="46"/>
  <c r="AO516" i="46"/>
  <c r="AN516" i="46"/>
  <c r="AM516" i="46"/>
  <c r="AZ505" i="46"/>
  <c r="AY505" i="46"/>
  <c r="AX505" i="46"/>
  <c r="AW505" i="46"/>
  <c r="AV505" i="46"/>
  <c r="AU505" i="46"/>
  <c r="AT505" i="46"/>
  <c r="AS505" i="46"/>
  <c r="AR505" i="46"/>
  <c r="AQ505" i="46"/>
  <c r="AP505" i="46"/>
  <c r="AO505" i="46"/>
  <c r="AN505" i="46"/>
  <c r="AM505" i="46"/>
  <c r="AZ501" i="46"/>
  <c r="AY501" i="46"/>
  <c r="AX501" i="46"/>
  <c r="AW501" i="46"/>
  <c r="AV501" i="46"/>
  <c r="AU501" i="46"/>
  <c r="AT501" i="46"/>
  <c r="AS501" i="46"/>
  <c r="AR501" i="46"/>
  <c r="AQ501" i="46"/>
  <c r="AP501" i="46"/>
  <c r="AO501" i="46"/>
  <c r="AN501" i="46"/>
  <c r="AM501" i="46"/>
  <c r="AZ498" i="46"/>
  <c r="AY498" i="46"/>
  <c r="AX498" i="46"/>
  <c r="AW498" i="46"/>
  <c r="AV498" i="46"/>
  <c r="AU498" i="46"/>
  <c r="AT498" i="46"/>
  <c r="AS498" i="46"/>
  <c r="AR498" i="46"/>
  <c r="AQ498" i="46"/>
  <c r="AP498" i="46"/>
  <c r="AO498" i="46"/>
  <c r="AN498" i="46"/>
  <c r="AM498" i="46"/>
  <c r="AZ495" i="46"/>
  <c r="AY495" i="46"/>
  <c r="AX495" i="46"/>
  <c r="AW495" i="46"/>
  <c r="AV495" i="46"/>
  <c r="AU495" i="46"/>
  <c r="AT495" i="46"/>
  <c r="AS495" i="46"/>
  <c r="AR495" i="46"/>
  <c r="AQ495" i="46"/>
  <c r="AP495" i="46"/>
  <c r="AO495" i="46"/>
  <c r="AN495" i="46"/>
  <c r="AM495" i="46"/>
  <c r="AZ492" i="46"/>
  <c r="AY492" i="46"/>
  <c r="AX492" i="46"/>
  <c r="AW492" i="46"/>
  <c r="AV492" i="46"/>
  <c r="AU492" i="46"/>
  <c r="AT492" i="46"/>
  <c r="AS492" i="46"/>
  <c r="AR492" i="46"/>
  <c r="AQ492" i="46"/>
  <c r="AP492" i="46"/>
  <c r="AO492" i="46"/>
  <c r="AN492" i="46"/>
  <c r="AM492" i="46"/>
  <c r="AZ489" i="46"/>
  <c r="AY489" i="46"/>
  <c r="AX489" i="46"/>
  <c r="AW489" i="46"/>
  <c r="AV489" i="46"/>
  <c r="AU489" i="46"/>
  <c r="AT489" i="46"/>
  <c r="AS489" i="46"/>
  <c r="AR489" i="46"/>
  <c r="AQ489" i="46"/>
  <c r="AP489" i="46"/>
  <c r="AO489" i="46"/>
  <c r="AN489" i="46"/>
  <c r="AM489" i="46"/>
  <c r="AZ485" i="46"/>
  <c r="AY485" i="46"/>
  <c r="AX485" i="46"/>
  <c r="AW485" i="46"/>
  <c r="AV485" i="46"/>
  <c r="AU485" i="46"/>
  <c r="AT485" i="46"/>
  <c r="AS485" i="46"/>
  <c r="AR485" i="46"/>
  <c r="AQ485" i="46"/>
  <c r="AP485" i="46"/>
  <c r="AO485" i="46"/>
  <c r="AN485" i="46"/>
  <c r="AM485" i="46"/>
  <c r="AZ476" i="46"/>
  <c r="AY476" i="46"/>
  <c r="AX476" i="46"/>
  <c r="AW476" i="46"/>
  <c r="AV476" i="46"/>
  <c r="AU476" i="46"/>
  <c r="AT476" i="46"/>
  <c r="AS476" i="46"/>
  <c r="AR476" i="46"/>
  <c r="AQ476" i="46"/>
  <c r="AP476" i="46"/>
  <c r="AO476" i="46"/>
  <c r="AN476" i="46"/>
  <c r="AM476" i="46"/>
  <c r="AZ473" i="46"/>
  <c r="AY473" i="46"/>
  <c r="AX473" i="46"/>
  <c r="AW473" i="46"/>
  <c r="AV473" i="46"/>
  <c r="AU473" i="46"/>
  <c r="AT473" i="46"/>
  <c r="AS473" i="46"/>
  <c r="AR473" i="46"/>
  <c r="AQ473" i="46"/>
  <c r="AP473" i="46"/>
  <c r="AO473" i="46"/>
  <c r="AN473" i="46"/>
  <c r="AM473" i="46"/>
  <c r="AZ470" i="46"/>
  <c r="AY470" i="46"/>
  <c r="AX470" i="46"/>
  <c r="AW470" i="46"/>
  <c r="AV470" i="46"/>
  <c r="AU470" i="46"/>
  <c r="AT470" i="46"/>
  <c r="AS470" i="46"/>
  <c r="AR470" i="46"/>
  <c r="AQ470" i="46"/>
  <c r="AP470" i="46"/>
  <c r="AO470" i="46"/>
  <c r="AN470" i="46"/>
  <c r="AM470" i="46"/>
  <c r="AZ467" i="46"/>
  <c r="AY467" i="46"/>
  <c r="AX467" i="46"/>
  <c r="AW467" i="46"/>
  <c r="AV467" i="46"/>
  <c r="AU467" i="46"/>
  <c r="AT467" i="46"/>
  <c r="AS467" i="46"/>
  <c r="AR467" i="46"/>
  <c r="AQ467" i="46"/>
  <c r="AP467" i="46"/>
  <c r="AO467" i="46"/>
  <c r="AN467" i="46"/>
  <c r="AM467" i="46"/>
  <c r="AZ464" i="46"/>
  <c r="AY464" i="46"/>
  <c r="AX464" i="46"/>
  <c r="AW464" i="46"/>
  <c r="AV464" i="46"/>
  <c r="AU464" i="46"/>
  <c r="AT464" i="46"/>
  <c r="AS464" i="46"/>
  <c r="AR464" i="46"/>
  <c r="AQ464" i="46"/>
  <c r="AP464" i="46"/>
  <c r="AO464" i="46"/>
  <c r="AN464" i="46"/>
  <c r="AM464" i="46"/>
  <c r="AZ460" i="46"/>
  <c r="AY460" i="46"/>
  <c r="AX460" i="46"/>
  <c r="AW460" i="46"/>
  <c r="AV460" i="46"/>
  <c r="AU460" i="46"/>
  <c r="AT460" i="46"/>
  <c r="AS460" i="46"/>
  <c r="AR460" i="46"/>
  <c r="AQ460" i="46"/>
  <c r="AP460" i="46"/>
  <c r="AO460" i="46"/>
  <c r="AN460" i="46"/>
  <c r="AM460" i="46"/>
  <c r="AZ454" i="46"/>
  <c r="AY454" i="46"/>
  <c r="AX454" i="46"/>
  <c r="AW454" i="46"/>
  <c r="AV454" i="46"/>
  <c r="AU454" i="46"/>
  <c r="AT454" i="46"/>
  <c r="AS454" i="46"/>
  <c r="AR454" i="46"/>
  <c r="AQ454" i="46"/>
  <c r="AP454" i="46"/>
  <c r="AO454" i="46"/>
  <c r="AN454" i="46"/>
  <c r="AM454" i="46"/>
  <c r="AZ451" i="46"/>
  <c r="AY451" i="46"/>
  <c r="AX451" i="46"/>
  <c r="AW451" i="46"/>
  <c r="AV451" i="46"/>
  <c r="AU451" i="46"/>
  <c r="AT451" i="46"/>
  <c r="AS451" i="46"/>
  <c r="AR451" i="46"/>
  <c r="AQ451" i="46"/>
  <c r="AP451" i="46"/>
  <c r="AO451" i="46"/>
  <c r="AN451" i="46"/>
  <c r="AM451" i="46"/>
  <c r="AZ448" i="46"/>
  <c r="AY448" i="46"/>
  <c r="AX448" i="46"/>
  <c r="AW448" i="46"/>
  <c r="AV448" i="46"/>
  <c r="AU448" i="46"/>
  <c r="AT448" i="46"/>
  <c r="AS448" i="46"/>
  <c r="AR448" i="46"/>
  <c r="AQ448" i="46"/>
  <c r="AP448" i="46"/>
  <c r="AO448" i="46"/>
  <c r="AN448" i="46"/>
  <c r="AM448" i="46"/>
  <c r="AZ445" i="46"/>
  <c r="AY445" i="46"/>
  <c r="AX445" i="46"/>
  <c r="AW445" i="46"/>
  <c r="AV445" i="46"/>
  <c r="AU445" i="46"/>
  <c r="AT445" i="46"/>
  <c r="AS445" i="46"/>
  <c r="AR445" i="46"/>
  <c r="AQ445" i="46"/>
  <c r="AP445" i="46"/>
  <c r="AO445" i="46"/>
  <c r="AN445" i="46"/>
  <c r="AM445" i="46"/>
  <c r="AZ442" i="46"/>
  <c r="AY442" i="46"/>
  <c r="AX442" i="46"/>
  <c r="AW442" i="46"/>
  <c r="AV442" i="46"/>
  <c r="AU442" i="46"/>
  <c r="AT442" i="46"/>
  <c r="AS442" i="46"/>
  <c r="AR442" i="46"/>
  <c r="AQ442" i="46"/>
  <c r="AP442" i="46"/>
  <c r="AO442" i="46"/>
  <c r="AN442" i="46"/>
  <c r="AM442" i="46"/>
  <c r="AZ439" i="46"/>
  <c r="AY439" i="46"/>
  <c r="AX439" i="46"/>
  <c r="AW439" i="46"/>
  <c r="AV439" i="46"/>
  <c r="AU439" i="46"/>
  <c r="AT439" i="46"/>
  <c r="AS439" i="46"/>
  <c r="AR439" i="46"/>
  <c r="AQ439" i="46"/>
  <c r="AP439" i="46"/>
  <c r="AO439" i="46"/>
  <c r="AN439" i="46"/>
  <c r="AM439" i="46"/>
  <c r="AZ436" i="46"/>
  <c r="AY436" i="46"/>
  <c r="AX436" i="46"/>
  <c r="AW436" i="46"/>
  <c r="AV436" i="46"/>
  <c r="AU436" i="46"/>
  <c r="AT436" i="46"/>
  <c r="AS436" i="46"/>
  <c r="AR436" i="46"/>
  <c r="AQ436" i="46"/>
  <c r="AP436" i="46"/>
  <c r="AO436" i="46"/>
  <c r="AN436" i="46"/>
  <c r="AM436" i="46"/>
  <c r="AZ385" i="46"/>
  <c r="AY385" i="46"/>
  <c r="AX385" i="46"/>
  <c r="AW385" i="46"/>
  <c r="AV385" i="46"/>
  <c r="AU385" i="46"/>
  <c r="AT385" i="46"/>
  <c r="AS385" i="46"/>
  <c r="AR385" i="46"/>
  <c r="AQ385" i="46"/>
  <c r="AP385" i="46"/>
  <c r="AO385" i="46"/>
  <c r="AN385" i="46"/>
  <c r="AZ382" i="46"/>
  <c r="AY382" i="46"/>
  <c r="AX382" i="46"/>
  <c r="AW382" i="46"/>
  <c r="AV382" i="46"/>
  <c r="AU382" i="46"/>
  <c r="AT382" i="46"/>
  <c r="AS382" i="46"/>
  <c r="AR382" i="46"/>
  <c r="AQ382" i="46"/>
  <c r="AP382" i="46"/>
  <c r="AO382" i="46"/>
  <c r="AN382" i="46"/>
  <c r="AZ379" i="46"/>
  <c r="AY379" i="46"/>
  <c r="AX379" i="46"/>
  <c r="AW379" i="46"/>
  <c r="AV379" i="46"/>
  <c r="AU379" i="46"/>
  <c r="AT379" i="46"/>
  <c r="AS379" i="46"/>
  <c r="AR379" i="46"/>
  <c r="AQ379" i="46"/>
  <c r="AP379" i="46"/>
  <c r="AO379" i="46"/>
  <c r="AN379" i="46"/>
  <c r="AM379" i="46"/>
  <c r="AZ368" i="46"/>
  <c r="AY368" i="46"/>
  <c r="AX368" i="46"/>
  <c r="AW368" i="46"/>
  <c r="AV368" i="46"/>
  <c r="AU368" i="46"/>
  <c r="AT368" i="46"/>
  <c r="AS368" i="46"/>
  <c r="AR368" i="46"/>
  <c r="AQ368" i="46"/>
  <c r="AP368" i="46"/>
  <c r="AO368" i="46"/>
  <c r="AN368" i="46"/>
  <c r="AM368" i="46"/>
  <c r="AZ364" i="46"/>
  <c r="AY364" i="46"/>
  <c r="AX364" i="46"/>
  <c r="AW364" i="46"/>
  <c r="AV364" i="46"/>
  <c r="AU364" i="46"/>
  <c r="AT364" i="46"/>
  <c r="AS364" i="46"/>
  <c r="AR364" i="46"/>
  <c r="AQ364" i="46"/>
  <c r="AP364" i="46"/>
  <c r="AO364" i="46"/>
  <c r="AN364" i="46"/>
  <c r="AM364" i="46"/>
  <c r="AZ361" i="46"/>
  <c r="AY361" i="46"/>
  <c r="AX361" i="46"/>
  <c r="AW361" i="46"/>
  <c r="AV361" i="46"/>
  <c r="AU361" i="46"/>
  <c r="AT361" i="46"/>
  <c r="AS361" i="46"/>
  <c r="AR361" i="46"/>
  <c r="AQ361" i="46"/>
  <c r="AP361" i="46"/>
  <c r="AO361" i="46"/>
  <c r="AN361" i="46"/>
  <c r="AM361" i="46"/>
  <c r="AZ358" i="46"/>
  <c r="AY358" i="46"/>
  <c r="AX358" i="46"/>
  <c r="AW358" i="46"/>
  <c r="AV358" i="46"/>
  <c r="AU358" i="46"/>
  <c r="AT358" i="46"/>
  <c r="AS358" i="46"/>
  <c r="AR358" i="46"/>
  <c r="AQ358" i="46"/>
  <c r="AP358" i="46"/>
  <c r="AO358" i="46"/>
  <c r="AN358" i="46"/>
  <c r="AM358" i="46"/>
  <c r="AZ355" i="46"/>
  <c r="AY355" i="46"/>
  <c r="AX355" i="46"/>
  <c r="AW355" i="46"/>
  <c r="AV355" i="46"/>
  <c r="AU355" i="46"/>
  <c r="AT355" i="46"/>
  <c r="AS355" i="46"/>
  <c r="AR355" i="46"/>
  <c r="AQ355" i="46"/>
  <c r="AP355" i="46"/>
  <c r="AO355" i="46"/>
  <c r="AN355" i="46"/>
  <c r="AM355" i="46"/>
  <c r="AZ352" i="46"/>
  <c r="AY352" i="46"/>
  <c r="AX352" i="46"/>
  <c r="AW352" i="46"/>
  <c r="AV352" i="46"/>
  <c r="AU352" i="46"/>
  <c r="AT352" i="46"/>
  <c r="AS352" i="46"/>
  <c r="AR352" i="46"/>
  <c r="AQ352" i="46"/>
  <c r="AP352" i="46"/>
  <c r="AO352" i="46"/>
  <c r="AN352" i="46"/>
  <c r="AM352" i="46"/>
  <c r="AZ348" i="46"/>
  <c r="AY348" i="46"/>
  <c r="AX348" i="46"/>
  <c r="AW348" i="46"/>
  <c r="AV348" i="46"/>
  <c r="AU348" i="46"/>
  <c r="AT348" i="46"/>
  <c r="AS348" i="46"/>
  <c r="AR348" i="46"/>
  <c r="AQ348" i="46"/>
  <c r="AP348" i="46"/>
  <c r="AO348" i="46"/>
  <c r="AN348" i="46"/>
  <c r="AM348" i="46"/>
  <c r="AZ339" i="46"/>
  <c r="AY339" i="46"/>
  <c r="AX339" i="46"/>
  <c r="AW339" i="46"/>
  <c r="AV339" i="46"/>
  <c r="AU339" i="46"/>
  <c r="AT339" i="46"/>
  <c r="AS339" i="46"/>
  <c r="AR339" i="46"/>
  <c r="AQ339" i="46"/>
  <c r="AP339" i="46"/>
  <c r="AO339" i="46"/>
  <c r="AN339" i="46"/>
  <c r="AM339" i="46"/>
  <c r="AZ336" i="46"/>
  <c r="AY336" i="46"/>
  <c r="AX336" i="46"/>
  <c r="AW336" i="46"/>
  <c r="AV336" i="46"/>
  <c r="AU336" i="46"/>
  <c r="AT336" i="46"/>
  <c r="AS336" i="46"/>
  <c r="AR336" i="46"/>
  <c r="AQ336" i="46"/>
  <c r="AP336" i="46"/>
  <c r="AO336" i="46"/>
  <c r="AN336" i="46"/>
  <c r="AM336" i="46"/>
  <c r="AZ333" i="46"/>
  <c r="AY333" i="46"/>
  <c r="AX333" i="46"/>
  <c r="AW333" i="46"/>
  <c r="AV333" i="46"/>
  <c r="AU333" i="46"/>
  <c r="AT333" i="46"/>
  <c r="AS333" i="46"/>
  <c r="AR333" i="46"/>
  <c r="AQ333" i="46"/>
  <c r="AP333" i="46"/>
  <c r="AO333" i="46"/>
  <c r="AN333" i="46"/>
  <c r="AM333" i="46"/>
  <c r="AZ330" i="46"/>
  <c r="AY330" i="46"/>
  <c r="AX330" i="46"/>
  <c r="AW330" i="46"/>
  <c r="AV330" i="46"/>
  <c r="AU330" i="46"/>
  <c r="AT330" i="46"/>
  <c r="AS330" i="46"/>
  <c r="AR330" i="46"/>
  <c r="AQ330" i="46"/>
  <c r="AP330" i="46"/>
  <c r="AO330" i="46"/>
  <c r="AN330" i="46"/>
  <c r="AM330" i="46"/>
  <c r="AZ327" i="46"/>
  <c r="AY327" i="46"/>
  <c r="AX327" i="46"/>
  <c r="AW327" i="46"/>
  <c r="AV327" i="46"/>
  <c r="AU327" i="46"/>
  <c r="AT327" i="46"/>
  <c r="AS327" i="46"/>
  <c r="AR327" i="46"/>
  <c r="AQ327" i="46"/>
  <c r="AP327" i="46"/>
  <c r="AO327" i="46"/>
  <c r="AN327" i="46"/>
  <c r="AM327" i="46"/>
  <c r="AZ323" i="46"/>
  <c r="AY323" i="46"/>
  <c r="AX323" i="46"/>
  <c r="AW323" i="46"/>
  <c r="AV323" i="46"/>
  <c r="AU323" i="46"/>
  <c r="AT323" i="46"/>
  <c r="AS323" i="46"/>
  <c r="AR323" i="46"/>
  <c r="AQ323" i="46"/>
  <c r="AP323" i="46"/>
  <c r="AO323" i="46"/>
  <c r="AN323" i="46"/>
  <c r="AM323" i="46"/>
  <c r="AZ317" i="46"/>
  <c r="AY317" i="46"/>
  <c r="AX317" i="46"/>
  <c r="AW317" i="46"/>
  <c r="AV317" i="46"/>
  <c r="AU317" i="46"/>
  <c r="AT317" i="46"/>
  <c r="AS317" i="46"/>
  <c r="AR317" i="46"/>
  <c r="AQ317" i="46"/>
  <c r="AP317" i="46"/>
  <c r="AO317" i="46"/>
  <c r="AN317" i="46"/>
  <c r="AM317" i="46"/>
  <c r="AZ314" i="46"/>
  <c r="AY314" i="46"/>
  <c r="AX314" i="46"/>
  <c r="AW314" i="46"/>
  <c r="AV314" i="46"/>
  <c r="AU314" i="46"/>
  <c r="AT314" i="46"/>
  <c r="AS314" i="46"/>
  <c r="AR314" i="46"/>
  <c r="AQ314" i="46"/>
  <c r="AP314" i="46"/>
  <c r="AO314" i="46"/>
  <c r="AN314" i="46"/>
  <c r="AM314" i="46"/>
  <c r="AZ311" i="46"/>
  <c r="AY311" i="46"/>
  <c r="AX311" i="46"/>
  <c r="AW311" i="46"/>
  <c r="AV311" i="46"/>
  <c r="AU311" i="46"/>
  <c r="AT311" i="46"/>
  <c r="AS311" i="46"/>
  <c r="AR311" i="46"/>
  <c r="AQ311" i="46"/>
  <c r="AP311" i="46"/>
  <c r="AO311" i="46"/>
  <c r="AN311" i="46"/>
  <c r="AM311" i="46"/>
  <c r="AZ308" i="46"/>
  <c r="AY308" i="46"/>
  <c r="AX308" i="46"/>
  <c r="AW308" i="46"/>
  <c r="AV308" i="46"/>
  <c r="AU308" i="46"/>
  <c r="AT308" i="46"/>
  <c r="AS308" i="46"/>
  <c r="AR308" i="46"/>
  <c r="AQ308" i="46"/>
  <c r="AP308" i="46"/>
  <c r="AO308" i="46"/>
  <c r="AN308" i="46"/>
  <c r="AM308" i="46"/>
  <c r="AZ305" i="46"/>
  <c r="AY305" i="46"/>
  <c r="AX305" i="46"/>
  <c r="AW305" i="46"/>
  <c r="AV305" i="46"/>
  <c r="AU305" i="46"/>
  <c r="AT305" i="46"/>
  <c r="AS305" i="46"/>
  <c r="AR305" i="46"/>
  <c r="AQ305" i="46"/>
  <c r="AP305" i="46"/>
  <c r="AO305" i="46"/>
  <c r="AN305" i="46"/>
  <c r="AM305" i="46"/>
  <c r="AZ302" i="46"/>
  <c r="AY302" i="46"/>
  <c r="AX302" i="46"/>
  <c r="AW302" i="46"/>
  <c r="AV302" i="46"/>
  <c r="AU302" i="46"/>
  <c r="AT302" i="46"/>
  <c r="AS302" i="46"/>
  <c r="AR302" i="46"/>
  <c r="AQ302" i="46"/>
  <c r="AP302" i="46"/>
  <c r="AO302" i="46"/>
  <c r="AN302" i="46"/>
  <c r="AM302" i="46"/>
  <c r="AZ299" i="46"/>
  <c r="AY299" i="46"/>
  <c r="AX299" i="46"/>
  <c r="AW299" i="46"/>
  <c r="AV299" i="46"/>
  <c r="AU299" i="46"/>
  <c r="AT299" i="46"/>
  <c r="AS299" i="46"/>
  <c r="AR299" i="46"/>
  <c r="AQ299" i="46"/>
  <c r="AP299" i="46"/>
  <c r="AO299" i="46"/>
  <c r="AN299" i="46"/>
  <c r="AM299" i="46"/>
  <c r="AZ248" i="46"/>
  <c r="AY248" i="46"/>
  <c r="AX248" i="46"/>
  <c r="AW248" i="46"/>
  <c r="AV248" i="46"/>
  <c r="AU248" i="46"/>
  <c r="AT248" i="46"/>
  <c r="AS248" i="46"/>
  <c r="AR248" i="46"/>
  <c r="AQ248" i="46"/>
  <c r="AP248" i="46"/>
  <c r="AO248" i="46"/>
  <c r="AN248" i="46"/>
  <c r="AZ245" i="46"/>
  <c r="AY245" i="46"/>
  <c r="AX245" i="46"/>
  <c r="AW245" i="46"/>
  <c r="AV245" i="46"/>
  <c r="AU245" i="46"/>
  <c r="AT245" i="46"/>
  <c r="AS245" i="46"/>
  <c r="AR245" i="46"/>
  <c r="AQ245" i="46"/>
  <c r="AP245" i="46"/>
  <c r="AO245" i="46"/>
  <c r="AN245" i="46"/>
  <c r="AM245" i="46"/>
  <c r="AZ242" i="46"/>
  <c r="AY242" i="46"/>
  <c r="AX242" i="46"/>
  <c r="AW242" i="46"/>
  <c r="AV242" i="46"/>
  <c r="AU242" i="46"/>
  <c r="AT242" i="46"/>
  <c r="AS242" i="46"/>
  <c r="AR242" i="46"/>
  <c r="AQ242" i="46"/>
  <c r="AP242" i="46"/>
  <c r="AO242" i="46"/>
  <c r="AN242" i="46"/>
  <c r="AM242" i="46"/>
  <c r="AZ231" i="46"/>
  <c r="AY231" i="46"/>
  <c r="AX231" i="46"/>
  <c r="AW231" i="46"/>
  <c r="AV231" i="46"/>
  <c r="AU231" i="46"/>
  <c r="AT231" i="46"/>
  <c r="AS231" i="46"/>
  <c r="AR231" i="46"/>
  <c r="AQ231" i="46"/>
  <c r="AP231" i="46"/>
  <c r="AO231" i="46"/>
  <c r="AN231" i="46"/>
  <c r="AM231" i="46"/>
  <c r="AZ227" i="46"/>
  <c r="AY227" i="46"/>
  <c r="AX227" i="46"/>
  <c r="AW227" i="46"/>
  <c r="AV227" i="46"/>
  <c r="AU227" i="46"/>
  <c r="AT227" i="46"/>
  <c r="AS227" i="46"/>
  <c r="AR227" i="46"/>
  <c r="AQ227" i="46"/>
  <c r="AP227" i="46"/>
  <c r="AO227" i="46"/>
  <c r="AN227" i="46"/>
  <c r="AM227" i="46"/>
  <c r="AZ224" i="46"/>
  <c r="AY224" i="46"/>
  <c r="AX224" i="46"/>
  <c r="AW224" i="46"/>
  <c r="AV224" i="46"/>
  <c r="AU224" i="46"/>
  <c r="AT224" i="46"/>
  <c r="AS224" i="46"/>
  <c r="AR224" i="46"/>
  <c r="AQ224" i="46"/>
  <c r="AP224" i="46"/>
  <c r="AO224" i="46"/>
  <c r="AN224" i="46"/>
  <c r="AM224" i="46"/>
  <c r="AZ221" i="46"/>
  <c r="AY221" i="46"/>
  <c r="AX221" i="46"/>
  <c r="AW221" i="46"/>
  <c r="AV221" i="46"/>
  <c r="AU221" i="46"/>
  <c r="AT221" i="46"/>
  <c r="AS221" i="46"/>
  <c r="AR221" i="46"/>
  <c r="AQ221" i="46"/>
  <c r="AP221" i="46"/>
  <c r="AO221" i="46"/>
  <c r="AN221" i="46"/>
  <c r="AM221" i="46"/>
  <c r="AZ218" i="46"/>
  <c r="AY218" i="46"/>
  <c r="AX218" i="46"/>
  <c r="AW218" i="46"/>
  <c r="AV218" i="46"/>
  <c r="AU218" i="46"/>
  <c r="AT218" i="46"/>
  <c r="AS218" i="46"/>
  <c r="AR218" i="46"/>
  <c r="AQ218" i="46"/>
  <c r="AP218" i="46"/>
  <c r="AO218" i="46"/>
  <c r="AN218" i="46"/>
  <c r="AM218" i="46"/>
  <c r="AZ215" i="46"/>
  <c r="AY215" i="46"/>
  <c r="AX215" i="46"/>
  <c r="AW215" i="46"/>
  <c r="AV215" i="46"/>
  <c r="AU215" i="46"/>
  <c r="AT215" i="46"/>
  <c r="AS215" i="46"/>
  <c r="AR215" i="46"/>
  <c r="AQ215" i="46"/>
  <c r="AP215" i="46"/>
  <c r="AO215" i="46"/>
  <c r="AN215" i="46"/>
  <c r="AM215" i="46"/>
  <c r="AZ211" i="46"/>
  <c r="AY211" i="46"/>
  <c r="AX211" i="46"/>
  <c r="AW211" i="46"/>
  <c r="AV211" i="46"/>
  <c r="AU211" i="46"/>
  <c r="AT211" i="46"/>
  <c r="AS211" i="46"/>
  <c r="AR211" i="46"/>
  <c r="AQ211" i="46"/>
  <c r="AP211" i="46"/>
  <c r="AO211" i="46"/>
  <c r="AN211" i="46"/>
  <c r="AM211" i="46"/>
  <c r="AZ202" i="46"/>
  <c r="AY202" i="46"/>
  <c r="AX202" i="46"/>
  <c r="AW202" i="46"/>
  <c r="AV202" i="46"/>
  <c r="AU202" i="46"/>
  <c r="AT202" i="46"/>
  <c r="AS202" i="46"/>
  <c r="AR202" i="46"/>
  <c r="AQ202" i="46"/>
  <c r="AP202" i="46"/>
  <c r="AO202" i="46"/>
  <c r="AN202" i="46"/>
  <c r="AM202" i="46"/>
  <c r="AZ199" i="46"/>
  <c r="AY199" i="46"/>
  <c r="AX199" i="46"/>
  <c r="AW199" i="46"/>
  <c r="AV199" i="46"/>
  <c r="AU199" i="46"/>
  <c r="AT199" i="46"/>
  <c r="AS199" i="46"/>
  <c r="AR199" i="46"/>
  <c r="AQ199" i="46"/>
  <c r="AP199" i="46"/>
  <c r="AO199" i="46"/>
  <c r="AN199" i="46"/>
  <c r="AM199" i="46"/>
  <c r="AZ196" i="46"/>
  <c r="AY196" i="46"/>
  <c r="AX196" i="46"/>
  <c r="AW196" i="46"/>
  <c r="AV196" i="46"/>
  <c r="AU196" i="46"/>
  <c r="AT196" i="46"/>
  <c r="AS196" i="46"/>
  <c r="AR196" i="46"/>
  <c r="AQ196" i="46"/>
  <c r="AP196" i="46"/>
  <c r="AO196" i="46"/>
  <c r="AN196" i="46"/>
  <c r="AM196" i="46"/>
  <c r="AZ193" i="46"/>
  <c r="AY193" i="46"/>
  <c r="AX193" i="46"/>
  <c r="AW193" i="46"/>
  <c r="AV193" i="46"/>
  <c r="AU193" i="46"/>
  <c r="AT193" i="46"/>
  <c r="AS193" i="46"/>
  <c r="AR193" i="46"/>
  <c r="AQ193" i="46"/>
  <c r="AP193" i="46"/>
  <c r="AO193" i="46"/>
  <c r="AN193" i="46"/>
  <c r="AM193" i="46"/>
  <c r="AZ190" i="46"/>
  <c r="AY190" i="46"/>
  <c r="AX190" i="46"/>
  <c r="AW190" i="46"/>
  <c r="AV190" i="46"/>
  <c r="AU190" i="46"/>
  <c r="AT190" i="46"/>
  <c r="AS190" i="46"/>
  <c r="AR190" i="46"/>
  <c r="AQ190" i="46"/>
  <c r="AP190" i="46"/>
  <c r="AO190" i="46"/>
  <c r="AN190" i="46"/>
  <c r="AM190" i="46"/>
  <c r="AZ186" i="46"/>
  <c r="AY186" i="46"/>
  <c r="AX186" i="46"/>
  <c r="AW186" i="46"/>
  <c r="AV186" i="46"/>
  <c r="AU186" i="46"/>
  <c r="AT186" i="46"/>
  <c r="AS186" i="46"/>
  <c r="AR186" i="46"/>
  <c r="AQ186" i="46"/>
  <c r="AP186" i="46"/>
  <c r="AO186" i="46"/>
  <c r="AN186" i="46"/>
  <c r="AM186" i="46"/>
  <c r="AZ180" i="46"/>
  <c r="AY180" i="46"/>
  <c r="AX180" i="46"/>
  <c r="AW180" i="46"/>
  <c r="AV180" i="46"/>
  <c r="AU180" i="46"/>
  <c r="AT180" i="46"/>
  <c r="AS180" i="46"/>
  <c r="AR180" i="46"/>
  <c r="AQ180" i="46"/>
  <c r="AP180" i="46"/>
  <c r="AO180" i="46"/>
  <c r="AN180" i="46"/>
  <c r="AM180" i="46"/>
  <c r="AZ177" i="46"/>
  <c r="AY177" i="46"/>
  <c r="AX177" i="46"/>
  <c r="AW177" i="46"/>
  <c r="AV177" i="46"/>
  <c r="AU177" i="46"/>
  <c r="AT177" i="46"/>
  <c r="AS177" i="46"/>
  <c r="AR177" i="46"/>
  <c r="AQ177" i="46"/>
  <c r="AP177" i="46"/>
  <c r="AO177" i="46"/>
  <c r="AN177" i="46"/>
  <c r="AM177" i="46"/>
  <c r="AZ174" i="46"/>
  <c r="AY174" i="46"/>
  <c r="AX174" i="46"/>
  <c r="AW174" i="46"/>
  <c r="AV174" i="46"/>
  <c r="AU174" i="46"/>
  <c r="AT174" i="46"/>
  <c r="AS174" i="46"/>
  <c r="AR174" i="46"/>
  <c r="AQ174" i="46"/>
  <c r="AP174" i="46"/>
  <c r="AO174" i="46"/>
  <c r="AN174" i="46"/>
  <c r="AM174" i="46"/>
  <c r="AZ171" i="46"/>
  <c r="AY171" i="46"/>
  <c r="AX171" i="46"/>
  <c r="AW171" i="46"/>
  <c r="AV171" i="46"/>
  <c r="AU171" i="46"/>
  <c r="AT171" i="46"/>
  <c r="AS171" i="46"/>
  <c r="AR171" i="46"/>
  <c r="AQ171" i="46"/>
  <c r="AP171" i="46"/>
  <c r="AO171" i="46"/>
  <c r="AN171" i="46"/>
  <c r="AM171" i="46"/>
  <c r="AZ168" i="46"/>
  <c r="AY168" i="46"/>
  <c r="AX168" i="46"/>
  <c r="AW168" i="46"/>
  <c r="AV168" i="46"/>
  <c r="AU168" i="46"/>
  <c r="AT168" i="46"/>
  <c r="AS168" i="46"/>
  <c r="AR168" i="46"/>
  <c r="AQ168" i="46"/>
  <c r="AP168" i="46"/>
  <c r="AO168" i="46"/>
  <c r="AN168" i="46"/>
  <c r="AM168" i="46"/>
  <c r="AZ165" i="46"/>
  <c r="AY165" i="46"/>
  <c r="AX165" i="46"/>
  <c r="AW165" i="46"/>
  <c r="AV165" i="46"/>
  <c r="AU165" i="46"/>
  <c r="AT165" i="46"/>
  <c r="AS165" i="46"/>
  <c r="AR165" i="46"/>
  <c r="AQ165" i="46"/>
  <c r="AP165" i="46"/>
  <c r="AO165" i="46"/>
  <c r="AN165" i="46"/>
  <c r="AM165" i="46"/>
  <c r="AZ162" i="46"/>
  <c r="AY162" i="46"/>
  <c r="AX162" i="46"/>
  <c r="AW162" i="46"/>
  <c r="AV162" i="46"/>
  <c r="AU162" i="46"/>
  <c r="AT162" i="46"/>
  <c r="AS162" i="46"/>
  <c r="AR162" i="46"/>
  <c r="AQ162" i="46"/>
  <c r="AP162" i="46"/>
  <c r="AO162" i="46"/>
  <c r="AN162" i="46"/>
  <c r="AM162" i="46"/>
  <c r="AY109" i="46"/>
  <c r="AX109" i="46"/>
  <c r="AW109" i="46"/>
  <c r="AV109" i="46"/>
  <c r="AU109" i="46"/>
  <c r="AT109" i="46"/>
  <c r="AS109" i="46"/>
  <c r="AR109" i="46"/>
  <c r="AQ109" i="46"/>
  <c r="AP109" i="46"/>
  <c r="AO109" i="46"/>
  <c r="AN109" i="46"/>
  <c r="AZ106" i="46"/>
  <c r="AY106" i="46"/>
  <c r="AX106" i="46"/>
  <c r="AW106" i="46"/>
  <c r="AV106" i="46"/>
  <c r="AU106" i="46"/>
  <c r="AT106" i="46"/>
  <c r="AS106" i="46"/>
  <c r="AR106" i="46"/>
  <c r="AQ106" i="46"/>
  <c r="AN106" i="46"/>
  <c r="AZ103" i="46"/>
  <c r="AY103" i="46"/>
  <c r="AX103" i="46"/>
  <c r="AW103" i="46"/>
  <c r="AV103" i="46"/>
  <c r="AU103" i="46"/>
  <c r="AT103" i="46"/>
  <c r="AS103" i="46"/>
  <c r="AR103" i="46"/>
  <c r="AQ103" i="46"/>
  <c r="AP103" i="46"/>
  <c r="AO103" i="46"/>
  <c r="AN103" i="46"/>
  <c r="AM103" i="46"/>
  <c r="AZ92" i="46"/>
  <c r="AY92" i="46"/>
  <c r="AX92" i="46"/>
  <c r="AW92" i="46"/>
  <c r="AV92" i="46"/>
  <c r="AU92" i="46"/>
  <c r="AT92" i="46"/>
  <c r="AS92" i="46"/>
  <c r="AR92" i="46"/>
  <c r="AQ92" i="46"/>
  <c r="AP92" i="46"/>
  <c r="AO92" i="46"/>
  <c r="AN92" i="46"/>
  <c r="AM92" i="46"/>
  <c r="AZ88" i="46"/>
  <c r="AY88" i="46"/>
  <c r="AX88" i="46"/>
  <c r="AW88" i="46"/>
  <c r="AV88" i="46"/>
  <c r="AU88" i="46"/>
  <c r="AT88" i="46"/>
  <c r="AS88" i="46"/>
  <c r="AR88" i="46"/>
  <c r="AQ88" i="46"/>
  <c r="AP88" i="46"/>
  <c r="AO88" i="46"/>
  <c r="AN88" i="46"/>
  <c r="AM88" i="46"/>
  <c r="AZ85" i="46"/>
  <c r="AY85" i="46"/>
  <c r="AX85" i="46"/>
  <c r="AW85" i="46"/>
  <c r="AV85" i="46"/>
  <c r="AU85" i="46"/>
  <c r="AT85" i="46"/>
  <c r="AS85" i="46"/>
  <c r="AR85" i="46"/>
  <c r="AQ85" i="46"/>
  <c r="AP85" i="46"/>
  <c r="AO85" i="46"/>
  <c r="AN85" i="46"/>
  <c r="AM85" i="46"/>
  <c r="AZ82" i="46"/>
  <c r="AY82" i="46"/>
  <c r="AX82" i="46"/>
  <c r="AW82" i="46"/>
  <c r="AV82" i="46"/>
  <c r="AU82" i="46"/>
  <c r="AT82" i="46"/>
  <c r="AS82" i="46"/>
  <c r="AR82" i="46"/>
  <c r="AQ82" i="46"/>
  <c r="AP82" i="46"/>
  <c r="AO82" i="46"/>
  <c r="AN82" i="46"/>
  <c r="AM82" i="46"/>
  <c r="AZ79" i="46"/>
  <c r="AY79" i="46"/>
  <c r="AX79" i="46"/>
  <c r="AW79" i="46"/>
  <c r="AV79" i="46"/>
  <c r="AU79" i="46"/>
  <c r="AT79" i="46"/>
  <c r="AS79" i="46"/>
  <c r="AR79" i="46"/>
  <c r="AQ79" i="46"/>
  <c r="AP79" i="46"/>
  <c r="AO79" i="46"/>
  <c r="AN79" i="46"/>
  <c r="AM79" i="46"/>
  <c r="AZ76" i="46"/>
  <c r="AY76" i="46"/>
  <c r="AX76" i="46"/>
  <c r="AW76" i="46"/>
  <c r="AV76" i="46"/>
  <c r="AU76" i="46"/>
  <c r="AT76" i="46"/>
  <c r="AS76" i="46"/>
  <c r="AR76" i="46"/>
  <c r="AQ76" i="46"/>
  <c r="AP76" i="46"/>
  <c r="AO76" i="46"/>
  <c r="AN76" i="46"/>
  <c r="AM76" i="46"/>
  <c r="AZ72" i="46"/>
  <c r="AY72" i="46"/>
  <c r="AX72" i="46"/>
  <c r="AW72" i="46"/>
  <c r="AV72" i="46"/>
  <c r="AU72" i="46"/>
  <c r="AT72" i="46"/>
  <c r="AS72" i="46"/>
  <c r="AR72" i="46"/>
  <c r="AQ72" i="46"/>
  <c r="AP72" i="46"/>
  <c r="AO72" i="46"/>
  <c r="AN72" i="46"/>
  <c r="AZ66" i="46"/>
  <c r="AY66" i="46"/>
  <c r="AX66" i="46"/>
  <c r="AW66" i="46"/>
  <c r="AV66" i="46"/>
  <c r="AU66" i="46"/>
  <c r="AT66" i="46"/>
  <c r="AS66" i="46"/>
  <c r="AR66" i="46"/>
  <c r="AQ66" i="46"/>
  <c r="AP66" i="46"/>
  <c r="AO66" i="46"/>
  <c r="AN66" i="46"/>
  <c r="AM66" i="46"/>
  <c r="AZ63" i="46"/>
  <c r="AY63" i="46"/>
  <c r="AX63" i="46"/>
  <c r="AW63" i="46"/>
  <c r="AV63" i="46"/>
  <c r="AU63" i="46"/>
  <c r="AT63" i="46"/>
  <c r="AS63" i="46"/>
  <c r="AR63" i="46"/>
  <c r="AQ63" i="46"/>
  <c r="AP63" i="46"/>
  <c r="AO63" i="46"/>
  <c r="AN63" i="46"/>
  <c r="AM63" i="46"/>
  <c r="AZ60" i="46"/>
  <c r="AY60" i="46"/>
  <c r="AX60" i="46"/>
  <c r="AW60" i="46"/>
  <c r="AV60" i="46"/>
  <c r="AU60" i="46"/>
  <c r="AT60" i="46"/>
  <c r="AS60" i="46"/>
  <c r="AR60" i="46"/>
  <c r="AQ60" i="46"/>
  <c r="AP60" i="46"/>
  <c r="AO60" i="46"/>
  <c r="AN60" i="46"/>
  <c r="AM60" i="46"/>
  <c r="AZ57" i="46"/>
  <c r="AY57" i="46"/>
  <c r="AX57" i="46"/>
  <c r="AW57" i="46"/>
  <c r="AV57" i="46"/>
  <c r="AU57" i="46"/>
  <c r="AT57" i="46"/>
  <c r="AS57" i="46"/>
  <c r="AR57" i="46"/>
  <c r="AQ57" i="46"/>
  <c r="AP57" i="46"/>
  <c r="AO57" i="46"/>
  <c r="AN57" i="46"/>
  <c r="AM57" i="46"/>
  <c r="AZ54" i="46"/>
  <c r="AY54" i="46"/>
  <c r="AX54" i="46"/>
  <c r="AW54" i="46"/>
  <c r="AV54" i="46"/>
  <c r="AU54" i="46"/>
  <c r="AT54" i="46"/>
  <c r="AS54" i="46"/>
  <c r="AR54" i="46"/>
  <c r="AQ54" i="46"/>
  <c r="AP54" i="46"/>
  <c r="AO54" i="46"/>
  <c r="AN54" i="46"/>
  <c r="AM54" i="46"/>
  <c r="AZ51" i="46"/>
  <c r="AY51" i="46"/>
  <c r="AX51" i="46"/>
  <c r="AW51" i="46"/>
  <c r="AV51" i="46"/>
  <c r="AU51" i="46"/>
  <c r="AT51" i="46"/>
  <c r="AS51" i="46"/>
  <c r="AR51" i="46"/>
  <c r="AQ51" i="46"/>
  <c r="AP51" i="46"/>
  <c r="AO51" i="46"/>
  <c r="AN51" i="46"/>
  <c r="AM51" i="46"/>
  <c r="AZ47" i="46"/>
  <c r="AY47" i="46"/>
  <c r="AX47" i="46"/>
  <c r="AW47" i="46"/>
  <c r="AV47" i="46"/>
  <c r="AU47" i="46"/>
  <c r="AT47" i="46"/>
  <c r="AS47" i="46"/>
  <c r="AR47" i="46"/>
  <c r="AQ47" i="46"/>
  <c r="AP47" i="46"/>
  <c r="AO47" i="46"/>
  <c r="AN47" i="46"/>
  <c r="AM47" i="46"/>
  <c r="AZ41" i="46"/>
  <c r="AY41" i="46"/>
  <c r="AX41" i="46"/>
  <c r="AW41" i="46"/>
  <c r="AV41" i="46"/>
  <c r="AU41" i="46"/>
  <c r="AT41" i="46"/>
  <c r="AS41" i="46"/>
  <c r="AR41" i="46"/>
  <c r="AQ41" i="46"/>
  <c r="AP41" i="46"/>
  <c r="AO41" i="46"/>
  <c r="AN41" i="46"/>
  <c r="AM41" i="46"/>
  <c r="AZ38" i="46"/>
  <c r="AY38" i="46"/>
  <c r="AX38" i="46"/>
  <c r="AW38" i="46"/>
  <c r="AV38" i="46"/>
  <c r="AU38" i="46"/>
  <c r="AT38" i="46"/>
  <c r="AS38" i="46"/>
  <c r="AR38" i="46"/>
  <c r="AQ38" i="46"/>
  <c r="AP38" i="46"/>
  <c r="AO38" i="46"/>
  <c r="AN38" i="46"/>
  <c r="AM38" i="46"/>
  <c r="AZ35" i="46"/>
  <c r="AY35" i="46"/>
  <c r="AX35" i="46"/>
  <c r="AW35" i="46"/>
  <c r="AV35" i="46"/>
  <c r="AU35" i="46"/>
  <c r="AT35" i="46"/>
  <c r="AS35" i="46"/>
  <c r="AR35" i="46"/>
  <c r="AQ35" i="46"/>
  <c r="AP35" i="46"/>
  <c r="AO35" i="46"/>
  <c r="AN35" i="46"/>
  <c r="AM35" i="46"/>
  <c r="AZ32" i="46"/>
  <c r="AY32" i="46"/>
  <c r="AX32" i="46"/>
  <c r="AW32" i="46"/>
  <c r="AV32" i="46"/>
  <c r="AU32" i="46"/>
  <c r="AT32" i="46"/>
  <c r="AS32" i="46"/>
  <c r="AR32" i="46"/>
  <c r="AQ32" i="46"/>
  <c r="AP32" i="46"/>
  <c r="AO32" i="46"/>
  <c r="AN32" i="46"/>
  <c r="AM32" i="46"/>
  <c r="AZ29" i="46"/>
  <c r="AY29" i="46"/>
  <c r="AX29" i="46"/>
  <c r="AW29" i="46"/>
  <c r="AV29" i="46"/>
  <c r="AU29" i="46"/>
  <c r="AT29" i="46"/>
  <c r="AS29" i="46"/>
  <c r="AR29" i="46"/>
  <c r="AQ29" i="46"/>
  <c r="AP29" i="46"/>
  <c r="AO29" i="46"/>
  <c r="AN29" i="46"/>
  <c r="AM29" i="46"/>
  <c r="AZ26" i="46"/>
  <c r="AY26" i="46"/>
  <c r="AX26" i="46"/>
  <c r="AW26" i="46"/>
  <c r="AV26" i="46"/>
  <c r="AU26" i="46"/>
  <c r="AT26" i="46"/>
  <c r="AS26" i="46"/>
  <c r="AR26" i="46"/>
  <c r="AQ26" i="46"/>
  <c r="AP26" i="46"/>
  <c r="AO26" i="46"/>
  <c r="AN26" i="46"/>
  <c r="AM26" i="46"/>
  <c r="AN565" i="46" l="1"/>
  <c r="AN566" i="46"/>
  <c r="AM566" i="46"/>
  <c r="AM565" i="46"/>
  <c r="AH602" i="79"/>
  <c r="AH601" i="79"/>
  <c r="AH411" i="79"/>
  <c r="AH410" i="79"/>
  <c r="AH220" i="79"/>
  <c r="AH219" i="79"/>
  <c r="AH784" i="79"/>
  <c r="AH785" i="79"/>
  <c r="AH786" i="79"/>
  <c r="AH787" i="79"/>
  <c r="AH788" i="79"/>
  <c r="AH789" i="79"/>
  <c r="AH790" i="79"/>
  <c r="AH791" i="79"/>
  <c r="AG785" i="79"/>
  <c r="AG792" i="79"/>
  <c r="AG784" i="79"/>
  <c r="AG791" i="79"/>
  <c r="AG790" i="79"/>
  <c r="AG789" i="79"/>
  <c r="AG786" i="79"/>
  <c r="AG788" i="79"/>
  <c r="AG787" i="79"/>
  <c r="AH981" i="79"/>
  <c r="AM427" i="46"/>
  <c r="AM426" i="46"/>
  <c r="AN427" i="46"/>
  <c r="AN426" i="46"/>
  <c r="AH1177" i="79"/>
  <c r="AH1181" i="79"/>
  <c r="AH1183" i="79"/>
  <c r="AH1178" i="79"/>
  <c r="AH1182" i="79"/>
  <c r="AH1180" i="79"/>
  <c r="AH1179" i="79"/>
  <c r="AH982" i="79"/>
  <c r="AH986" i="79"/>
  <c r="AH983" i="79"/>
  <c r="AH987" i="79"/>
  <c r="AH985" i="79"/>
  <c r="AH984" i="79"/>
  <c r="AG407" i="79"/>
  <c r="AG410" i="79"/>
  <c r="AG401" i="79"/>
  <c r="AG405" i="79"/>
  <c r="AG403" i="79"/>
  <c r="AG406" i="79"/>
  <c r="AG404" i="79"/>
  <c r="AG409" i="79"/>
  <c r="AG402" i="79"/>
  <c r="AG400" i="79"/>
  <c r="AG408" i="79"/>
  <c r="AH402" i="79"/>
  <c r="AH406" i="79"/>
  <c r="AH400" i="79"/>
  <c r="AH401" i="79"/>
  <c r="AH403" i="79"/>
  <c r="AH407" i="79"/>
  <c r="AH404" i="79"/>
  <c r="AH405" i="79"/>
  <c r="AH408" i="79"/>
  <c r="AH409" i="79"/>
  <c r="AH208" i="79"/>
  <c r="AH212" i="79"/>
  <c r="AH216" i="79"/>
  <c r="AH211" i="79"/>
  <c r="AH209" i="79"/>
  <c r="AH213" i="79"/>
  <c r="AH217" i="79"/>
  <c r="AH215" i="79"/>
  <c r="AH210" i="79"/>
  <c r="AH218" i="79"/>
  <c r="AN553" i="46"/>
  <c r="AN557" i="46"/>
  <c r="AN561" i="46"/>
  <c r="AN560" i="46"/>
  <c r="AN554" i="46"/>
  <c r="AN558" i="46"/>
  <c r="AN562" i="46"/>
  <c r="AN559" i="46"/>
  <c r="AN564" i="46"/>
  <c r="AN555" i="46"/>
  <c r="AN563" i="46"/>
  <c r="AN556" i="46"/>
  <c r="AM554" i="46"/>
  <c r="AM555" i="46"/>
  <c r="AM557" i="46"/>
  <c r="AM553" i="46"/>
  <c r="AM556" i="46"/>
  <c r="AN416" i="46"/>
  <c r="AN420" i="46"/>
  <c r="AN424" i="46"/>
  <c r="AN417" i="46"/>
  <c r="AN421" i="46"/>
  <c r="AN425" i="46"/>
  <c r="AN414" i="46"/>
  <c r="AN422" i="46"/>
  <c r="AN419" i="46"/>
  <c r="AN418" i="46"/>
  <c r="AN415" i="46"/>
  <c r="AN423" i="46"/>
  <c r="AM425" i="46"/>
  <c r="AM421" i="46"/>
  <c r="AM417" i="46"/>
  <c r="AM424" i="46"/>
  <c r="AM420" i="46"/>
  <c r="AM416" i="46"/>
  <c r="AM423" i="46"/>
  <c r="AM415" i="46"/>
  <c r="AM418" i="46"/>
  <c r="AM419" i="46"/>
  <c r="AM422" i="46"/>
  <c r="AM414" i="46"/>
  <c r="AN276" i="46"/>
  <c r="AN280" i="46"/>
  <c r="AN284" i="46"/>
  <c r="AN288" i="46"/>
  <c r="AN277" i="46"/>
  <c r="AN281" i="46"/>
  <c r="AN285" i="46"/>
  <c r="AN289" i="46"/>
  <c r="AN278" i="46"/>
  <c r="AN282" i="46"/>
  <c r="AN286" i="46"/>
  <c r="AN290" i="46"/>
  <c r="AN279" i="46"/>
  <c r="AN283" i="46"/>
  <c r="AN287" i="46"/>
  <c r="AM281" i="46"/>
  <c r="AM277" i="46"/>
  <c r="AM280" i="46"/>
  <c r="AM276" i="46"/>
  <c r="AM279" i="46"/>
  <c r="AM282" i="46"/>
  <c r="AM278" i="46"/>
  <c r="AM145" i="46"/>
  <c r="AM137" i="46"/>
  <c r="AM147" i="46"/>
  <c r="AM150" i="46"/>
  <c r="AM140" i="46"/>
  <c r="AM136" i="46"/>
  <c r="AM142" i="46"/>
  <c r="AM141" i="46"/>
  <c r="AM135" i="46"/>
  <c r="AM143" i="46"/>
  <c r="AM146" i="46"/>
  <c r="AM148" i="46"/>
  <c r="AM144" i="46"/>
  <c r="AM139" i="46"/>
  <c r="AM149" i="46"/>
  <c r="AM138" i="46"/>
  <c r="AH592" i="79"/>
  <c r="AH597" i="79"/>
  <c r="AH599" i="79"/>
  <c r="AH596" i="79"/>
  <c r="AH595" i="79"/>
  <c r="AH600" i="79"/>
  <c r="AH594" i="79"/>
  <c r="AH593" i="79"/>
  <c r="AH598" i="79"/>
  <c r="AG599" i="79"/>
  <c r="AG601" i="79"/>
  <c r="AG596" i="79"/>
  <c r="AG595" i="79"/>
  <c r="AG597" i="79"/>
  <c r="AG592" i="79"/>
  <c r="AG598" i="79"/>
  <c r="AG593" i="79"/>
  <c r="AG594" i="79"/>
  <c r="AG600" i="79"/>
  <c r="AG1181" i="79"/>
  <c r="AG1177" i="79"/>
  <c r="AG1180" i="79"/>
  <c r="AG1183" i="79"/>
  <c r="AG1182" i="79"/>
  <c r="AG1179" i="79"/>
  <c r="AG1178" i="79"/>
  <c r="AG985" i="79"/>
  <c r="AG981" i="79"/>
  <c r="AG988" i="79"/>
  <c r="AG984" i="79"/>
  <c r="AG986" i="79"/>
  <c r="AG983" i="79"/>
  <c r="AG982" i="79"/>
  <c r="AG987" i="79"/>
  <c r="AM288" i="46"/>
  <c r="AM284" i="46"/>
  <c r="AM287" i="46"/>
  <c r="AM283" i="46"/>
  <c r="AM289" i="46"/>
  <c r="AM286" i="46"/>
  <c r="AM285" i="46"/>
  <c r="AM290" i="46"/>
  <c r="AM563" i="46"/>
  <c r="AM559" i="46"/>
  <c r="AM561" i="46"/>
  <c r="AM564" i="46"/>
  <c r="AM560" i="46"/>
  <c r="AM562" i="46"/>
  <c r="AM558" i="46"/>
  <c r="E3" i="80"/>
  <c r="E2" i="80"/>
  <c r="AN23" i="46" l="1"/>
  <c r="AO23" i="46"/>
  <c r="AP23" i="46"/>
  <c r="AQ23" i="46"/>
  <c r="AR23" i="46"/>
  <c r="AS23" i="46"/>
  <c r="AT23" i="46"/>
  <c r="AU23" i="46"/>
  <c r="AV23" i="46"/>
  <c r="AW23" i="46"/>
  <c r="AX23" i="46"/>
  <c r="AY23" i="46"/>
  <c r="AZ23" i="46"/>
  <c r="E36" i="45"/>
  <c r="U51" i="46"/>
  <c r="AN135" i="46" l="1"/>
  <c r="AN139" i="46"/>
  <c r="AN143" i="46"/>
  <c r="AN147" i="46"/>
  <c r="AN136" i="46"/>
  <c r="AN140" i="46"/>
  <c r="AN144" i="46"/>
  <c r="AN148" i="46"/>
  <c r="AN137" i="46"/>
  <c r="AN141" i="46"/>
  <c r="AN145" i="46"/>
  <c r="AN149" i="46"/>
  <c r="AN138" i="46"/>
  <c r="AN142" i="46"/>
  <c r="AN146" i="46"/>
  <c r="AN150" i="46"/>
  <c r="BA433" i="46" l="1"/>
  <c r="BA296" i="46"/>
  <c r="BA159" i="46"/>
  <c r="BA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4" i="43"/>
  <c r="AT1714" i="79" s="1"/>
  <c r="P54" i="43"/>
  <c r="AS1714" i="79" s="1"/>
  <c r="O54" i="43"/>
  <c r="AR1714" i="79" s="1"/>
  <c r="N54" i="43"/>
  <c r="AQ1714" i="79" s="1"/>
  <c r="M54" i="43"/>
  <c r="AP1714" i="79" s="1"/>
  <c r="L54" i="43"/>
  <c r="AO1714" i="79" s="1"/>
  <c r="K54" i="43"/>
  <c r="AN1714" i="79" s="1"/>
  <c r="Q13" i="44"/>
  <c r="P42" i="44"/>
  <c r="O42" i="44"/>
  <c r="N42" i="44"/>
  <c r="L122" i="45"/>
  <c r="L28" i="44"/>
  <c r="K42" i="44"/>
  <c r="AN1688" i="79" l="1"/>
  <c r="AN1634" i="79"/>
  <c r="AN1581" i="79"/>
  <c r="AN1384" i="79"/>
  <c r="AN1607" i="79"/>
  <c r="AN227" i="79"/>
  <c r="AN36" i="79"/>
  <c r="AN1661" i="79"/>
  <c r="AN609" i="79"/>
  <c r="AN418" i="79"/>
  <c r="AN1190" i="79"/>
  <c r="AN800" i="79"/>
  <c r="AN981" i="79" s="1"/>
  <c r="AO1688" i="79"/>
  <c r="AO1634" i="79"/>
  <c r="AO1581" i="79"/>
  <c r="AO1190" i="79"/>
  <c r="AO609" i="79"/>
  <c r="AO227" i="79"/>
  <c r="AO1607" i="79"/>
  <c r="AO36" i="79"/>
  <c r="AO1661" i="79"/>
  <c r="AO418" i="79"/>
  <c r="AO800" i="79"/>
  <c r="AO981" i="79" s="1"/>
  <c r="AO1384" i="79"/>
  <c r="AS1688" i="79"/>
  <c r="AS1634" i="79"/>
  <c r="AS1581" i="79"/>
  <c r="AS1190" i="79"/>
  <c r="AS609" i="79"/>
  <c r="AS227" i="79"/>
  <c r="AS1384" i="79"/>
  <c r="AS1607" i="79"/>
  <c r="AS36" i="79"/>
  <c r="AS418" i="79"/>
  <c r="AS1661" i="79"/>
  <c r="AS800" i="79"/>
  <c r="AQ1661" i="79"/>
  <c r="AQ1607" i="79"/>
  <c r="AQ1384" i="79"/>
  <c r="AQ800" i="79"/>
  <c r="AQ981" i="79" s="1"/>
  <c r="AQ418" i="79"/>
  <c r="AQ36" i="79"/>
  <c r="AQ609" i="79"/>
  <c r="AQ1634" i="79"/>
  <c r="AQ1190" i="79"/>
  <c r="AQ1581" i="79"/>
  <c r="AQ1688" i="79"/>
  <c r="AQ227" i="79"/>
  <c r="AR1688" i="79"/>
  <c r="AR1634" i="79"/>
  <c r="AR1661" i="79"/>
  <c r="AR1190" i="79"/>
  <c r="AR800" i="79"/>
  <c r="AR981" i="79" s="1"/>
  <c r="AR1581" i="79"/>
  <c r="AR1384" i="79"/>
  <c r="AR1607" i="79"/>
  <c r="AR227" i="79"/>
  <c r="AR36" i="79"/>
  <c r="AR609" i="79"/>
  <c r="AR418" i="79"/>
  <c r="AP1661" i="79"/>
  <c r="AP1688" i="79"/>
  <c r="AP418" i="79"/>
  <c r="AP227" i="79"/>
  <c r="AP800" i="79"/>
  <c r="AP981" i="79" s="1"/>
  <c r="AP609" i="79"/>
  <c r="AP1634" i="79"/>
  <c r="AP1384" i="79"/>
  <c r="AP1190" i="79"/>
  <c r="AP1607" i="79"/>
  <c r="AP1581" i="79"/>
  <c r="AP36" i="79"/>
  <c r="AT1661" i="79"/>
  <c r="AT1607" i="79"/>
  <c r="AT1634" i="79"/>
  <c r="AT1581" i="79"/>
  <c r="AT36" i="79"/>
  <c r="AT418" i="79"/>
  <c r="AT227" i="79"/>
  <c r="AT1688" i="79"/>
  <c r="AT800" i="79"/>
  <c r="AT981" i="79" s="1"/>
  <c r="AT609" i="79"/>
  <c r="AT1384" i="79"/>
  <c r="AT1190" i="79"/>
  <c r="AN995" i="79"/>
  <c r="AR995" i="79"/>
  <c r="AO995" i="79"/>
  <c r="AS995" i="79"/>
  <c r="AQ995" i="79"/>
  <c r="AP995" i="79"/>
  <c r="AT995" i="79"/>
  <c r="L29" i="44"/>
  <c r="L33" i="44" s="1"/>
  <c r="M14" i="44"/>
  <c r="M18" i="44" s="1"/>
  <c r="N43" i="44"/>
  <c r="K29" i="44"/>
  <c r="K33" i="44" s="1"/>
  <c r="N123" i="45"/>
  <c r="O123" i="45"/>
  <c r="P123" i="45"/>
  <c r="AW21" i="46"/>
  <c r="M123" i="45"/>
  <c r="AU21" i="46"/>
  <c r="Q14" i="44"/>
  <c r="Q18" i="44" s="1"/>
  <c r="Q29" i="44"/>
  <c r="Q33" i="44" s="1"/>
  <c r="Q43" i="44"/>
  <c r="AX21" i="46"/>
  <c r="AX160" i="46"/>
  <c r="AT160" i="46"/>
  <c r="AX297" i="46"/>
  <c r="AX426" i="46" s="1"/>
  <c r="AT297" i="46"/>
  <c r="AT426" i="46" s="1"/>
  <c r="AX434" i="46"/>
  <c r="AT434" i="46"/>
  <c r="K14" i="44"/>
  <c r="K18" i="44" s="1"/>
  <c r="O14" i="44"/>
  <c r="O18" i="44" s="1"/>
  <c r="O29" i="44"/>
  <c r="O33" i="44" s="1"/>
  <c r="O43" i="44"/>
  <c r="AT21" i="46"/>
  <c r="AW160" i="46"/>
  <c r="AW297" i="46"/>
  <c r="AW426" i="46" s="1"/>
  <c r="AW434" i="46"/>
  <c r="M43" i="44"/>
  <c r="AZ21" i="46"/>
  <c r="AZ160" i="46"/>
  <c r="AV160" i="46"/>
  <c r="AZ297" i="46"/>
  <c r="AZ426" i="46" s="1"/>
  <c r="AV297" i="46"/>
  <c r="AV426" i="46" s="1"/>
  <c r="AZ434" i="46"/>
  <c r="AV434" i="46"/>
  <c r="AP964" i="79"/>
  <c r="N29" i="44"/>
  <c r="N33" i="44" s="1"/>
  <c r="K43" i="44"/>
  <c r="AV21" i="46"/>
  <c r="AY21" i="46"/>
  <c r="AY160" i="46"/>
  <c r="AU160" i="46"/>
  <c r="AY297" i="46"/>
  <c r="AY426" i="46" s="1"/>
  <c r="AU297" i="46"/>
  <c r="AU426" i="46" s="1"/>
  <c r="AY434" i="46"/>
  <c r="AU434" i="46"/>
  <c r="K122" i="45"/>
  <c r="AX20" i="46"/>
  <c r="AU159" i="46"/>
  <c r="AY433" i="46"/>
  <c r="L13" i="44"/>
  <c r="P13" i="44"/>
  <c r="S14" i="47"/>
  <c r="AT159" i="46"/>
  <c r="AY296" i="46"/>
  <c r="AU433" i="46"/>
  <c r="N28" i="44"/>
  <c r="Q14" i="47"/>
  <c r="AW20" i="46"/>
  <c r="AY159" i="46"/>
  <c r="AW296" i="46"/>
  <c r="O122" i="45"/>
  <c r="U14" i="47"/>
  <c r="AU20" i="46"/>
  <c r="AY20" i="46"/>
  <c r="AX159" i="46"/>
  <c r="AU296" i="46"/>
  <c r="V14" i="47"/>
  <c r="AZ433" i="46"/>
  <c r="AV433" i="46"/>
  <c r="N13" i="44"/>
  <c r="M122" i="45"/>
  <c r="M28" i="44"/>
  <c r="Q42" i="44"/>
  <c r="R14" i="47"/>
  <c r="AV20" i="46"/>
  <c r="AZ296" i="46"/>
  <c r="AV296" i="46"/>
  <c r="Q28" i="44"/>
  <c r="M42" i="44"/>
  <c r="AW159" i="46"/>
  <c r="AX433" i="46"/>
  <c r="AT433" i="46"/>
  <c r="T14" i="47"/>
  <c r="P14" i="47"/>
  <c r="AT20" i="46"/>
  <c r="AZ20" i="46"/>
  <c r="AZ159" i="46"/>
  <c r="AV159" i="46"/>
  <c r="AX296" i="46"/>
  <c r="AT296" i="46"/>
  <c r="AW433" i="46"/>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N59" i="44" l="1"/>
  <c r="N58" i="44"/>
  <c r="N60" i="44"/>
  <c r="N57" i="44"/>
  <c r="N54" i="44"/>
  <c r="M58" i="44"/>
  <c r="M57" i="44"/>
  <c r="M59" i="44"/>
  <c r="M60" i="44"/>
  <c r="M54" i="44"/>
  <c r="Q54" i="44"/>
  <c r="Q60" i="44"/>
  <c r="Q57" i="44"/>
  <c r="Q58" i="44"/>
  <c r="Q59" i="44"/>
  <c r="L57" i="44"/>
  <c r="L60" i="44"/>
  <c r="L54" i="44"/>
  <c r="L59" i="44"/>
  <c r="L58" i="44"/>
  <c r="O57" i="44"/>
  <c r="O60" i="44"/>
  <c r="O59" i="44"/>
  <c r="O54" i="44"/>
  <c r="O58" i="44"/>
  <c r="K60" i="44"/>
  <c r="K57" i="44"/>
  <c r="K54" i="44"/>
  <c r="K58" i="44"/>
  <c r="K59" i="44"/>
  <c r="C88" i="45"/>
  <c r="P60" i="44"/>
  <c r="P57" i="44"/>
  <c r="P59" i="44"/>
  <c r="P54" i="44"/>
  <c r="P58" i="44"/>
  <c r="AR964" i="79"/>
  <c r="AR600" i="79"/>
  <c r="AR598" i="79"/>
  <c r="AR592" i="79"/>
  <c r="AR599" i="79"/>
  <c r="AR596" i="79"/>
  <c r="AR601" i="79"/>
  <c r="AR593" i="79"/>
  <c r="AR597" i="79"/>
  <c r="AR595" i="79"/>
  <c r="AR594" i="79"/>
  <c r="AN600" i="79"/>
  <c r="AN598" i="79"/>
  <c r="AN592" i="79"/>
  <c r="AN593" i="79"/>
  <c r="AN596" i="79"/>
  <c r="AN597" i="79"/>
  <c r="AN594" i="79"/>
  <c r="AN595" i="79"/>
  <c r="AN599" i="79"/>
  <c r="AN601" i="79"/>
  <c r="AP600" i="79"/>
  <c r="AP596" i="79"/>
  <c r="AP593" i="79"/>
  <c r="AP592" i="79"/>
  <c r="AP599" i="79"/>
  <c r="AP597" i="79"/>
  <c r="AP598" i="79"/>
  <c r="AP595" i="79"/>
  <c r="AP601" i="79"/>
  <c r="AP594" i="79"/>
  <c r="AT600" i="79"/>
  <c r="AT596" i="79"/>
  <c r="AT594" i="79"/>
  <c r="AT595" i="79"/>
  <c r="AT593" i="79"/>
  <c r="AT592" i="79"/>
  <c r="AT601" i="79"/>
  <c r="AT598" i="79"/>
  <c r="AT599" i="79"/>
  <c r="AT597" i="79"/>
  <c r="AQ600" i="79"/>
  <c r="AQ593" i="79"/>
  <c r="AQ598" i="79"/>
  <c r="AQ601" i="79"/>
  <c r="AQ595" i="79"/>
  <c r="AQ599" i="79"/>
  <c r="AQ597" i="79"/>
  <c r="AQ592" i="79"/>
  <c r="AQ596" i="79"/>
  <c r="AQ594" i="79"/>
  <c r="AO600" i="79"/>
  <c r="AO599" i="79"/>
  <c r="AO601" i="79"/>
  <c r="AO598" i="79"/>
  <c r="AO594" i="79"/>
  <c r="AO592" i="79"/>
  <c r="AO595" i="79"/>
  <c r="AO593" i="79"/>
  <c r="AO596" i="79"/>
  <c r="AO597" i="79"/>
  <c r="AS964" i="79"/>
  <c r="AS981" i="79"/>
  <c r="AT964" i="79"/>
  <c r="AS600" i="79"/>
  <c r="AS596" i="79"/>
  <c r="AS597" i="79"/>
  <c r="AS594" i="79"/>
  <c r="AS592" i="79"/>
  <c r="AS595" i="79"/>
  <c r="AS598" i="79"/>
  <c r="AS601" i="79"/>
  <c r="AS599" i="79"/>
  <c r="AS593" i="79"/>
  <c r="AX554" i="46"/>
  <c r="AX558" i="46"/>
  <c r="AX555" i="46"/>
  <c r="AX557" i="46"/>
  <c r="AX556" i="46"/>
  <c r="AX553" i="46"/>
  <c r="AW554" i="46"/>
  <c r="AW558" i="46"/>
  <c r="AW555" i="46"/>
  <c r="AW556" i="46"/>
  <c r="AW553" i="46"/>
  <c r="AW557" i="46"/>
  <c r="AZ556" i="46"/>
  <c r="AZ553" i="46"/>
  <c r="AZ557" i="46"/>
  <c r="AZ554" i="46"/>
  <c r="AZ558" i="46"/>
  <c r="AZ555" i="46"/>
  <c r="AU555" i="46"/>
  <c r="AU556" i="46"/>
  <c r="AU553" i="46"/>
  <c r="AU557" i="46"/>
  <c r="AU554" i="46"/>
  <c r="AU558" i="46"/>
  <c r="AT556" i="46"/>
  <c r="AT553" i="46"/>
  <c r="AT557" i="46"/>
  <c r="AT555" i="46"/>
  <c r="AT554" i="46"/>
  <c r="AT558" i="46"/>
  <c r="AY553" i="46"/>
  <c r="AY557" i="46"/>
  <c r="AY554" i="46"/>
  <c r="AY558" i="46"/>
  <c r="AY555" i="46"/>
  <c r="AY556" i="46"/>
  <c r="AV556" i="46"/>
  <c r="AV553" i="46"/>
  <c r="AV557" i="46"/>
  <c r="AV554" i="46"/>
  <c r="AV555" i="46"/>
  <c r="AV558" i="46"/>
  <c r="AV138" i="46"/>
  <c r="AV148" i="46"/>
  <c r="AV139" i="46"/>
  <c r="AV145" i="46"/>
  <c r="AV144" i="46"/>
  <c r="AV142" i="46"/>
  <c r="AV137" i="46"/>
  <c r="AV149" i="46"/>
  <c r="AV141" i="46"/>
  <c r="AV135" i="46"/>
  <c r="AV140" i="46"/>
  <c r="AV147" i="46"/>
  <c r="AV136" i="46"/>
  <c r="AV150" i="46"/>
  <c r="AV146" i="46"/>
  <c r="AV143" i="46"/>
  <c r="AT1373" i="79"/>
  <c r="AT1375" i="79"/>
  <c r="AT1377" i="79"/>
  <c r="AT1374" i="79"/>
  <c r="AT1376" i="79"/>
  <c r="AT1378" i="79"/>
  <c r="AP1571" i="79"/>
  <c r="AP1568" i="79"/>
  <c r="AP1572" i="79"/>
  <c r="AP1570" i="79"/>
  <c r="AP1569" i="79"/>
  <c r="AQ404" i="79"/>
  <c r="AQ403" i="79"/>
  <c r="AQ406" i="79"/>
  <c r="AQ408" i="79"/>
  <c r="AQ407" i="79"/>
  <c r="AQ405" i="79"/>
  <c r="AQ409" i="79"/>
  <c r="AQ410" i="79"/>
  <c r="AS983" i="79"/>
  <c r="AS984" i="79"/>
  <c r="AS988" i="79"/>
  <c r="AS982" i="79"/>
  <c r="AS985" i="79"/>
  <c r="AS986" i="79"/>
  <c r="AS987" i="79"/>
  <c r="AS1374" i="79"/>
  <c r="AS1378" i="79"/>
  <c r="AS1376" i="79"/>
  <c r="AS1373" i="79"/>
  <c r="AS1375" i="79"/>
  <c r="AS1377" i="79"/>
  <c r="AO1570" i="79"/>
  <c r="AO1569" i="79"/>
  <c r="AO1572" i="79"/>
  <c r="AO1571" i="79"/>
  <c r="AO1568" i="79"/>
  <c r="AO1376" i="79"/>
  <c r="AO1378" i="79"/>
  <c r="AO1375" i="79"/>
  <c r="AO1373" i="79"/>
  <c r="AO1377" i="79"/>
  <c r="AO1374" i="79"/>
  <c r="AN986" i="79"/>
  <c r="AN984" i="79"/>
  <c r="AN982" i="79"/>
  <c r="AN988" i="79"/>
  <c r="AN983" i="79"/>
  <c r="AN987" i="79"/>
  <c r="AN985" i="79"/>
  <c r="AN1568" i="79"/>
  <c r="AN1570" i="79"/>
  <c r="AN1572" i="79"/>
  <c r="AN1569" i="79"/>
  <c r="AN1571" i="79"/>
  <c r="C102" i="45"/>
  <c r="P55" i="44"/>
  <c r="P56" i="44"/>
  <c r="K53" i="44"/>
  <c r="K56" i="44"/>
  <c r="K55" i="44"/>
  <c r="AT1571" i="79"/>
  <c r="AT1570" i="79"/>
  <c r="AT1572" i="79"/>
  <c r="AT1568" i="79"/>
  <c r="AT1569" i="79"/>
  <c r="AT403" i="79"/>
  <c r="AT405" i="79"/>
  <c r="AT407" i="79"/>
  <c r="AT409" i="79"/>
  <c r="AT404" i="79"/>
  <c r="AT410" i="79"/>
  <c r="AT408" i="79"/>
  <c r="AT406" i="79"/>
  <c r="AR790" i="79"/>
  <c r="AR786" i="79"/>
  <c r="AR791" i="79"/>
  <c r="AR787" i="79"/>
  <c r="AR792" i="79"/>
  <c r="AR788" i="79"/>
  <c r="AR785" i="79"/>
  <c r="AR784" i="79"/>
  <c r="AR789" i="79"/>
  <c r="AR1570" i="79"/>
  <c r="AR1572" i="79"/>
  <c r="AR1569" i="79"/>
  <c r="AR1568" i="79"/>
  <c r="AR1571" i="79"/>
  <c r="AQ789" i="79"/>
  <c r="AQ784" i="79"/>
  <c r="AQ786" i="79"/>
  <c r="AQ790" i="79"/>
  <c r="AQ791" i="79"/>
  <c r="AQ787" i="79"/>
  <c r="AQ788" i="79"/>
  <c r="AQ785" i="79"/>
  <c r="AQ792" i="79"/>
  <c r="AQ1569" i="79"/>
  <c r="AQ1568" i="79"/>
  <c r="AQ1571" i="79"/>
  <c r="AQ1570" i="79"/>
  <c r="AQ1572" i="79"/>
  <c r="AS1568" i="79"/>
  <c r="AS1570" i="79"/>
  <c r="AS1569" i="79"/>
  <c r="AS1572" i="79"/>
  <c r="AS1571" i="79"/>
  <c r="AO987" i="79"/>
  <c r="AO983" i="79"/>
  <c r="AO984" i="79"/>
  <c r="AO986" i="79"/>
  <c r="AO985" i="79"/>
  <c r="AO988" i="79"/>
  <c r="AO982" i="79"/>
  <c r="AN1375" i="79"/>
  <c r="AN1373" i="79"/>
  <c r="AN1374" i="79"/>
  <c r="AN1377" i="79"/>
  <c r="AN1378" i="79"/>
  <c r="AN1376" i="79"/>
  <c r="C95" i="45"/>
  <c r="O56" i="44"/>
  <c r="O55" i="44"/>
  <c r="AN964" i="79"/>
  <c r="AX135" i="46"/>
  <c r="AX139" i="46"/>
  <c r="AX143" i="46"/>
  <c r="AX147" i="46"/>
  <c r="AX141" i="46"/>
  <c r="AX149" i="46"/>
  <c r="AX142" i="46"/>
  <c r="AX150" i="46"/>
  <c r="AX136" i="46"/>
  <c r="AX140" i="46"/>
  <c r="AX144" i="46"/>
  <c r="AX148" i="46"/>
  <c r="AX137" i="46"/>
  <c r="AX145" i="46"/>
  <c r="AX138" i="46"/>
  <c r="AX146" i="46"/>
  <c r="AU135" i="46"/>
  <c r="AU139" i="46"/>
  <c r="AU143" i="46"/>
  <c r="AU147" i="46"/>
  <c r="AU140" i="46"/>
  <c r="AU148" i="46"/>
  <c r="AU141" i="46"/>
  <c r="AU145" i="46"/>
  <c r="AU142" i="46"/>
  <c r="AU150" i="46"/>
  <c r="AU136" i="46"/>
  <c r="AU144" i="46"/>
  <c r="AU137" i="46"/>
  <c r="AU149" i="46"/>
  <c r="AU138" i="46"/>
  <c r="AU146" i="46"/>
  <c r="N55" i="44"/>
  <c r="N56" i="44"/>
  <c r="AT788" i="79"/>
  <c r="AT791" i="79"/>
  <c r="AT785" i="79"/>
  <c r="AT784" i="79"/>
  <c r="AT792" i="79"/>
  <c r="AT786" i="79"/>
  <c r="AT787" i="79"/>
  <c r="AT789" i="79"/>
  <c r="AT790" i="79"/>
  <c r="AP791" i="79"/>
  <c r="AP784" i="79"/>
  <c r="AP786" i="79"/>
  <c r="AP790" i="79"/>
  <c r="AP787" i="79"/>
  <c r="AP789" i="79"/>
  <c r="AP785" i="79"/>
  <c r="AP788" i="79"/>
  <c r="AP792" i="79"/>
  <c r="AS406" i="79"/>
  <c r="AS404" i="79"/>
  <c r="AS410" i="79"/>
  <c r="AS408" i="79"/>
  <c r="AS403" i="79"/>
  <c r="AS409" i="79"/>
  <c r="AS407" i="79"/>
  <c r="AS405" i="79"/>
  <c r="AO406" i="79"/>
  <c r="AO409" i="79"/>
  <c r="AO404" i="79"/>
  <c r="AO410" i="79"/>
  <c r="AO403" i="79"/>
  <c r="AO407" i="79"/>
  <c r="AO405" i="79"/>
  <c r="AO408" i="79"/>
  <c r="AN405" i="79"/>
  <c r="AN408" i="79"/>
  <c r="AN409" i="79"/>
  <c r="AN410" i="79"/>
  <c r="AN406" i="79"/>
  <c r="AN403" i="79"/>
  <c r="AN404" i="79"/>
  <c r="AN407" i="79"/>
  <c r="L53" i="44"/>
  <c r="L55" i="44"/>
  <c r="L56" i="44"/>
  <c r="M56" i="44"/>
  <c r="M55" i="44"/>
  <c r="AW135" i="46"/>
  <c r="AW139" i="46"/>
  <c r="AW143" i="46"/>
  <c r="AW147" i="46"/>
  <c r="AW141" i="46"/>
  <c r="AW150" i="46"/>
  <c r="AW142" i="46"/>
  <c r="AW149" i="46"/>
  <c r="AW136" i="46"/>
  <c r="AW140" i="46"/>
  <c r="AW144" i="46"/>
  <c r="AW148" i="46"/>
  <c r="AW137" i="46"/>
  <c r="AW145" i="46"/>
  <c r="AW138" i="46"/>
  <c r="AW146" i="46"/>
  <c r="AP403" i="79"/>
  <c r="AP408" i="79"/>
  <c r="AP407" i="79"/>
  <c r="AP406" i="79"/>
  <c r="AP405" i="79"/>
  <c r="AP410" i="79"/>
  <c r="AP409" i="79"/>
  <c r="AP404" i="79"/>
  <c r="AR1378" i="79"/>
  <c r="AR1373" i="79"/>
  <c r="AR1375" i="79"/>
  <c r="AR1377" i="79"/>
  <c r="AR1374" i="79"/>
  <c r="AR1376" i="79"/>
  <c r="AQ983" i="79"/>
  <c r="AQ985" i="79"/>
  <c r="AQ984" i="79"/>
  <c r="AQ982" i="79"/>
  <c r="AQ986" i="79"/>
  <c r="AQ988" i="79"/>
  <c r="AQ987" i="79"/>
  <c r="AQ964" i="79"/>
  <c r="AT135" i="46"/>
  <c r="AT139" i="46"/>
  <c r="AT143" i="46"/>
  <c r="AT147" i="46"/>
  <c r="AT137" i="46"/>
  <c r="AT138" i="46"/>
  <c r="AT150" i="46"/>
  <c r="AT136" i="46"/>
  <c r="AT140" i="46"/>
  <c r="AT144" i="46"/>
  <c r="AT148" i="46"/>
  <c r="AT141" i="46"/>
  <c r="AT145" i="46"/>
  <c r="AT149" i="46"/>
  <c r="AT142" i="46"/>
  <c r="AT146" i="46"/>
  <c r="AO964" i="79"/>
  <c r="AY135" i="46"/>
  <c r="AY139" i="46"/>
  <c r="AY143" i="46"/>
  <c r="AY147" i="46"/>
  <c r="AY136" i="46"/>
  <c r="AY144" i="46"/>
  <c r="AY148" i="46"/>
  <c r="AY141" i="46"/>
  <c r="AY149" i="46"/>
  <c r="AY142" i="46"/>
  <c r="AY150" i="46"/>
  <c r="AY140" i="46"/>
  <c r="AY137" i="46"/>
  <c r="AY145" i="46"/>
  <c r="AY138" i="46"/>
  <c r="AY146" i="46"/>
  <c r="AZ137" i="46"/>
  <c r="AZ143" i="46"/>
  <c r="AZ138" i="46"/>
  <c r="AZ146" i="46"/>
  <c r="AZ140" i="46"/>
  <c r="AZ144" i="46"/>
  <c r="AZ136" i="46"/>
  <c r="AZ150" i="46"/>
  <c r="AZ139" i="46"/>
  <c r="AZ147" i="46"/>
  <c r="AZ141" i="46"/>
  <c r="AZ149" i="46"/>
  <c r="AZ135" i="46"/>
  <c r="AZ148" i="46"/>
  <c r="AZ142" i="46"/>
  <c r="AZ145" i="46"/>
  <c r="C109" i="45"/>
  <c r="Q56" i="44"/>
  <c r="Q55" i="44"/>
  <c r="AT986" i="79"/>
  <c r="AT988" i="79"/>
  <c r="AT987" i="79"/>
  <c r="AT984" i="79"/>
  <c r="AT983" i="79"/>
  <c r="AT985" i="79"/>
  <c r="AT982" i="79"/>
  <c r="AP1374" i="79"/>
  <c r="AP1376" i="79"/>
  <c r="AP1373" i="79"/>
  <c r="AP1375" i="79"/>
  <c r="AP1377" i="79"/>
  <c r="AP1378" i="79"/>
  <c r="AP987" i="79"/>
  <c r="AP988" i="79"/>
  <c r="AP983" i="79"/>
  <c r="AP982" i="79"/>
  <c r="AP986" i="79"/>
  <c r="AP984" i="79"/>
  <c r="AP985" i="79"/>
  <c r="AR405" i="79"/>
  <c r="AR408" i="79"/>
  <c r="AR409" i="79"/>
  <c r="AR406" i="79"/>
  <c r="AR410" i="79"/>
  <c r="AR403" i="79"/>
  <c r="AR404" i="79"/>
  <c r="AR407" i="79"/>
  <c r="AR983" i="79"/>
  <c r="AR988" i="79"/>
  <c r="AR986" i="79"/>
  <c r="AR984" i="79"/>
  <c r="AR987" i="79"/>
  <c r="AR985" i="79"/>
  <c r="AR982" i="79"/>
  <c r="AQ1373" i="79"/>
  <c r="AQ1377" i="79"/>
  <c r="AQ1374" i="79"/>
  <c r="AQ1376" i="79"/>
  <c r="AQ1378" i="79"/>
  <c r="AQ1375" i="79"/>
  <c r="AS784" i="79"/>
  <c r="AS792" i="79"/>
  <c r="AS789" i="79"/>
  <c r="AS785" i="79"/>
  <c r="AS787" i="79"/>
  <c r="AS786" i="79"/>
  <c r="AS791" i="79"/>
  <c r="AS788" i="79"/>
  <c r="AS790" i="79"/>
  <c r="AO789" i="79"/>
  <c r="AO792" i="79"/>
  <c r="AO786" i="79"/>
  <c r="AO784" i="79"/>
  <c r="AO785" i="79"/>
  <c r="AO787" i="79"/>
  <c r="AO788" i="79"/>
  <c r="AO790" i="79"/>
  <c r="AO791" i="79"/>
  <c r="AN790" i="79"/>
  <c r="AN785" i="79"/>
  <c r="AN789" i="79"/>
  <c r="AN791" i="79"/>
  <c r="AN788" i="79"/>
  <c r="AN792" i="79"/>
  <c r="AN786" i="79"/>
  <c r="AN784" i="79"/>
  <c r="AN787" i="79"/>
  <c r="AS1159" i="79"/>
  <c r="AS1177" i="79"/>
  <c r="AS1180" i="79"/>
  <c r="AS1181" i="79"/>
  <c r="AS1182" i="79"/>
  <c r="AS1183" i="79"/>
  <c r="AS1178" i="79"/>
  <c r="AS1179" i="79"/>
  <c r="AT1159" i="79"/>
  <c r="AT1182" i="79"/>
  <c r="AT1178" i="79"/>
  <c r="AT1179" i="79"/>
  <c r="AT1180" i="79"/>
  <c r="AT1183" i="79"/>
  <c r="AT1177" i="79"/>
  <c r="AT1181" i="79"/>
  <c r="AO1159" i="79"/>
  <c r="AO1182" i="79"/>
  <c r="AO1183" i="79"/>
  <c r="AO1178" i="79"/>
  <c r="AO1179" i="79"/>
  <c r="AO1180" i="79"/>
  <c r="AO1181" i="79"/>
  <c r="AO1177" i="79"/>
  <c r="AP1159" i="79"/>
  <c r="AP1178" i="79"/>
  <c r="AP1177" i="79"/>
  <c r="AP1181" i="79"/>
  <c r="AP1182" i="79"/>
  <c r="AP1183" i="79"/>
  <c r="AP1179" i="79"/>
  <c r="AP1180" i="79"/>
  <c r="AR1159" i="79"/>
  <c r="AR1177" i="79"/>
  <c r="AR1180" i="79"/>
  <c r="AR1181" i="79"/>
  <c r="AR1182" i="79"/>
  <c r="AR1183" i="79"/>
  <c r="AR1179" i="79"/>
  <c r="AR1178" i="79"/>
  <c r="AQ1159" i="79"/>
  <c r="AQ1181" i="79"/>
  <c r="AQ1182" i="79"/>
  <c r="AQ1177" i="79"/>
  <c r="AQ1178" i="79"/>
  <c r="AQ1179" i="79"/>
  <c r="AQ1180" i="79"/>
  <c r="AQ1183" i="79"/>
  <c r="AN1159" i="79"/>
  <c r="AN1180" i="79"/>
  <c r="AN1181" i="79"/>
  <c r="AN1177" i="79"/>
  <c r="AN1178" i="79"/>
  <c r="AN1179" i="79"/>
  <c r="AN1182" i="79"/>
  <c r="AN1183" i="79"/>
  <c r="AQ1548" i="79"/>
  <c r="AQ1354" i="79"/>
  <c r="AY421" i="46"/>
  <c r="AY425" i="46"/>
  <c r="AY423" i="46"/>
  <c r="AY422" i="46"/>
  <c r="AY427" i="46"/>
  <c r="AY420" i="46"/>
  <c r="AY424" i="46"/>
  <c r="AZ285" i="46"/>
  <c r="AZ289" i="46"/>
  <c r="AZ283" i="46"/>
  <c r="AZ287" i="46"/>
  <c r="AZ286" i="46"/>
  <c r="AZ290" i="46"/>
  <c r="AZ284" i="46"/>
  <c r="AZ288" i="46"/>
  <c r="AW423" i="46"/>
  <c r="AW421" i="46"/>
  <c r="AW425" i="46"/>
  <c r="AW420" i="46"/>
  <c r="AW424" i="46"/>
  <c r="AW427" i="46"/>
  <c r="AW422" i="46"/>
  <c r="AX283" i="46"/>
  <c r="AX287" i="46"/>
  <c r="AX285" i="46"/>
  <c r="AX289" i="46"/>
  <c r="AX284" i="46"/>
  <c r="AX288" i="46"/>
  <c r="AX290" i="46"/>
  <c r="AX286" i="46"/>
  <c r="AS1548" i="79"/>
  <c r="AO1548" i="79"/>
  <c r="AU284" i="46"/>
  <c r="AU288" i="46"/>
  <c r="AU286" i="46"/>
  <c r="AU290" i="46"/>
  <c r="AU285" i="46"/>
  <c r="AU289" i="46"/>
  <c r="AU283" i="46"/>
  <c r="AU287" i="46"/>
  <c r="AV422" i="46"/>
  <c r="AV427" i="46"/>
  <c r="AV420" i="46"/>
  <c r="AV424" i="46"/>
  <c r="AV423" i="46"/>
  <c r="AV425" i="46"/>
  <c r="AV421" i="46"/>
  <c r="AW286" i="46"/>
  <c r="AW290" i="46"/>
  <c r="AW284" i="46"/>
  <c r="AW288" i="46"/>
  <c r="AW283" i="46"/>
  <c r="AW287" i="46"/>
  <c r="AW289" i="46"/>
  <c r="AW285" i="46"/>
  <c r="AT420" i="46"/>
  <c r="AT424" i="46"/>
  <c r="AT422" i="46"/>
  <c r="AT427" i="46"/>
  <c r="AT421" i="46"/>
  <c r="AT425" i="46"/>
  <c r="AT423" i="46"/>
  <c r="AT1354" i="79"/>
  <c r="AP1354" i="79"/>
  <c r="AR1354" i="79"/>
  <c r="AN1354" i="79"/>
  <c r="AU421" i="46"/>
  <c r="AU425" i="46"/>
  <c r="AU423" i="46"/>
  <c r="AU422" i="46"/>
  <c r="AU427" i="46"/>
  <c r="AU424" i="46"/>
  <c r="AU420" i="46"/>
  <c r="AV285" i="46"/>
  <c r="AV289" i="46"/>
  <c r="AV283" i="46"/>
  <c r="AV287" i="46"/>
  <c r="AV286" i="46"/>
  <c r="AV290" i="46"/>
  <c r="AV288" i="46"/>
  <c r="AV284" i="46"/>
  <c r="AT283" i="46"/>
  <c r="AT287" i="46"/>
  <c r="AT285" i="46"/>
  <c r="AT289" i="46"/>
  <c r="AT284" i="46"/>
  <c r="AT288" i="46"/>
  <c r="AT286" i="46"/>
  <c r="AT290" i="46"/>
  <c r="AS1354" i="79"/>
  <c r="AO1354" i="79"/>
  <c r="AY284" i="46"/>
  <c r="AY288" i="46"/>
  <c r="AY286" i="46"/>
  <c r="AY290" i="46"/>
  <c r="AY285" i="46"/>
  <c r="AY289" i="46"/>
  <c r="AY287" i="46"/>
  <c r="AY283" i="46"/>
  <c r="AZ422" i="46"/>
  <c r="AZ427" i="46"/>
  <c r="AZ420" i="46"/>
  <c r="AZ424" i="46"/>
  <c r="AZ423" i="46"/>
  <c r="AZ425" i="46"/>
  <c r="AZ421" i="46"/>
  <c r="AX420" i="46"/>
  <c r="AX424" i="46"/>
  <c r="AX422" i="46"/>
  <c r="AX427" i="46"/>
  <c r="AX421" i="46"/>
  <c r="AX425" i="46"/>
  <c r="AX423" i="46"/>
  <c r="AT1548" i="79"/>
  <c r="AP1548" i="79"/>
  <c r="AR1548" i="79"/>
  <c r="AN1548" i="79"/>
  <c r="AO209" i="79"/>
  <c r="AO213" i="79"/>
  <c r="AO217" i="79"/>
  <c r="AO208" i="79"/>
  <c r="AO212" i="79"/>
  <c r="AO216" i="79"/>
  <c r="AO214" i="79"/>
  <c r="AO215" i="79"/>
  <c r="AO210" i="79"/>
  <c r="AO218" i="79"/>
  <c r="AO211" i="79"/>
  <c r="AO219" i="79"/>
  <c r="AP401" i="79"/>
  <c r="AP400" i="79"/>
  <c r="AP402" i="79"/>
  <c r="AN402" i="79"/>
  <c r="AN400" i="79"/>
  <c r="AN401" i="79"/>
  <c r="AS209" i="79"/>
  <c r="AS213" i="79"/>
  <c r="AS217" i="79"/>
  <c r="AS208" i="79"/>
  <c r="AS212" i="79"/>
  <c r="AS216" i="79"/>
  <c r="AS210" i="79"/>
  <c r="AS218" i="79"/>
  <c r="AS211" i="79"/>
  <c r="AS219" i="79"/>
  <c r="AS214" i="79"/>
  <c r="AS215" i="79"/>
  <c r="AT401" i="79"/>
  <c r="AT400" i="79"/>
  <c r="AT402" i="79"/>
  <c r="AR402" i="79"/>
  <c r="AR400" i="79"/>
  <c r="AR401" i="79"/>
  <c r="AO400" i="79"/>
  <c r="AO401" i="79"/>
  <c r="AO402" i="79"/>
  <c r="AP210" i="79"/>
  <c r="AP214" i="79"/>
  <c r="AP218" i="79"/>
  <c r="AP209" i="79"/>
  <c r="AP213" i="79"/>
  <c r="AP217" i="79"/>
  <c r="AP211" i="79"/>
  <c r="AP219" i="79"/>
  <c r="AP212" i="79"/>
  <c r="AP215" i="79"/>
  <c r="AP208" i="79"/>
  <c r="AP216" i="79"/>
  <c r="AQ402" i="79"/>
  <c r="AQ401" i="79"/>
  <c r="AQ400" i="79"/>
  <c r="AN208" i="79"/>
  <c r="AN212" i="79"/>
  <c r="AN216" i="79"/>
  <c r="AN211" i="79"/>
  <c r="AN215" i="79"/>
  <c r="AN219" i="79"/>
  <c r="AN209" i="79"/>
  <c r="AN217" i="79"/>
  <c r="AN210" i="79"/>
  <c r="AN218" i="79"/>
  <c r="AN213" i="79"/>
  <c r="AN214" i="79"/>
  <c r="AS400" i="79"/>
  <c r="AS401" i="79"/>
  <c r="AS402" i="79"/>
  <c r="AT210" i="79"/>
  <c r="AT214" i="79"/>
  <c r="AT218" i="79"/>
  <c r="AT209" i="79"/>
  <c r="AT213" i="79"/>
  <c r="AT217" i="79"/>
  <c r="AT215" i="79"/>
  <c r="AT208" i="79"/>
  <c r="AT216" i="79"/>
  <c r="AT211" i="79"/>
  <c r="AT219" i="79"/>
  <c r="AT212" i="79"/>
  <c r="AQ211" i="79"/>
  <c r="AQ215" i="79"/>
  <c r="AQ219" i="79"/>
  <c r="AQ210" i="79"/>
  <c r="AQ214" i="79"/>
  <c r="AQ218" i="79"/>
  <c r="AQ208" i="79"/>
  <c r="AQ216" i="79"/>
  <c r="AQ209" i="79"/>
  <c r="AQ217" i="79"/>
  <c r="AQ212" i="79"/>
  <c r="AQ213" i="79"/>
  <c r="AR208" i="79"/>
  <c r="AR212" i="79"/>
  <c r="AR216" i="79"/>
  <c r="AR211" i="79"/>
  <c r="AR215" i="79"/>
  <c r="AR219" i="79"/>
  <c r="AR213" i="79"/>
  <c r="AR214" i="79"/>
  <c r="AR209" i="79"/>
  <c r="AR217" i="79"/>
  <c r="AR210" i="79"/>
  <c r="AR218" i="79"/>
  <c r="P53" i="44"/>
  <c r="O53" i="44"/>
  <c r="M53" i="44"/>
  <c r="N53" i="44"/>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S577" i="79"/>
  <c r="AS195" i="79"/>
  <c r="AS768" i="79"/>
  <c r="AS386" i="79"/>
  <c r="AY418" i="46"/>
  <c r="AY419" i="46"/>
  <c r="AY417" i="46"/>
  <c r="AY416" i="46"/>
  <c r="AY415" i="46"/>
  <c r="AY414" i="46"/>
  <c r="AY277" i="46"/>
  <c r="AY282" i="46"/>
  <c r="AY281" i="46"/>
  <c r="AY280" i="46"/>
  <c r="AY279" i="46"/>
  <c r="AY278" i="46"/>
  <c r="AY276"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D64" i="45"/>
  <c r="D57" i="45"/>
  <c r="D50" i="45"/>
  <c r="D43" i="45"/>
  <c r="D36" i="45"/>
  <c r="D1159" i="79"/>
  <c r="D964" i="79"/>
  <c r="D768" i="79"/>
  <c r="D577" i="79"/>
  <c r="D386" i="79"/>
  <c r="AT386" i="79" l="1"/>
  <c r="AT577" i="79"/>
  <c r="AT768" i="79"/>
  <c r="AR768" i="79"/>
  <c r="AN768" i="79"/>
  <c r="AO768" i="79"/>
  <c r="AQ768" i="79"/>
  <c r="AP768" i="79"/>
  <c r="AR577" i="79"/>
  <c r="AN577" i="79"/>
  <c r="AP577" i="79"/>
  <c r="AO577" i="79"/>
  <c r="AQ577" i="79"/>
  <c r="AQ386" i="79"/>
  <c r="AP386" i="79"/>
  <c r="AR386" i="79"/>
  <c r="AN386" i="79"/>
  <c r="AO386" i="79"/>
  <c r="AG39" i="79" l="1"/>
  <c r="B60" i="45"/>
  <c r="B53" i="45"/>
  <c r="B46" i="45"/>
  <c r="B39" i="45"/>
  <c r="B32" i="45"/>
  <c r="B25" i="45"/>
  <c r="B18" i="45"/>
  <c r="AG219" i="79" l="1"/>
  <c r="AG215" i="79"/>
  <c r="AG211" i="79"/>
  <c r="AG212" i="79"/>
  <c r="AG218" i="79"/>
  <c r="AG210" i="79"/>
  <c r="AG216" i="79"/>
  <c r="AG217" i="79"/>
  <c r="AG213" i="79"/>
  <c r="AG209" i="79"/>
  <c r="AG208" i="79"/>
  <c r="AT195" i="79"/>
  <c r="AR195" i="79"/>
  <c r="AN195" i="79"/>
  <c r="AP195" i="79"/>
  <c r="AO195" i="79"/>
  <c r="AQ195" i="79"/>
  <c r="D540" i="46"/>
  <c r="V403" i="46"/>
  <c r="D403" i="46"/>
  <c r="J54" i="43"/>
  <c r="AM1714" i="79" s="1"/>
  <c r="I54" i="43"/>
  <c r="AL1714" i="79" s="1"/>
  <c r="H54" i="43"/>
  <c r="AK1714" i="79" s="1"/>
  <c r="G54" i="43"/>
  <c r="AJ1714" i="79" s="1"/>
  <c r="F54" i="43"/>
  <c r="AI1714" i="79" s="1"/>
  <c r="E54" i="43"/>
  <c r="AH1714" i="79" s="1"/>
  <c r="D54" i="43"/>
  <c r="AG1714" i="79" s="1"/>
  <c r="V266" i="46"/>
  <c r="D266" i="46"/>
  <c r="J28" i="44"/>
  <c r="I28" i="44"/>
  <c r="H28" i="44"/>
  <c r="G28" i="44"/>
  <c r="F28" i="44"/>
  <c r="E28" i="44"/>
  <c r="D28" i="44"/>
  <c r="AL1661" i="79" l="1"/>
  <c r="AL1634" i="79"/>
  <c r="AL800" i="79"/>
  <c r="AL981" i="79" s="1"/>
  <c r="AL609" i="79"/>
  <c r="AL1384" i="79"/>
  <c r="AL1190" i="79"/>
  <c r="AL1688" i="79"/>
  <c r="AL1607" i="79"/>
  <c r="AL1581" i="79"/>
  <c r="AL36" i="79"/>
  <c r="AL418" i="79"/>
  <c r="AL227" i="79"/>
  <c r="AK1688" i="79"/>
  <c r="AK1634" i="79"/>
  <c r="AK1581" i="79"/>
  <c r="AK1190" i="79"/>
  <c r="AK609" i="79"/>
  <c r="AK227" i="79"/>
  <c r="AK418" i="79"/>
  <c r="AK800" i="79"/>
  <c r="AK1384" i="79"/>
  <c r="AK1661" i="79"/>
  <c r="AK1607" i="79"/>
  <c r="AK36" i="79"/>
  <c r="AM1661" i="79"/>
  <c r="AM1607" i="79"/>
  <c r="AM1384" i="79"/>
  <c r="AM800" i="79"/>
  <c r="AM418" i="79"/>
  <c r="AM36" i="79"/>
  <c r="AM1190" i="79"/>
  <c r="AM1688" i="79"/>
  <c r="AM1581" i="79"/>
  <c r="AM227" i="79"/>
  <c r="AM1634" i="79"/>
  <c r="AM609" i="79"/>
  <c r="AH1688" i="79"/>
  <c r="AH1661" i="79"/>
  <c r="AH1634" i="79"/>
  <c r="AH1607" i="79"/>
  <c r="AH1581" i="79"/>
  <c r="AH1384" i="79"/>
  <c r="AH1548" i="79" s="1"/>
  <c r="AH1190" i="79"/>
  <c r="AH800" i="79"/>
  <c r="AH964" i="79" s="1"/>
  <c r="AH609" i="79"/>
  <c r="AH768" i="79" s="1"/>
  <c r="AH418" i="79"/>
  <c r="AH577" i="79" s="1"/>
  <c r="AH227" i="79"/>
  <c r="AH386" i="79" s="1"/>
  <c r="AH36" i="79"/>
  <c r="AH214" i="79" s="1"/>
  <c r="AG1688" i="79"/>
  <c r="AG1661" i="79"/>
  <c r="AG1634" i="79"/>
  <c r="AG1607" i="79"/>
  <c r="AG1581" i="79"/>
  <c r="AG1384" i="79"/>
  <c r="AG1548" i="79" s="1"/>
  <c r="AG1190" i="79"/>
  <c r="AG800" i="79"/>
  <c r="AG964" i="79" s="1"/>
  <c r="AG609" i="79"/>
  <c r="AG768" i="79" s="1"/>
  <c r="AG418" i="79"/>
  <c r="AG577" i="79" s="1"/>
  <c r="AG227" i="79"/>
  <c r="AG386" i="79" s="1"/>
  <c r="AG36" i="79"/>
  <c r="AG214" i="79" s="1"/>
  <c r="AJ1634" i="79"/>
  <c r="AJ1190" i="79"/>
  <c r="AJ227" i="79"/>
  <c r="AJ1384" i="79"/>
  <c r="AJ418" i="79"/>
  <c r="AJ600" i="79" s="1"/>
  <c r="AJ1607" i="79"/>
  <c r="AJ800" i="79"/>
  <c r="AJ964" i="79" s="1"/>
  <c r="AJ36" i="79"/>
  <c r="AJ219" i="79" s="1"/>
  <c r="AJ1688" i="79"/>
  <c r="AJ1581" i="79"/>
  <c r="AJ609" i="79"/>
  <c r="AJ1661" i="79"/>
  <c r="AI1688" i="79"/>
  <c r="AI1634" i="79"/>
  <c r="AI1581" i="79"/>
  <c r="AI1190" i="79"/>
  <c r="AI609" i="79"/>
  <c r="AI227" i="79"/>
  <c r="AI411" i="79" s="1"/>
  <c r="AI1661" i="79"/>
  <c r="AI1607" i="79"/>
  <c r="AI1384" i="79"/>
  <c r="AI800" i="79"/>
  <c r="AI988" i="79" s="1"/>
  <c r="AI418" i="79"/>
  <c r="AI36" i="79"/>
  <c r="AI220" i="79" s="1"/>
  <c r="AI995" i="79"/>
  <c r="AH995" i="79"/>
  <c r="AH1159" i="79" s="1"/>
  <c r="AL995" i="79"/>
  <c r="AM995" i="79"/>
  <c r="AJ995" i="79"/>
  <c r="AG995" i="79"/>
  <c r="AG1159" i="79" s="1"/>
  <c r="AK995" i="79"/>
  <c r="H29" i="44"/>
  <c r="H33" i="44" s="1"/>
  <c r="I29" i="44"/>
  <c r="I33" i="44" s="1"/>
  <c r="J29" i="44"/>
  <c r="J33" i="44" s="1"/>
  <c r="AM21" i="46"/>
  <c r="AM127" i="46" s="1"/>
  <c r="E29" i="44"/>
  <c r="E33" i="44" s="1"/>
  <c r="AZ279" i="46"/>
  <c r="AZ276" i="46"/>
  <c r="AZ277" i="46"/>
  <c r="AZ282" i="46"/>
  <c r="AZ278" i="46"/>
  <c r="AZ280" i="46"/>
  <c r="AZ281" i="46"/>
  <c r="AZ415" i="46"/>
  <c r="AZ417" i="46"/>
  <c r="AZ416" i="46"/>
  <c r="AZ419" i="46"/>
  <c r="AZ414" i="46"/>
  <c r="AZ418" i="46"/>
  <c r="AT414" i="46"/>
  <c r="AV414" i="46"/>
  <c r="AU418" i="46"/>
  <c r="AU416" i="46"/>
  <c r="AT418" i="46"/>
  <c r="AX418" i="46"/>
  <c r="AW418" i="46"/>
  <c r="AV418" i="46"/>
  <c r="AU415" i="46"/>
  <c r="AX419" i="46"/>
  <c r="AW417" i="46"/>
  <c r="AW414" i="46"/>
  <c r="AX416" i="46"/>
  <c r="AW415" i="46"/>
  <c r="AV416" i="46"/>
  <c r="AU417" i="46"/>
  <c r="AT417" i="46"/>
  <c r="AT415" i="46"/>
  <c r="AX417" i="46"/>
  <c r="AX415" i="46"/>
  <c r="AW416" i="46"/>
  <c r="AV419" i="46"/>
  <c r="AX414" i="46"/>
  <c r="AU419" i="46"/>
  <c r="AT419" i="46"/>
  <c r="AV415" i="46"/>
  <c r="AV417" i="46"/>
  <c r="AT416" i="46"/>
  <c r="AW419" i="46"/>
  <c r="AU414" i="46"/>
  <c r="AT282" i="46"/>
  <c r="AX282" i="46"/>
  <c r="AV281" i="46"/>
  <c r="AT280" i="46"/>
  <c r="AX280" i="46"/>
  <c r="AV279" i="46"/>
  <c r="AT278" i="46"/>
  <c r="AX278" i="46"/>
  <c r="AU277" i="46"/>
  <c r="AT281" i="46"/>
  <c r="AV280" i="46"/>
  <c r="AT279" i="46"/>
  <c r="AV278" i="46"/>
  <c r="AX276" i="46"/>
  <c r="AT276" i="46"/>
  <c r="AW282" i="46"/>
  <c r="AT277" i="46"/>
  <c r="AU276" i="46"/>
  <c r="AW276" i="46"/>
  <c r="AU282" i="46"/>
  <c r="AW281" i="46"/>
  <c r="AU280" i="46"/>
  <c r="AW279" i="46"/>
  <c r="AU278" i="46"/>
  <c r="AV277" i="46"/>
  <c r="AV276" i="46"/>
  <c r="AV282" i="46"/>
  <c r="AX281" i="46"/>
  <c r="AX279" i="46"/>
  <c r="AW277" i="46"/>
  <c r="AU281" i="46"/>
  <c r="AW280" i="46"/>
  <c r="AU279" i="46"/>
  <c r="AW278" i="46"/>
  <c r="AX277" i="46"/>
  <c r="AY266" i="46"/>
  <c r="AZ266" i="46"/>
  <c r="AY403" i="46"/>
  <c r="AZ403" i="46"/>
  <c r="AX403" i="46"/>
  <c r="AY540" i="46"/>
  <c r="AZ540" i="46"/>
  <c r="AX540" i="46"/>
  <c r="AW403" i="46"/>
  <c r="AU403" i="46"/>
  <c r="AT403" i="46"/>
  <c r="AV403" i="46"/>
  <c r="AT540" i="46"/>
  <c r="AU540" i="46"/>
  <c r="AV540" i="46"/>
  <c r="AW540" i="46"/>
  <c r="AX266" i="46"/>
  <c r="AV266" i="46"/>
  <c r="AT266" i="46"/>
  <c r="AW266" i="46"/>
  <c r="AU266" i="46"/>
  <c r="F29" i="44"/>
  <c r="F33" i="44" s="1"/>
  <c r="AO21" i="46"/>
  <c r="D29" i="44"/>
  <c r="D33" i="44" s="1"/>
  <c r="AO434" i="46"/>
  <c r="AP297" i="46"/>
  <c r="AP426" i="46" s="1"/>
  <c r="G29" i="44"/>
  <c r="G33" i="44" s="1"/>
  <c r="AN296" i="46"/>
  <c r="E13" i="44"/>
  <c r="D123" i="45"/>
  <c r="E14" i="44"/>
  <c r="E18" i="44" s="1"/>
  <c r="AS433" i="46"/>
  <c r="J13" i="44"/>
  <c r="J43" i="44"/>
  <c r="J14" i="44"/>
  <c r="J18" i="44" s="1"/>
  <c r="AM296" i="46"/>
  <c r="D13" i="44"/>
  <c r="AQ159" i="46"/>
  <c r="H13" i="44"/>
  <c r="AM434" i="46"/>
  <c r="AM540" i="46" s="1"/>
  <c r="D14" i="44"/>
  <c r="D18" i="44" s="1"/>
  <c r="AQ297" i="46"/>
  <c r="AQ426" i="46" s="1"/>
  <c r="H14" i="44"/>
  <c r="H18" i="44" s="1"/>
  <c r="AR159" i="46"/>
  <c r="I13" i="44"/>
  <c r="H123" i="45"/>
  <c r="I14" i="44"/>
  <c r="I18" i="44" s="1"/>
  <c r="AO433" i="46"/>
  <c r="F13" i="44"/>
  <c r="F43" i="44"/>
  <c r="F14" i="44"/>
  <c r="F18" i="44" s="1"/>
  <c r="AI964" i="79"/>
  <c r="AP433" i="46"/>
  <c r="G13" i="44"/>
  <c r="AP434" i="46"/>
  <c r="G14" i="44"/>
  <c r="G18" i="44" s="1"/>
  <c r="AP21" i="46"/>
  <c r="AM297" i="46"/>
  <c r="AS160" i="46"/>
  <c r="AP159" i="46"/>
  <c r="G123" i="45"/>
  <c r="AO160" i="46"/>
  <c r="AS434" i="46"/>
  <c r="I43" i="44"/>
  <c r="E43" i="44"/>
  <c r="AN433" i="46"/>
  <c r="AS159" i="46"/>
  <c r="AO159" i="46"/>
  <c r="H43" i="44"/>
  <c r="C123" i="45"/>
  <c r="F123" i="45"/>
  <c r="AS21" i="46"/>
  <c r="AR160" i="46"/>
  <c r="AN160" i="46"/>
  <c r="AS297" i="46"/>
  <c r="AS426" i="46" s="1"/>
  <c r="AO297" i="46"/>
  <c r="AO426" i="46" s="1"/>
  <c r="AQ296" i="46"/>
  <c r="AR434" i="46"/>
  <c r="AN434" i="46"/>
  <c r="AN540" i="46" s="1"/>
  <c r="AQ433" i="46"/>
  <c r="AR296" i="46"/>
  <c r="AR433" i="46"/>
  <c r="AN159" i="46"/>
  <c r="D43" i="44"/>
  <c r="G43" i="44"/>
  <c r="I123" i="45"/>
  <c r="E123" i="45"/>
  <c r="AR21" i="46"/>
  <c r="AN21" i="46"/>
  <c r="AQ160" i="46"/>
  <c r="AR297" i="46"/>
  <c r="AR426" i="46" s="1"/>
  <c r="AN297" i="46"/>
  <c r="AP296" i="46"/>
  <c r="AM433" i="46"/>
  <c r="AQ434" i="46"/>
  <c r="AM159" i="46"/>
  <c r="AQ21" i="46"/>
  <c r="AM160" i="46"/>
  <c r="AP160" i="46"/>
  <c r="AS296" i="46"/>
  <c r="AO296" i="46"/>
  <c r="J59" i="44" l="1"/>
  <c r="J54" i="44"/>
  <c r="J58" i="44"/>
  <c r="J60" i="44"/>
  <c r="J57" i="44"/>
  <c r="I59" i="44"/>
  <c r="I60" i="44"/>
  <c r="I58" i="44"/>
  <c r="I54" i="44"/>
  <c r="I57" i="44"/>
  <c r="AI768" i="79"/>
  <c r="AI793" i="79"/>
  <c r="AI792" i="79"/>
  <c r="H57" i="44"/>
  <c r="H59" i="44"/>
  <c r="H54" i="44"/>
  <c r="H58" i="44"/>
  <c r="H60" i="44"/>
  <c r="AO565" i="46"/>
  <c r="AO566" i="46"/>
  <c r="AI600" i="79"/>
  <c r="AI602" i="79"/>
  <c r="AI601" i="79"/>
  <c r="AI400" i="79"/>
  <c r="AI410" i="79"/>
  <c r="AI219" i="79"/>
  <c r="AM600" i="79"/>
  <c r="AM595" i="79"/>
  <c r="AM593" i="79"/>
  <c r="AM597" i="79"/>
  <c r="AM596" i="79"/>
  <c r="AM592" i="79"/>
  <c r="AM599" i="79"/>
  <c r="AM601" i="79"/>
  <c r="AM598" i="79"/>
  <c r="AM594" i="79"/>
  <c r="AM964" i="79"/>
  <c r="AM981" i="79"/>
  <c r="AL600" i="79"/>
  <c r="AL599" i="79"/>
  <c r="AL601" i="79"/>
  <c r="AL598" i="79"/>
  <c r="AL597" i="79"/>
  <c r="AL594" i="79"/>
  <c r="AL596" i="79"/>
  <c r="AL595" i="79"/>
  <c r="AL593" i="79"/>
  <c r="AL592" i="79"/>
  <c r="AK964" i="79"/>
  <c r="AK981" i="79"/>
  <c r="AK600" i="79"/>
  <c r="AK598" i="79"/>
  <c r="AK599" i="79"/>
  <c r="AK593" i="79"/>
  <c r="AK601" i="79"/>
  <c r="AK594" i="79"/>
  <c r="AK595" i="79"/>
  <c r="AK592" i="79"/>
  <c r="AK596" i="79"/>
  <c r="AK597" i="79"/>
  <c r="AR553" i="46"/>
  <c r="AR557" i="46"/>
  <c r="AR556" i="46"/>
  <c r="AR554" i="46"/>
  <c r="AR558" i="46"/>
  <c r="AR555" i="46"/>
  <c r="AQ554" i="46"/>
  <c r="AQ558" i="46"/>
  <c r="AQ555" i="46"/>
  <c r="AQ556" i="46"/>
  <c r="AQ553" i="46"/>
  <c r="AQ557" i="46"/>
  <c r="AS558" i="46"/>
  <c r="AS555" i="46"/>
  <c r="AS556" i="46"/>
  <c r="AS553" i="46"/>
  <c r="AS557" i="46"/>
  <c r="AS554" i="46"/>
  <c r="AQ559" i="46"/>
  <c r="AY559" i="46"/>
  <c r="AV560" i="46"/>
  <c r="AS561" i="46"/>
  <c r="AP562" i="46"/>
  <c r="AX562" i="46"/>
  <c r="AU563" i="46"/>
  <c r="AR564" i="46"/>
  <c r="AZ564" i="46"/>
  <c r="AW565" i="46"/>
  <c r="AO557" i="46"/>
  <c r="AO558" i="46"/>
  <c r="AZ560" i="46"/>
  <c r="AS565" i="46"/>
  <c r="AV559" i="46"/>
  <c r="AW564" i="46"/>
  <c r="AR559" i="46"/>
  <c r="AZ559" i="46"/>
  <c r="AW560" i="46"/>
  <c r="AT561" i="46"/>
  <c r="AQ562" i="46"/>
  <c r="AY562" i="46"/>
  <c r="AV563" i="46"/>
  <c r="AS564" i="46"/>
  <c r="AP565" i="46"/>
  <c r="AX565" i="46"/>
  <c r="AO556" i="46"/>
  <c r="AT562" i="46"/>
  <c r="AS560" i="46"/>
  <c r="AR563" i="46"/>
  <c r="AS559" i="46"/>
  <c r="AP560" i="46"/>
  <c r="AX560" i="46"/>
  <c r="AU561" i="46"/>
  <c r="AR562" i="46"/>
  <c r="AZ562" i="46"/>
  <c r="AW563" i="46"/>
  <c r="AT564" i="46"/>
  <c r="AQ565" i="46"/>
  <c r="AY565" i="46"/>
  <c r="AO555" i="46"/>
  <c r="AW561" i="46"/>
  <c r="AY563" i="46"/>
  <c r="AO554" i="46"/>
  <c r="AP561" i="46"/>
  <c r="AT565" i="46"/>
  <c r="AT559" i="46"/>
  <c r="AQ560" i="46"/>
  <c r="AY560" i="46"/>
  <c r="AV561" i="46"/>
  <c r="AS562" i="46"/>
  <c r="AP563" i="46"/>
  <c r="AX563" i="46"/>
  <c r="AU564" i="46"/>
  <c r="AR565" i="46"/>
  <c r="AZ565" i="46"/>
  <c r="AO553" i="46"/>
  <c r="AX561" i="46"/>
  <c r="AO561" i="46"/>
  <c r="AW559" i="46"/>
  <c r="AT560" i="46"/>
  <c r="AQ561" i="46"/>
  <c r="AY561" i="46"/>
  <c r="AV562" i="46"/>
  <c r="AS563" i="46"/>
  <c r="AP564" i="46"/>
  <c r="AX564" i="46"/>
  <c r="AU565" i="46"/>
  <c r="AO563" i="46"/>
  <c r="AO560" i="46"/>
  <c r="AU559" i="46"/>
  <c r="AQ563" i="46"/>
  <c r="AU562" i="46"/>
  <c r="AO564" i="46"/>
  <c r="AP559" i="46"/>
  <c r="AX559" i="46"/>
  <c r="AU560" i="46"/>
  <c r="AR561" i="46"/>
  <c r="AZ561" i="46"/>
  <c r="AW562" i="46"/>
  <c r="AT563" i="46"/>
  <c r="AQ564" i="46"/>
  <c r="AY564" i="46"/>
  <c r="AV565" i="46"/>
  <c r="AO562" i="46"/>
  <c r="AO559" i="46"/>
  <c r="AR560" i="46"/>
  <c r="AV564" i="46"/>
  <c r="AZ563" i="46"/>
  <c r="AJ599" i="79"/>
  <c r="AJ598" i="79"/>
  <c r="AJ601" i="79"/>
  <c r="AJ595" i="79"/>
  <c r="AJ593" i="79"/>
  <c r="AJ594" i="79"/>
  <c r="AJ592" i="79"/>
  <c r="AJ596" i="79"/>
  <c r="AJ597" i="79"/>
  <c r="AI592" i="79"/>
  <c r="AI599" i="79"/>
  <c r="AI598" i="79"/>
  <c r="AI593" i="79"/>
  <c r="AP554" i="46"/>
  <c r="AP557" i="46"/>
  <c r="AP555" i="46"/>
  <c r="AP558" i="46"/>
  <c r="AP556" i="46"/>
  <c r="AP553" i="46"/>
  <c r="J53" i="44"/>
  <c r="J56" i="44"/>
  <c r="J55" i="44"/>
  <c r="AM1374" i="79"/>
  <c r="AM1375" i="79"/>
  <c r="AM1378" i="79"/>
  <c r="AM1376" i="79"/>
  <c r="AM1373" i="79"/>
  <c r="AM1377" i="79"/>
  <c r="AL983" i="79"/>
  <c r="AL987" i="79"/>
  <c r="AL984" i="79"/>
  <c r="AL988" i="79"/>
  <c r="AL985" i="79"/>
  <c r="AL982" i="79"/>
  <c r="AL986" i="79"/>
  <c r="AM404" i="79"/>
  <c r="AM405" i="79"/>
  <c r="AM408" i="79"/>
  <c r="AM409" i="79"/>
  <c r="AM406" i="79"/>
  <c r="AM403" i="79"/>
  <c r="AM410" i="79"/>
  <c r="AM407" i="79"/>
  <c r="AK406" i="79"/>
  <c r="AK407" i="79"/>
  <c r="AK410" i="79"/>
  <c r="AK404" i="79"/>
  <c r="AK405" i="79"/>
  <c r="AK408" i="79"/>
  <c r="AK409" i="79"/>
  <c r="AK403" i="79"/>
  <c r="AL1373" i="79"/>
  <c r="AL1375" i="79"/>
  <c r="AL1377" i="79"/>
  <c r="AL1374" i="79"/>
  <c r="AL1378" i="79"/>
  <c r="AL1376" i="79"/>
  <c r="AQ135" i="46"/>
  <c r="AQ139" i="46"/>
  <c r="AQ143" i="46"/>
  <c r="AQ147" i="46"/>
  <c r="AQ136" i="46"/>
  <c r="AQ144" i="46"/>
  <c r="AQ148" i="46"/>
  <c r="AQ137" i="46"/>
  <c r="AQ145" i="46"/>
  <c r="AQ138" i="46"/>
  <c r="AQ146" i="46"/>
  <c r="AQ140" i="46"/>
  <c r="AQ141" i="46"/>
  <c r="AQ149" i="46"/>
  <c r="AQ142" i="46"/>
  <c r="AQ150" i="46"/>
  <c r="H53" i="44"/>
  <c r="H55" i="44"/>
  <c r="H56" i="44"/>
  <c r="AM784" i="79"/>
  <c r="AM788" i="79"/>
  <c r="AM791" i="79"/>
  <c r="AM792" i="79"/>
  <c r="AM785" i="79"/>
  <c r="AM790" i="79"/>
  <c r="AM786" i="79"/>
  <c r="AM787" i="79"/>
  <c r="AM789" i="79"/>
  <c r="AM985" i="79"/>
  <c r="AM983" i="79"/>
  <c r="AM984" i="79"/>
  <c r="AM986" i="79"/>
  <c r="AM982" i="79"/>
  <c r="AM987" i="79"/>
  <c r="AM988" i="79"/>
  <c r="AK985" i="79"/>
  <c r="AK982" i="79"/>
  <c r="AK986" i="79"/>
  <c r="AK984" i="79"/>
  <c r="AK983" i="79"/>
  <c r="AK988" i="79"/>
  <c r="AK987" i="79"/>
  <c r="AK1375" i="79"/>
  <c r="AK1374" i="79"/>
  <c r="AK1376" i="79"/>
  <c r="AK1378" i="79"/>
  <c r="AK1377" i="79"/>
  <c r="AK1373" i="79"/>
  <c r="AL403" i="79"/>
  <c r="AL404" i="79"/>
  <c r="AL407" i="79"/>
  <c r="AL408" i="79"/>
  <c r="AL405" i="79"/>
  <c r="AL410" i="79"/>
  <c r="AL409" i="79"/>
  <c r="AL406" i="79"/>
  <c r="AL784" i="79"/>
  <c r="AL792" i="79"/>
  <c r="AL789" i="79"/>
  <c r="AL785" i="79"/>
  <c r="AL786" i="79"/>
  <c r="AL787" i="79"/>
  <c r="AL788" i="79"/>
  <c r="AL790" i="79"/>
  <c r="AL791" i="79"/>
  <c r="AR136" i="46"/>
  <c r="AR147" i="46"/>
  <c r="AR141" i="46"/>
  <c r="AR146" i="46"/>
  <c r="AR135" i="46"/>
  <c r="AR148" i="46"/>
  <c r="AR139" i="46"/>
  <c r="AR144" i="46"/>
  <c r="AR149" i="46"/>
  <c r="AR140" i="46"/>
  <c r="AR150" i="46"/>
  <c r="AR137" i="46"/>
  <c r="AR143" i="46"/>
  <c r="AR138" i="46"/>
  <c r="AR142" i="46"/>
  <c r="AR145" i="46"/>
  <c r="AS135" i="46"/>
  <c r="AS139" i="46"/>
  <c r="AS143" i="46"/>
  <c r="AS147" i="46"/>
  <c r="AS141" i="46"/>
  <c r="AS145" i="46"/>
  <c r="AS142" i="46"/>
  <c r="AS149" i="46"/>
  <c r="AS136" i="46"/>
  <c r="AS140" i="46"/>
  <c r="AS144" i="46"/>
  <c r="AS148" i="46"/>
  <c r="AS137" i="46"/>
  <c r="AS150" i="46"/>
  <c r="AS138" i="46"/>
  <c r="AS146" i="46"/>
  <c r="I53" i="44"/>
  <c r="I56" i="44"/>
  <c r="I55" i="44"/>
  <c r="AM1568" i="79"/>
  <c r="AM1571" i="79"/>
  <c r="AM1570" i="79"/>
  <c r="AM1572" i="79"/>
  <c r="AM1569" i="79"/>
  <c r="AL964" i="79"/>
  <c r="AK1569" i="79"/>
  <c r="AK1572" i="79"/>
  <c r="AK1571" i="79"/>
  <c r="AK1568" i="79"/>
  <c r="AK1570" i="79"/>
  <c r="AK785" i="79"/>
  <c r="AK788" i="79"/>
  <c r="AK791" i="79"/>
  <c r="AK790" i="79"/>
  <c r="AK789" i="79"/>
  <c r="AK786" i="79"/>
  <c r="AK784" i="79"/>
  <c r="AK787" i="79"/>
  <c r="AK792" i="79"/>
  <c r="AL1572" i="79"/>
  <c r="AL1570" i="79"/>
  <c r="AL1569" i="79"/>
  <c r="AL1571" i="79"/>
  <c r="AL1568" i="79"/>
  <c r="AK1159" i="79"/>
  <c r="AK1180" i="79"/>
  <c r="AK1181" i="79"/>
  <c r="AK1177" i="79"/>
  <c r="AK1178" i="79"/>
  <c r="AK1179" i="79"/>
  <c r="AK1182" i="79"/>
  <c r="AK1183" i="79"/>
  <c r="AL1159" i="79"/>
  <c r="AL1178" i="79"/>
  <c r="AL1183" i="79"/>
  <c r="AL1182" i="79"/>
  <c r="AL1179" i="79"/>
  <c r="AL1177" i="79"/>
  <c r="AL1180" i="79"/>
  <c r="AL1181" i="79"/>
  <c r="AM1159" i="79"/>
  <c r="AM1179" i="79"/>
  <c r="AM1180" i="79"/>
  <c r="AM1183" i="79"/>
  <c r="AM1177" i="79"/>
  <c r="AM1178" i="79"/>
  <c r="AM1181" i="79"/>
  <c r="AM1182" i="79"/>
  <c r="AJ405" i="79"/>
  <c r="AJ406" i="79"/>
  <c r="AJ409" i="79"/>
  <c r="AJ407" i="79"/>
  <c r="AJ404" i="79"/>
  <c r="AJ403" i="79"/>
  <c r="AJ410" i="79"/>
  <c r="AJ408" i="79"/>
  <c r="AI981" i="79"/>
  <c r="AJ981" i="79"/>
  <c r="AI405" i="79"/>
  <c r="AI404" i="79"/>
  <c r="AI409" i="79"/>
  <c r="AI408" i="79"/>
  <c r="AI407" i="79"/>
  <c r="AI406" i="79"/>
  <c r="AI403" i="79"/>
  <c r="AJ1375" i="79"/>
  <c r="AJ1377" i="79"/>
  <c r="AJ1373" i="79"/>
  <c r="AJ1374" i="79"/>
  <c r="AJ1378" i="79"/>
  <c r="AJ1376" i="79"/>
  <c r="AI1377" i="79"/>
  <c r="AI1373" i="79"/>
  <c r="AI1376" i="79"/>
  <c r="AI1375" i="79"/>
  <c r="AI1374" i="79"/>
  <c r="AI1378" i="79"/>
  <c r="E59" i="44"/>
  <c r="E57" i="44"/>
  <c r="E56" i="44"/>
  <c r="E60" i="44"/>
  <c r="E55" i="44"/>
  <c r="E58" i="44"/>
  <c r="E54" i="44"/>
  <c r="E53" i="44"/>
  <c r="D56" i="44"/>
  <c r="D51" i="44"/>
  <c r="D58" i="44"/>
  <c r="D59" i="44"/>
  <c r="D55" i="44"/>
  <c r="D57" i="44"/>
  <c r="D54" i="44"/>
  <c r="D60" i="44"/>
  <c r="D53" i="44"/>
  <c r="D52" i="44"/>
  <c r="E50" i="44"/>
  <c r="E46" i="44"/>
  <c r="D50" i="44"/>
  <c r="D46" i="44"/>
  <c r="AJ1570" i="79"/>
  <c r="AJ1571" i="79"/>
  <c r="AJ1569" i="79"/>
  <c r="AJ1568" i="79"/>
  <c r="AJ1572" i="79"/>
  <c r="AJ784" i="79"/>
  <c r="AJ786" i="79"/>
  <c r="AJ792" i="79"/>
  <c r="AJ791" i="79"/>
  <c r="AJ785" i="79"/>
  <c r="AJ787" i="79"/>
  <c r="AJ788" i="79"/>
  <c r="AJ790" i="79"/>
  <c r="AJ789" i="79"/>
  <c r="AJ985" i="79"/>
  <c r="AJ982" i="79"/>
  <c r="AJ986" i="79"/>
  <c r="AJ983" i="79"/>
  <c r="AJ987" i="79"/>
  <c r="AJ988" i="79"/>
  <c r="AJ984" i="79"/>
  <c r="AJ1159" i="79"/>
  <c r="AJ1177" i="79"/>
  <c r="AJ1181" i="79"/>
  <c r="AJ1182" i="79"/>
  <c r="AJ1180" i="79"/>
  <c r="AJ1179" i="79"/>
  <c r="AJ1183" i="79"/>
  <c r="AJ1178" i="79"/>
  <c r="G53" i="44"/>
  <c r="G58" i="44"/>
  <c r="G59" i="44"/>
  <c r="G57" i="44"/>
  <c r="G55" i="44"/>
  <c r="G56" i="44"/>
  <c r="G54" i="44"/>
  <c r="G60" i="44"/>
  <c r="G50" i="44"/>
  <c r="G46" i="44"/>
  <c r="F53" i="44"/>
  <c r="F54" i="44"/>
  <c r="F56" i="44"/>
  <c r="F57" i="44"/>
  <c r="F60" i="44"/>
  <c r="F55" i="44"/>
  <c r="F58" i="44"/>
  <c r="F59" i="44"/>
  <c r="F50" i="44"/>
  <c r="F46" i="44"/>
  <c r="AI597" i="79"/>
  <c r="AI595" i="79"/>
  <c r="AI594" i="79"/>
  <c r="AI596" i="79"/>
  <c r="AI1159" i="79"/>
  <c r="AI1177" i="79"/>
  <c r="AQ266" i="46"/>
  <c r="AQ284" i="46"/>
  <c r="AQ288" i="46"/>
  <c r="AQ286" i="46"/>
  <c r="AQ290" i="46"/>
  <c r="AQ285" i="46"/>
  <c r="AQ289" i="46"/>
  <c r="AQ287" i="46"/>
  <c r="AQ283" i="46"/>
  <c r="AJ1354" i="79"/>
  <c r="AM1548" i="79"/>
  <c r="AJ1548" i="79"/>
  <c r="AO423" i="46"/>
  <c r="AO419" i="46"/>
  <c r="AO425" i="46"/>
  <c r="AO421" i="46"/>
  <c r="AO424" i="46"/>
  <c r="AO420" i="46"/>
  <c r="AO427" i="46"/>
  <c r="AO422" i="46"/>
  <c r="AQ414" i="46"/>
  <c r="AQ421" i="46"/>
  <c r="AQ425" i="46"/>
  <c r="AQ423" i="46"/>
  <c r="AQ422" i="46"/>
  <c r="AQ427" i="46"/>
  <c r="AQ424" i="46"/>
  <c r="AQ420" i="46"/>
  <c r="AG1354" i="79"/>
  <c r="AL1354" i="79"/>
  <c r="AH1354" i="79"/>
  <c r="AO266" i="46"/>
  <c r="AO290" i="46"/>
  <c r="AO286" i="46"/>
  <c r="AO282" i="46"/>
  <c r="AO288" i="46"/>
  <c r="AO284" i="46"/>
  <c r="AO287" i="46"/>
  <c r="AO283" i="46"/>
  <c r="AO289" i="46"/>
  <c r="AO285" i="46"/>
  <c r="AO276" i="46"/>
  <c r="AI1572" i="79"/>
  <c r="AI1571" i="79"/>
  <c r="AI1568" i="79"/>
  <c r="AI1569" i="79"/>
  <c r="AI1548" i="79"/>
  <c r="AI1570" i="79"/>
  <c r="AM1354" i="79"/>
  <c r="AR285" i="46"/>
  <c r="AR289" i="46"/>
  <c r="AR283" i="46"/>
  <c r="AR287" i="46"/>
  <c r="AR286" i="46"/>
  <c r="AR290" i="46"/>
  <c r="AR288" i="46"/>
  <c r="AR284" i="46"/>
  <c r="AP266" i="46"/>
  <c r="AP283" i="46"/>
  <c r="AP287" i="46"/>
  <c r="AP285" i="46"/>
  <c r="AP289" i="46"/>
  <c r="AP284" i="46"/>
  <c r="AP288" i="46"/>
  <c r="AP290" i="46"/>
  <c r="AP286" i="46"/>
  <c r="AR422" i="46"/>
  <c r="AR427" i="46"/>
  <c r="AR420" i="46"/>
  <c r="AR424" i="46"/>
  <c r="AR423" i="46"/>
  <c r="AR425" i="46"/>
  <c r="AR421" i="46"/>
  <c r="AS423" i="46"/>
  <c r="AS421" i="46"/>
  <c r="AS425" i="46"/>
  <c r="AS420" i="46"/>
  <c r="AS424" i="46"/>
  <c r="AS422" i="46"/>
  <c r="AS427" i="46"/>
  <c r="AS266" i="46"/>
  <c r="AS286" i="46"/>
  <c r="AS290" i="46"/>
  <c r="AS284" i="46"/>
  <c r="AS288" i="46"/>
  <c r="AS283" i="46"/>
  <c r="AS287" i="46"/>
  <c r="AS289" i="46"/>
  <c r="AS285" i="46"/>
  <c r="AP420" i="46"/>
  <c r="AP424" i="46"/>
  <c r="AP422" i="46"/>
  <c r="AP427" i="46"/>
  <c r="AP421" i="46"/>
  <c r="AP425" i="46"/>
  <c r="AP423" i="46"/>
  <c r="AK1354" i="79"/>
  <c r="AK1548" i="79"/>
  <c r="AI1178" i="79"/>
  <c r="AI1181" i="79"/>
  <c r="AI1179" i="79"/>
  <c r="AI1180" i="79"/>
  <c r="AI1182" i="79"/>
  <c r="AI1183" i="79"/>
  <c r="AI1354" i="79"/>
  <c r="AL1548" i="79"/>
  <c r="AM402" i="79"/>
  <c r="AM401" i="79"/>
  <c r="AM400" i="79"/>
  <c r="AL210" i="79"/>
  <c r="AL214" i="79"/>
  <c r="AL218" i="79"/>
  <c r="AL209" i="79"/>
  <c r="AL213" i="79"/>
  <c r="AL217" i="79"/>
  <c r="AL215" i="79"/>
  <c r="AL208" i="79"/>
  <c r="AL216" i="79"/>
  <c r="AL211" i="79"/>
  <c r="AL219" i="79"/>
  <c r="AL212" i="79"/>
  <c r="AI788" i="79"/>
  <c r="AI784" i="79"/>
  <c r="AI791" i="79"/>
  <c r="AI787" i="79"/>
  <c r="AI785" i="79"/>
  <c r="AI790" i="79"/>
  <c r="AI789" i="79"/>
  <c r="AI786" i="79"/>
  <c r="AJ208" i="79"/>
  <c r="AJ212" i="79"/>
  <c r="AJ216" i="79"/>
  <c r="AJ211" i="79"/>
  <c r="AJ215" i="79"/>
  <c r="AJ213" i="79"/>
  <c r="AJ214" i="79"/>
  <c r="AJ209" i="79"/>
  <c r="AJ217" i="79"/>
  <c r="AJ210" i="79"/>
  <c r="AJ218" i="79"/>
  <c r="AL401" i="79"/>
  <c r="AL400" i="79"/>
  <c r="AL402" i="79"/>
  <c r="AK209" i="79"/>
  <c r="AK213" i="79"/>
  <c r="AK217" i="79"/>
  <c r="AK208" i="79"/>
  <c r="AK212" i="79"/>
  <c r="AK216" i="79"/>
  <c r="AK210" i="79"/>
  <c r="AK218" i="79"/>
  <c r="AK211" i="79"/>
  <c r="AK219" i="79"/>
  <c r="AK214" i="79"/>
  <c r="AK215" i="79"/>
  <c r="AI984" i="79"/>
  <c r="AI987" i="79"/>
  <c r="AI983" i="79"/>
  <c r="AI986" i="79"/>
  <c r="AI985" i="79"/>
  <c r="AI982" i="79"/>
  <c r="AK400" i="79"/>
  <c r="AK401" i="79"/>
  <c r="AK402" i="79"/>
  <c r="AJ402" i="79"/>
  <c r="AJ400" i="79"/>
  <c r="AJ401" i="79"/>
  <c r="AI215" i="79"/>
  <c r="AI210" i="79"/>
  <c r="AI218" i="79"/>
  <c r="AI214" i="79"/>
  <c r="AI209" i="79"/>
  <c r="AI216" i="79"/>
  <c r="AI212" i="79"/>
  <c r="AI213" i="79"/>
  <c r="AI211" i="79"/>
  <c r="AI217" i="79"/>
  <c r="AI208" i="79"/>
  <c r="AM211" i="79"/>
  <c r="AM215" i="79"/>
  <c r="AM219" i="79"/>
  <c r="AM210" i="79"/>
  <c r="AM214" i="79"/>
  <c r="AM218" i="79"/>
  <c r="AM212" i="79"/>
  <c r="AM213" i="79"/>
  <c r="AM208" i="79"/>
  <c r="AM216" i="79"/>
  <c r="AM209" i="79"/>
  <c r="AM217" i="79"/>
  <c r="AM403" i="46"/>
  <c r="AN403" i="46"/>
  <c r="AN266" i="46"/>
  <c r="AM266" i="46"/>
  <c r="AG195" i="79"/>
  <c r="AH195" i="79"/>
  <c r="AN127" i="46"/>
  <c r="AR127" i="46"/>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48" i="44"/>
  <c r="D47" i="44"/>
  <c r="D49" i="44"/>
  <c r="I52" i="44"/>
  <c r="I48" i="44"/>
  <c r="I51" i="44"/>
  <c r="I47" i="44"/>
  <c r="I49" i="44"/>
  <c r="J45" i="44"/>
  <c r="J44" i="44"/>
  <c r="D44" i="44"/>
  <c r="D45" i="44"/>
  <c r="G45" i="44"/>
  <c r="G44" i="44"/>
  <c r="H45" i="44"/>
  <c r="H44" i="44"/>
  <c r="E45" i="44"/>
  <c r="F45" i="44"/>
  <c r="F44" i="44"/>
  <c r="I44" i="44"/>
  <c r="I45" i="44"/>
  <c r="AJ386" i="79"/>
  <c r="AJ768" i="79"/>
  <c r="AL577" i="79"/>
  <c r="AK386" i="79"/>
  <c r="AJ577" i="79"/>
  <c r="AI577" i="79"/>
  <c r="AL386" i="79"/>
  <c r="AK577" i="79"/>
  <c r="AM386" i="79"/>
  <c r="AM577" i="79"/>
  <c r="AL768" i="79"/>
  <c r="AI386" i="79"/>
  <c r="AI402" i="79"/>
  <c r="AI401" i="79"/>
  <c r="AJ195" i="79"/>
  <c r="AI195" i="79"/>
  <c r="AL195" i="79"/>
  <c r="AK195" i="79"/>
  <c r="AK768" i="79"/>
  <c r="AM195" i="79"/>
  <c r="AM768" i="79"/>
  <c r="AR540" i="46"/>
  <c r="AO540" i="46"/>
  <c r="AP540" i="46"/>
  <c r="AQ540" i="46"/>
  <c r="AS540" i="46"/>
  <c r="AP415" i="46"/>
  <c r="AP416" i="46"/>
  <c r="AO416" i="46"/>
  <c r="AO418" i="46"/>
  <c r="AO417" i="46"/>
  <c r="AO415" i="46"/>
  <c r="AR415" i="46"/>
  <c r="AR419" i="46"/>
  <c r="AR418" i="46"/>
  <c r="AR417" i="46"/>
  <c r="AR416" i="46"/>
  <c r="AS419" i="46"/>
  <c r="AS416" i="46"/>
  <c r="AS418" i="46"/>
  <c r="AS417" i="46"/>
  <c r="AS415" i="46"/>
  <c r="AP417" i="46"/>
  <c r="AP418" i="46"/>
  <c r="AP419" i="46"/>
  <c r="AQ418" i="46"/>
  <c r="AQ419" i="46"/>
  <c r="AQ417" i="46"/>
  <c r="AQ416" i="46"/>
  <c r="AQ415" i="46"/>
  <c r="AR403" i="46"/>
  <c r="AR414" i="46"/>
  <c r="AP403" i="46"/>
  <c r="AP414" i="46"/>
  <c r="AO403" i="46"/>
  <c r="AO414" i="46"/>
  <c r="AS282" i="46"/>
  <c r="AS403" i="46"/>
  <c r="AS414" i="46"/>
  <c r="AQ403" i="46"/>
  <c r="AS276" i="46"/>
  <c r="AS277" i="46"/>
  <c r="AS281" i="46"/>
  <c r="AO280" i="46"/>
  <c r="AQ280" i="46"/>
  <c r="AQ279" i="46"/>
  <c r="AR266" i="46"/>
  <c r="AR279" i="46"/>
  <c r="AR277" i="46"/>
  <c r="AR276" i="46"/>
  <c r="AR280" i="46"/>
  <c r="AR282" i="46"/>
  <c r="AR278" i="46"/>
  <c r="AR281" i="46"/>
  <c r="AQ276" i="46"/>
  <c r="AO278" i="46"/>
  <c r="AP276" i="46"/>
  <c r="AP279" i="46"/>
  <c r="AS279" i="46"/>
  <c r="AQ282" i="46"/>
  <c r="AS280" i="46"/>
  <c r="AP278" i="46"/>
  <c r="AP280" i="46"/>
  <c r="AP282" i="46"/>
  <c r="AO279" i="46"/>
  <c r="AQ281" i="46"/>
  <c r="AQ277" i="46"/>
  <c r="AP277" i="46"/>
  <c r="AO277" i="46"/>
  <c r="AP281" i="46"/>
  <c r="AQ278" i="46"/>
  <c r="AO281" i="46"/>
  <c r="AS278" i="46"/>
  <c r="D127" i="46"/>
  <c r="D122" i="45" l="1"/>
  <c r="E122" i="45"/>
  <c r="F122" i="45"/>
  <c r="G122" i="45"/>
  <c r="H122" i="45"/>
  <c r="I122" i="45"/>
  <c r="C122" i="45"/>
  <c r="AH1718" i="79" l="1"/>
  <c r="AJ1718" i="79"/>
  <c r="AS1718" i="79"/>
  <c r="AP1718" i="79"/>
  <c r="AG1718" i="79"/>
  <c r="AO1718" i="79"/>
  <c r="AQ1718" i="79"/>
  <c r="AM1718" i="79"/>
  <c r="AT1718" i="79"/>
  <c r="AG1692" i="79"/>
  <c r="AK1718" i="79"/>
  <c r="AL1718" i="79"/>
  <c r="AN1718" i="79"/>
  <c r="AI1718" i="79"/>
  <c r="AR1718" i="79"/>
  <c r="AH1585" i="79"/>
  <c r="AH1692" i="79"/>
  <c r="AH1551" i="79"/>
  <c r="AH1561" i="79" s="1"/>
  <c r="AH1638" i="79"/>
  <c r="AH1665" i="79"/>
  <c r="AG1638" i="79"/>
  <c r="AG1585" i="79"/>
  <c r="AG1665" i="79"/>
  <c r="AG1551" i="79"/>
  <c r="AP1638" i="79"/>
  <c r="AP1611" i="79"/>
  <c r="AS1611" i="79"/>
  <c r="AN1611" i="79"/>
  <c r="AN1638" i="79"/>
  <c r="AT1611" i="79"/>
  <c r="AQ1611" i="79"/>
  <c r="AQ1585" i="79"/>
  <c r="AR1638" i="79"/>
  <c r="AO1692" i="79"/>
  <c r="AP1551" i="79"/>
  <c r="AS1638" i="79"/>
  <c r="AN1585" i="79"/>
  <c r="AT1638" i="79"/>
  <c r="AQ1638" i="79"/>
  <c r="AR1692" i="79"/>
  <c r="AO1665" i="79"/>
  <c r="AP1692" i="79"/>
  <c r="AS1585" i="79"/>
  <c r="AS1665" i="79"/>
  <c r="AN1665" i="79"/>
  <c r="AT1585" i="79"/>
  <c r="AT1551" i="79"/>
  <c r="AQ1665" i="79"/>
  <c r="AR1551" i="79"/>
  <c r="AR1585" i="79"/>
  <c r="AO1551" i="79"/>
  <c r="AS1551" i="79"/>
  <c r="AT1665" i="79"/>
  <c r="AR1611" i="79"/>
  <c r="AO1585" i="79"/>
  <c r="AP1585" i="79"/>
  <c r="AN1692" i="79"/>
  <c r="AR1665" i="79"/>
  <c r="AO1638" i="79"/>
  <c r="AO1611" i="79"/>
  <c r="AQ1692" i="79"/>
  <c r="AP1665" i="79"/>
  <c r="AT1692" i="79"/>
  <c r="AS1692" i="79"/>
  <c r="AQ1551" i="79"/>
  <c r="AN1551" i="79"/>
  <c r="AK1692" i="79"/>
  <c r="AM1611" i="79"/>
  <c r="AM1638" i="79"/>
  <c r="AJ1638" i="79"/>
  <c r="AI1551" i="79"/>
  <c r="AI1561" i="79" s="1"/>
  <c r="AI1692" i="79"/>
  <c r="AL1611" i="79"/>
  <c r="AK1585" i="79"/>
  <c r="AJ1611" i="79"/>
  <c r="AM1551" i="79"/>
  <c r="AM1692" i="79"/>
  <c r="AJ1665" i="79"/>
  <c r="AH1611" i="79"/>
  <c r="AK1611" i="79"/>
  <c r="AM1665" i="79"/>
  <c r="AJ1551" i="79"/>
  <c r="AJ1561" i="79" s="1"/>
  <c r="AJ1585" i="79"/>
  <c r="AI1611" i="79"/>
  <c r="AI1585" i="79"/>
  <c r="AL1585" i="79"/>
  <c r="AL1551" i="79"/>
  <c r="AG1611" i="79"/>
  <c r="AG1616" i="79" s="1"/>
  <c r="AK1551" i="79"/>
  <c r="AM1585" i="79"/>
  <c r="AJ1692" i="79"/>
  <c r="AI1665" i="79"/>
  <c r="AL1638" i="79"/>
  <c r="AL1665" i="79"/>
  <c r="AK1638" i="79"/>
  <c r="AK1665" i="79"/>
  <c r="AI1638" i="79"/>
  <c r="AL1692" i="79"/>
  <c r="O17" i="45"/>
  <c r="N17" i="45"/>
  <c r="M17" i="45"/>
  <c r="L17" i="45"/>
  <c r="U60" i="46"/>
  <c r="U57" i="46"/>
  <c r="AN1729" i="79" l="1"/>
  <c r="AN1730" i="79"/>
  <c r="AN1725" i="79"/>
  <c r="AN1724" i="79"/>
  <c r="AN1728" i="79"/>
  <c r="AN1727" i="79"/>
  <c r="AN1726" i="79"/>
  <c r="AN1723" i="79"/>
  <c r="AL1730" i="79"/>
  <c r="AL1725" i="79"/>
  <c r="AL1723" i="79"/>
  <c r="AL1726" i="79"/>
  <c r="AL1728" i="79"/>
  <c r="AL1727" i="79"/>
  <c r="AL1724" i="79"/>
  <c r="AL1729" i="79"/>
  <c r="AM1695" i="79"/>
  <c r="AM1719" i="79"/>
  <c r="AM1722" i="79"/>
  <c r="AM1721" i="79"/>
  <c r="AM1720" i="79"/>
  <c r="AK1723" i="79"/>
  <c r="AK1729" i="79"/>
  <c r="AK1728" i="79"/>
  <c r="AK1727" i="79"/>
  <c r="AK1726" i="79"/>
  <c r="AK1730" i="79"/>
  <c r="AK1725" i="79"/>
  <c r="AK1724" i="79"/>
  <c r="AG1722" i="79"/>
  <c r="AG1721" i="79"/>
  <c r="AG1696" i="79"/>
  <c r="AG1697" i="79"/>
  <c r="AG1719" i="79"/>
  <c r="AG1720" i="79"/>
  <c r="AG1693" i="79"/>
  <c r="AG1694" i="79"/>
  <c r="AG1695" i="79"/>
  <c r="AT1726" i="79"/>
  <c r="AT1728" i="79"/>
  <c r="AT1727" i="79"/>
  <c r="AT1725" i="79"/>
  <c r="AT1729" i="79"/>
  <c r="AT1730" i="79"/>
  <c r="AT1724" i="79"/>
  <c r="AT1723" i="79"/>
  <c r="AT1695" i="79"/>
  <c r="AT1720" i="79"/>
  <c r="AT1722" i="79"/>
  <c r="AT1721" i="79"/>
  <c r="AT1719" i="79"/>
  <c r="AM1724" i="79"/>
  <c r="AM1730" i="79"/>
  <c r="AM1726" i="79"/>
  <c r="AM1728" i="79"/>
  <c r="AM1727" i="79"/>
  <c r="AM1725" i="79"/>
  <c r="AM1729" i="79"/>
  <c r="AM1723" i="79"/>
  <c r="AQ1728" i="79"/>
  <c r="AQ1727" i="79"/>
  <c r="AQ1729" i="79"/>
  <c r="AQ1730" i="79"/>
  <c r="AQ1725" i="79"/>
  <c r="AQ1724" i="79"/>
  <c r="AQ1723" i="79"/>
  <c r="AQ1726" i="79"/>
  <c r="AR1728" i="79"/>
  <c r="AR1727" i="79"/>
  <c r="AR1723" i="79"/>
  <c r="AR1725" i="79"/>
  <c r="AR1724" i="79"/>
  <c r="AR1730" i="79"/>
  <c r="AR1726" i="79"/>
  <c r="AR1729" i="79"/>
  <c r="AO1729" i="79"/>
  <c r="AO1730" i="79"/>
  <c r="AO1725" i="79"/>
  <c r="AO1724" i="79"/>
  <c r="AO1726" i="79"/>
  <c r="AO1728" i="79"/>
  <c r="AO1727" i="79"/>
  <c r="AO1723" i="79"/>
  <c r="AQ1695" i="79"/>
  <c r="AQ1721" i="79"/>
  <c r="AQ1720" i="79"/>
  <c r="AQ1722" i="79"/>
  <c r="AQ1719" i="79"/>
  <c r="AG1727" i="79"/>
  <c r="AG1730" i="79"/>
  <c r="AG1723" i="79"/>
  <c r="AG1729" i="79"/>
  <c r="AG1724" i="79"/>
  <c r="AG1726" i="79"/>
  <c r="AG1725" i="79"/>
  <c r="AG1728" i="79"/>
  <c r="AP1723" i="79"/>
  <c r="AP1726" i="79"/>
  <c r="AP1725" i="79"/>
  <c r="AP1724" i="79"/>
  <c r="AP1730" i="79"/>
  <c r="AP1728" i="79"/>
  <c r="AP1727" i="79"/>
  <c r="AP1729" i="79"/>
  <c r="AS1695" i="79"/>
  <c r="AS1720" i="79"/>
  <c r="AS1719" i="79"/>
  <c r="AS1722" i="79"/>
  <c r="AS1721" i="79"/>
  <c r="AI1727" i="79"/>
  <c r="AI1730" i="79"/>
  <c r="AI1729" i="79"/>
  <c r="AI1728" i="79"/>
  <c r="AI1724" i="79"/>
  <c r="AI1723" i="79"/>
  <c r="AI1726" i="79"/>
  <c r="AI1725" i="79"/>
  <c r="AK1695" i="79"/>
  <c r="AK1721" i="79"/>
  <c r="AK1720" i="79"/>
  <c r="AK1719" i="79"/>
  <c r="AK1722" i="79"/>
  <c r="AS1726" i="79"/>
  <c r="AS1724" i="79"/>
  <c r="AS1730" i="79"/>
  <c r="AS1725" i="79"/>
  <c r="AS1728" i="79"/>
  <c r="AS1727" i="79"/>
  <c r="AS1729" i="79"/>
  <c r="AS1723" i="79"/>
  <c r="AN1695" i="79"/>
  <c r="AN1719" i="79"/>
  <c r="AN1721" i="79"/>
  <c r="AN1720" i="79"/>
  <c r="AN1722" i="79"/>
  <c r="AI1695" i="79"/>
  <c r="AI1720" i="79"/>
  <c r="AI1719" i="79"/>
  <c r="AI1721" i="79"/>
  <c r="AI1722" i="79"/>
  <c r="AR1695" i="79"/>
  <c r="AR1719" i="79"/>
  <c r="AR1721" i="79"/>
  <c r="AR1722" i="79"/>
  <c r="AR1720" i="79"/>
  <c r="AL1695" i="79"/>
  <c r="AL1722" i="79"/>
  <c r="AL1720" i="79"/>
  <c r="AL1721" i="79"/>
  <c r="AL1719" i="79"/>
  <c r="AO1695" i="79"/>
  <c r="AO1722" i="79"/>
  <c r="AO1721" i="79"/>
  <c r="AO1720" i="79"/>
  <c r="AO1719" i="79"/>
  <c r="AJ1724" i="79"/>
  <c r="AJ1723" i="79"/>
  <c r="AJ1726" i="79"/>
  <c r="AJ1728" i="79"/>
  <c r="AJ1727" i="79"/>
  <c r="AJ1725" i="79"/>
  <c r="AJ1729" i="79"/>
  <c r="AJ1730" i="79"/>
  <c r="AJ1695" i="79"/>
  <c r="AJ1721" i="79"/>
  <c r="AJ1720" i="79"/>
  <c r="AJ1719" i="79"/>
  <c r="AJ1722" i="79"/>
  <c r="AP1695" i="79"/>
  <c r="AP1720" i="79"/>
  <c r="AP1719" i="79"/>
  <c r="AP1722" i="79"/>
  <c r="AP1721" i="79"/>
  <c r="AH1695" i="79"/>
  <c r="AH1720" i="79"/>
  <c r="AH1721" i="79"/>
  <c r="AH1722" i="79"/>
  <c r="AH1719" i="79"/>
  <c r="AH1725" i="79"/>
  <c r="AH1728" i="79"/>
  <c r="AH1724" i="79"/>
  <c r="AH1727" i="79"/>
  <c r="AH1730" i="79"/>
  <c r="AH1726" i="79"/>
  <c r="AH1723" i="79"/>
  <c r="AH1729" i="79"/>
  <c r="M30" i="45"/>
  <c r="D132" i="45" s="1"/>
  <c r="AH967" i="79" s="1"/>
  <c r="AH976" i="79" s="1"/>
  <c r="M23" i="45"/>
  <c r="C132" i="45" s="1"/>
  <c r="AG967" i="79" s="1"/>
  <c r="L23" i="45"/>
  <c r="C131" i="45" s="1"/>
  <c r="AG771" i="79" s="1"/>
  <c r="L30" i="45"/>
  <c r="D131" i="45" s="1"/>
  <c r="AH771" i="79" s="1"/>
  <c r="AH777" i="79" s="1"/>
  <c r="N23" i="45"/>
  <c r="C133" i="45" s="1"/>
  <c r="AG1162" i="79" s="1"/>
  <c r="N30" i="45"/>
  <c r="D133" i="45" s="1"/>
  <c r="AH1162" i="79" s="1"/>
  <c r="AH1171" i="79" s="1"/>
  <c r="O23" i="45"/>
  <c r="C134" i="45" s="1"/>
  <c r="AG1357" i="79" s="1"/>
  <c r="O30" i="45"/>
  <c r="D134" i="45" s="1"/>
  <c r="AH1357" i="79" s="1"/>
  <c r="AH1360" i="79" s="1"/>
  <c r="AG1556" i="79"/>
  <c r="AG1561" i="79"/>
  <c r="AP147" i="46"/>
  <c r="AJ1612" i="79" s="1"/>
  <c r="AP148" i="46"/>
  <c r="AJ1639" i="79" s="1"/>
  <c r="AP141" i="46"/>
  <c r="AP150" i="46"/>
  <c r="AJ1693" i="79" s="1"/>
  <c r="AO147" i="46"/>
  <c r="AI1612" i="79" s="1"/>
  <c r="AO140" i="46"/>
  <c r="AO141" i="46"/>
  <c r="AO146" i="46"/>
  <c r="AI1586" i="79" s="1"/>
  <c r="AP137" i="46"/>
  <c r="AO136" i="46"/>
  <c r="AO142" i="46"/>
  <c r="AP135" i="46"/>
  <c r="AP136" i="46"/>
  <c r="AP138" i="46"/>
  <c r="AP145" i="46"/>
  <c r="AO135" i="46"/>
  <c r="AO138" i="46"/>
  <c r="AO144" i="46"/>
  <c r="AO145" i="46"/>
  <c r="AI1552" i="79" s="1"/>
  <c r="AP143" i="46"/>
  <c r="AP142" i="46"/>
  <c r="AO137" i="46"/>
  <c r="AP139" i="46"/>
  <c r="AP140" i="46"/>
  <c r="AP146" i="46"/>
  <c r="AJ1586" i="79" s="1"/>
  <c r="AP149" i="46"/>
  <c r="AJ1666" i="79" s="1"/>
  <c r="AO139" i="46"/>
  <c r="AO149" i="46"/>
  <c r="AI1666" i="79" s="1"/>
  <c r="AO148" i="46"/>
  <c r="AO150" i="46"/>
  <c r="AI1693" i="79" s="1"/>
  <c r="AO127" i="46"/>
  <c r="AP144" i="46"/>
  <c r="AO143" i="46"/>
  <c r="AI1694" i="79"/>
  <c r="AI1702" i="79"/>
  <c r="AI1699" i="79"/>
  <c r="AI1703" i="79"/>
  <c r="AI1696" i="79"/>
  <c r="AI1700" i="79"/>
  <c r="AI1704" i="79"/>
  <c r="AI1701" i="79"/>
  <c r="AI1697" i="79"/>
  <c r="AO1615" i="79"/>
  <c r="AO1619" i="79"/>
  <c r="AO1612" i="79"/>
  <c r="AO1613" i="79"/>
  <c r="AO1621" i="79"/>
  <c r="AO1616" i="79"/>
  <c r="AO1620" i="79"/>
  <c r="AO1623" i="79"/>
  <c r="AO1618" i="79"/>
  <c r="AO1622" i="79"/>
  <c r="AO1614" i="79"/>
  <c r="AS1555" i="79"/>
  <c r="AS1559" i="79"/>
  <c r="AS1562" i="79"/>
  <c r="AS1552" i="79"/>
  <c r="AS1561" i="79" s="1"/>
  <c r="AS1553" i="79"/>
  <c r="AS1563" i="79"/>
  <c r="AS1558" i="79"/>
  <c r="AS1554" i="79"/>
  <c r="AS1556" i="79"/>
  <c r="AS1560" i="79"/>
  <c r="AR1693" i="79"/>
  <c r="AR1697" i="79"/>
  <c r="AR1701" i="79"/>
  <c r="AR1694" i="79"/>
  <c r="AR1702" i="79"/>
  <c r="AR1699" i="79"/>
  <c r="AR1703" i="79"/>
  <c r="AR1700" i="79"/>
  <c r="AR1704" i="79"/>
  <c r="AR1696" i="79"/>
  <c r="AQ1587" i="79"/>
  <c r="AQ1595" i="79"/>
  <c r="AQ1588" i="79"/>
  <c r="AQ1592" i="79"/>
  <c r="AQ1596" i="79"/>
  <c r="AQ1589" i="79"/>
  <c r="AQ1593" i="79"/>
  <c r="AQ1597" i="79"/>
  <c r="AQ1590" i="79"/>
  <c r="AQ1594" i="79"/>
  <c r="AQ1586" i="79"/>
  <c r="AH1668" i="79"/>
  <c r="AH1672" i="79"/>
  <c r="AH1676" i="79"/>
  <c r="AH1666" i="79"/>
  <c r="AH1670" i="79"/>
  <c r="AH1674" i="79"/>
  <c r="AH1677" i="79"/>
  <c r="AH1667" i="79"/>
  <c r="AH1669" i="79"/>
  <c r="AH1673" i="79"/>
  <c r="AH1671" i="79"/>
  <c r="AH1675" i="79"/>
  <c r="AK1642" i="79"/>
  <c r="AK1640" i="79"/>
  <c r="AK1639" i="79"/>
  <c r="AK1643" i="79"/>
  <c r="AK1647" i="79"/>
  <c r="AK1641" i="79"/>
  <c r="AK1648" i="79"/>
  <c r="AK1645" i="79"/>
  <c r="AK1649" i="79"/>
  <c r="AK1646" i="79"/>
  <c r="AK1650" i="79"/>
  <c r="AJ1697" i="79"/>
  <c r="AJ1701" i="79"/>
  <c r="AJ1694" i="79"/>
  <c r="AJ1702" i="79"/>
  <c r="AJ1699" i="79"/>
  <c r="AJ1703" i="79"/>
  <c r="AJ1696" i="79"/>
  <c r="AJ1700" i="79"/>
  <c r="AJ1704" i="79"/>
  <c r="AL1554" i="79"/>
  <c r="AL1558" i="79"/>
  <c r="AL1555" i="79"/>
  <c r="AL1552" i="79"/>
  <c r="AL1561" i="79" s="1"/>
  <c r="AL1556" i="79"/>
  <c r="AL1560" i="79"/>
  <c r="AL1563" i="79"/>
  <c r="AL1559" i="79"/>
  <c r="AL1553" i="79"/>
  <c r="AL1562" i="79"/>
  <c r="AJ1590" i="79"/>
  <c r="AJ1594" i="79"/>
  <c r="AJ1587" i="79"/>
  <c r="AJ1595" i="79"/>
  <c r="AJ1588" i="79"/>
  <c r="AJ1592" i="79"/>
  <c r="AJ1596" i="79"/>
  <c r="AJ1593" i="79"/>
  <c r="AJ1597" i="79"/>
  <c r="AJ1589" i="79"/>
  <c r="AH1614" i="79"/>
  <c r="AH1618" i="79"/>
  <c r="AH1612" i="79"/>
  <c r="AH1616" i="79"/>
  <c r="AH1620" i="79"/>
  <c r="AH1622" i="79"/>
  <c r="AH1623" i="79"/>
  <c r="AH1613" i="79"/>
  <c r="AH1615" i="79"/>
  <c r="AH1619" i="79"/>
  <c r="AH1621" i="79"/>
  <c r="AH1617" i="79"/>
  <c r="AJ1616" i="79"/>
  <c r="AJ1620" i="79"/>
  <c r="AJ1613" i="79"/>
  <c r="AJ1614" i="79"/>
  <c r="AJ1618" i="79"/>
  <c r="AJ1621" i="79"/>
  <c r="AJ1622" i="79"/>
  <c r="AJ1615" i="79"/>
  <c r="AJ1619" i="79"/>
  <c r="AJ1623" i="79"/>
  <c r="AI1553" i="79"/>
  <c r="AI1554" i="79"/>
  <c r="AI1555" i="79"/>
  <c r="AI1559" i="79"/>
  <c r="AI1562" i="79"/>
  <c r="AI1558" i="79"/>
  <c r="AI1560" i="79"/>
  <c r="AI1556" i="79"/>
  <c r="AI1563" i="79"/>
  <c r="AK1696" i="79"/>
  <c r="AK1700" i="79"/>
  <c r="AK1704" i="79"/>
  <c r="AK1693" i="79"/>
  <c r="AK1697" i="79"/>
  <c r="AK1701" i="79"/>
  <c r="AK1694" i="79"/>
  <c r="AK1702" i="79"/>
  <c r="AK1703" i="79"/>
  <c r="AK1699" i="79"/>
  <c r="AT1699" i="79"/>
  <c r="AT1703" i="79"/>
  <c r="AT1696" i="79"/>
  <c r="AT1700" i="79"/>
  <c r="AT1704" i="79"/>
  <c r="AT1693" i="79"/>
  <c r="AT1697" i="79"/>
  <c r="AT1701" i="79"/>
  <c r="AT1694" i="79"/>
  <c r="AT1702" i="79"/>
  <c r="AO1642" i="79"/>
  <c r="AO1640" i="79"/>
  <c r="AO1643" i="79"/>
  <c r="AO1647" i="79"/>
  <c r="AO1648" i="79"/>
  <c r="AO1639" i="79"/>
  <c r="AO1645" i="79"/>
  <c r="AO1649" i="79"/>
  <c r="AO1646" i="79"/>
  <c r="AO1641" i="79"/>
  <c r="AO1650" i="79"/>
  <c r="AO1589" i="79"/>
  <c r="AO1593" i="79"/>
  <c r="AO1597" i="79"/>
  <c r="AO1586" i="79"/>
  <c r="AO1590" i="79"/>
  <c r="AO1594" i="79"/>
  <c r="AO1587" i="79"/>
  <c r="AO1595" i="79"/>
  <c r="AO1596" i="79"/>
  <c r="AO1588" i="79"/>
  <c r="AO1592" i="79"/>
  <c r="AO1555" i="79"/>
  <c r="AO1559" i="79"/>
  <c r="AO1562" i="79"/>
  <c r="AO1552" i="79"/>
  <c r="AO1561" i="79" s="1"/>
  <c r="AO1553" i="79"/>
  <c r="AO1556" i="79"/>
  <c r="AO1560" i="79"/>
  <c r="AO1554" i="79"/>
  <c r="AO1563" i="79"/>
  <c r="AO1558" i="79"/>
  <c r="AT1554" i="79"/>
  <c r="AT1558" i="79"/>
  <c r="AT1555" i="79"/>
  <c r="AT1552" i="79"/>
  <c r="AT1561" i="79" s="1"/>
  <c r="AT1556" i="79"/>
  <c r="AT1560" i="79"/>
  <c r="AT1563" i="79"/>
  <c r="AT1559" i="79"/>
  <c r="AT1562" i="79"/>
  <c r="AT1553" i="79"/>
  <c r="AS1589" i="79"/>
  <c r="AS1593" i="79"/>
  <c r="AS1597" i="79"/>
  <c r="AS1586" i="79"/>
  <c r="AS1590" i="79"/>
  <c r="AS1594" i="79"/>
  <c r="AS1587" i="79"/>
  <c r="AS1595" i="79"/>
  <c r="AS1592" i="79"/>
  <c r="AS1596" i="79"/>
  <c r="AS1588" i="79"/>
  <c r="AQ1640" i="79"/>
  <c r="AQ1642" i="79"/>
  <c r="AQ1641" i="79"/>
  <c r="AQ1645" i="79"/>
  <c r="AQ1649" i="79"/>
  <c r="AQ1646" i="79"/>
  <c r="AQ1650" i="79"/>
  <c r="AQ1643" i="79"/>
  <c r="AQ1647" i="79"/>
  <c r="AQ1639" i="79"/>
  <c r="AQ1648" i="79"/>
  <c r="AP1554" i="79"/>
  <c r="AP1558" i="79"/>
  <c r="AP1555" i="79"/>
  <c r="AP1552" i="79"/>
  <c r="AP1561" i="79" s="1"/>
  <c r="AP1556" i="79"/>
  <c r="AP1560" i="79"/>
  <c r="AP1563" i="79"/>
  <c r="AP1562" i="79"/>
  <c r="AP1553" i="79"/>
  <c r="AP1559" i="79"/>
  <c r="AQ1613" i="79"/>
  <c r="AQ1615" i="79"/>
  <c r="AQ1619" i="79"/>
  <c r="AQ1614" i="79"/>
  <c r="AQ1618" i="79"/>
  <c r="AQ1621" i="79"/>
  <c r="AQ1612" i="79"/>
  <c r="AQ1616" i="79"/>
  <c r="AQ1620" i="79"/>
  <c r="AQ1622" i="79"/>
  <c r="AQ1623" i="79"/>
  <c r="AS1615" i="79"/>
  <c r="AS1619" i="79"/>
  <c r="AS1612" i="79"/>
  <c r="AS1613" i="79"/>
  <c r="AS1623" i="79"/>
  <c r="AS1614" i="79"/>
  <c r="AS1618" i="79"/>
  <c r="AS1616" i="79"/>
  <c r="AS1620" i="79"/>
  <c r="AS1621" i="79"/>
  <c r="AS1622" i="79"/>
  <c r="AH775" i="79"/>
  <c r="AH779" i="79"/>
  <c r="AH772" i="79"/>
  <c r="AH776" i="79"/>
  <c r="AH773" i="79"/>
  <c r="AH774" i="79"/>
  <c r="AH1588" i="79"/>
  <c r="AH1592" i="79"/>
  <c r="AH1596" i="79"/>
  <c r="AH1589" i="79"/>
  <c r="AH1593" i="79"/>
  <c r="AH1597" i="79"/>
  <c r="AH1586" i="79"/>
  <c r="AH1590" i="79"/>
  <c r="AH1594" i="79"/>
  <c r="AH1587" i="79"/>
  <c r="AH1591" i="79"/>
  <c r="AH1595" i="79"/>
  <c r="AK1669" i="79"/>
  <c r="AK1673" i="79"/>
  <c r="AK1677" i="79"/>
  <c r="AK1666" i="79"/>
  <c r="AK1667" i="79"/>
  <c r="AK1675" i="79"/>
  <c r="AK1668" i="79"/>
  <c r="AK1672" i="79"/>
  <c r="AK1670" i="79"/>
  <c r="AK1674" i="79"/>
  <c r="AK1676" i="79"/>
  <c r="AK1615" i="79"/>
  <c r="AK1619" i="79"/>
  <c r="AK1612" i="79"/>
  <c r="AK1613" i="79"/>
  <c r="AK1621" i="79"/>
  <c r="AK1623" i="79"/>
  <c r="AK1614" i="79"/>
  <c r="AK1618" i="79"/>
  <c r="AK1616" i="79"/>
  <c r="AK1620" i="79"/>
  <c r="AK1622" i="79"/>
  <c r="AM1613" i="79"/>
  <c r="AM1621" i="79"/>
  <c r="AM1615" i="79"/>
  <c r="AM1619" i="79"/>
  <c r="AM1612" i="79"/>
  <c r="AM1622" i="79"/>
  <c r="AM1614" i="79"/>
  <c r="AM1618" i="79"/>
  <c r="AM1623" i="79"/>
  <c r="AM1616" i="79"/>
  <c r="AM1620" i="79"/>
  <c r="AQ1667" i="79"/>
  <c r="AQ1675" i="79"/>
  <c r="AQ1669" i="79"/>
  <c r="AQ1673" i="79"/>
  <c r="AQ1677" i="79"/>
  <c r="AQ1666" i="79"/>
  <c r="AQ1668" i="79"/>
  <c r="AQ1672" i="79"/>
  <c r="AQ1670" i="79"/>
  <c r="AQ1674" i="79"/>
  <c r="AQ1676" i="79"/>
  <c r="AN1612" i="79"/>
  <c r="AN1616" i="79"/>
  <c r="AN1620" i="79"/>
  <c r="AN1614" i="79"/>
  <c r="AN1618" i="79"/>
  <c r="AN1613" i="79"/>
  <c r="AN1615" i="79"/>
  <c r="AN1619" i="79"/>
  <c r="AN1621" i="79"/>
  <c r="AN1622" i="79"/>
  <c r="AN1623" i="79"/>
  <c r="AL1668" i="79"/>
  <c r="AL1672" i="79"/>
  <c r="AL1676" i="79"/>
  <c r="AL1666" i="79"/>
  <c r="AL1670" i="79"/>
  <c r="AL1674" i="79"/>
  <c r="AL1669" i="79"/>
  <c r="AL1673" i="79"/>
  <c r="AL1675" i="79"/>
  <c r="AL1667" i="79"/>
  <c r="AL1677" i="79"/>
  <c r="AL1588" i="79"/>
  <c r="AL1592" i="79"/>
  <c r="AL1596" i="79"/>
  <c r="AL1589" i="79"/>
  <c r="AL1593" i="79"/>
  <c r="AL1597" i="79"/>
  <c r="AL1586" i="79"/>
  <c r="AL1590" i="79"/>
  <c r="AL1594" i="79"/>
  <c r="AL1595" i="79"/>
  <c r="AL1587" i="79"/>
  <c r="AK1589" i="79"/>
  <c r="AK1593" i="79"/>
  <c r="AK1597" i="79"/>
  <c r="AK1586" i="79"/>
  <c r="AK1590" i="79"/>
  <c r="AK1594" i="79"/>
  <c r="AK1587" i="79"/>
  <c r="AK1595" i="79"/>
  <c r="AK1588" i="79"/>
  <c r="AK1592" i="79"/>
  <c r="AK1596" i="79"/>
  <c r="AN1552" i="79"/>
  <c r="AN1561" i="79" s="1"/>
  <c r="AN1556" i="79"/>
  <c r="AN1560" i="79"/>
  <c r="AN1563" i="79"/>
  <c r="AN1553" i="79"/>
  <c r="AN1554" i="79"/>
  <c r="AN1558" i="79"/>
  <c r="AN1555" i="79"/>
  <c r="AN1559" i="79"/>
  <c r="AN1562" i="79"/>
  <c r="AP1668" i="79"/>
  <c r="AP1672" i="79"/>
  <c r="AP1676" i="79"/>
  <c r="AP1666" i="79"/>
  <c r="AP1670" i="79"/>
  <c r="AP1674" i="79"/>
  <c r="AP1677" i="79"/>
  <c r="AP1669" i="79"/>
  <c r="AP1673" i="79"/>
  <c r="AP1667" i="79"/>
  <c r="AP1675" i="79"/>
  <c r="AR1666" i="79"/>
  <c r="AR1670" i="79"/>
  <c r="AR1674" i="79"/>
  <c r="AR1667" i="79"/>
  <c r="AR1668" i="79"/>
  <c r="AR1672" i="79"/>
  <c r="AR1676" i="79"/>
  <c r="AR1675" i="79"/>
  <c r="AR1677" i="79"/>
  <c r="AR1673" i="79"/>
  <c r="AR1669" i="79"/>
  <c r="AR1612" i="79"/>
  <c r="AR1616" i="79"/>
  <c r="AR1620" i="79"/>
  <c r="AR1614" i="79"/>
  <c r="AR1618" i="79"/>
  <c r="AR1621" i="79"/>
  <c r="AR1613" i="79"/>
  <c r="AR1622" i="79"/>
  <c r="AR1623" i="79"/>
  <c r="AR1615" i="79"/>
  <c r="AR1619" i="79"/>
  <c r="AR1586" i="79"/>
  <c r="AR1590" i="79"/>
  <c r="AR1594" i="79"/>
  <c r="AR1587" i="79"/>
  <c r="AR1595" i="79"/>
  <c r="AR1588" i="79"/>
  <c r="AR1592" i="79"/>
  <c r="AR1596" i="79"/>
  <c r="AR1597" i="79"/>
  <c r="AR1589" i="79"/>
  <c r="AR1593" i="79"/>
  <c r="AT1588" i="79"/>
  <c r="AT1592" i="79"/>
  <c r="AT1596" i="79"/>
  <c r="AT1589" i="79"/>
  <c r="AT1593" i="79"/>
  <c r="AT1597" i="79"/>
  <c r="AT1586" i="79"/>
  <c r="AT1590" i="79"/>
  <c r="AT1594" i="79"/>
  <c r="AT1595" i="79"/>
  <c r="AT1587" i="79"/>
  <c r="AP1699" i="79"/>
  <c r="AP1703" i="79"/>
  <c r="AP1696" i="79"/>
  <c r="AP1700" i="79"/>
  <c r="AP1704" i="79"/>
  <c r="AP1693" i="79"/>
  <c r="AP1697" i="79"/>
  <c r="AP1701" i="79"/>
  <c r="AP1702" i="79"/>
  <c r="AP1694" i="79"/>
  <c r="AT1641" i="79"/>
  <c r="AT1639" i="79"/>
  <c r="AT1642" i="79"/>
  <c r="AT1646" i="79"/>
  <c r="AT1650" i="79"/>
  <c r="AT1643" i="79"/>
  <c r="AT1647" i="79"/>
  <c r="AT1648" i="79"/>
  <c r="AT1645" i="79"/>
  <c r="AT1649" i="79"/>
  <c r="AT1640" i="79"/>
  <c r="AO1696" i="79"/>
  <c r="AO1700" i="79"/>
  <c r="AO1704" i="79"/>
  <c r="AO1693" i="79"/>
  <c r="AO1697" i="79"/>
  <c r="AO1701" i="79"/>
  <c r="AO1694" i="79"/>
  <c r="AO1702" i="79"/>
  <c r="AO1699" i="79"/>
  <c r="AO1703" i="79"/>
  <c r="AT1614" i="79"/>
  <c r="AT1618" i="79"/>
  <c r="AT1612" i="79"/>
  <c r="AT1616" i="79"/>
  <c r="AT1620" i="79"/>
  <c r="AT1615" i="79"/>
  <c r="AT1619" i="79"/>
  <c r="AT1622" i="79"/>
  <c r="AT1623" i="79"/>
  <c r="AT1613" i="79"/>
  <c r="AT1621" i="79"/>
  <c r="AP1614" i="79"/>
  <c r="AP1618" i="79"/>
  <c r="AP1612" i="79"/>
  <c r="AP1616" i="79"/>
  <c r="AP1620" i="79"/>
  <c r="AP1622" i="79"/>
  <c r="AP1613" i="79"/>
  <c r="AP1623" i="79"/>
  <c r="AP1615" i="79"/>
  <c r="AP1619" i="79"/>
  <c r="AP1621" i="79"/>
  <c r="AG1647" i="79"/>
  <c r="AG1650" i="79"/>
  <c r="AG1646" i="79"/>
  <c r="AG1643" i="79"/>
  <c r="AG1649" i="79"/>
  <c r="AG1645" i="79"/>
  <c r="AG1648" i="79"/>
  <c r="AG1644" i="79"/>
  <c r="AH968" i="79"/>
  <c r="AH972" i="79"/>
  <c r="AH969" i="79"/>
  <c r="AH970" i="79"/>
  <c r="AH974" i="79"/>
  <c r="AH975" i="79"/>
  <c r="AH971" i="79"/>
  <c r="AH1554" i="79"/>
  <c r="AH1558" i="79"/>
  <c r="AH1555" i="79"/>
  <c r="AH1552" i="79"/>
  <c r="AH1556" i="79"/>
  <c r="AH1560" i="79"/>
  <c r="AH1563" i="79"/>
  <c r="AH1553" i="79"/>
  <c r="AH1562" i="79"/>
  <c r="AH1559" i="79"/>
  <c r="AH1557" i="79"/>
  <c r="AI1667" i="79"/>
  <c r="AI1675" i="79"/>
  <c r="AI1668" i="79"/>
  <c r="AI1669" i="79"/>
  <c r="AI1673" i="79"/>
  <c r="AI1677" i="79"/>
  <c r="AI1672" i="79"/>
  <c r="AI1670" i="79"/>
  <c r="AI1674" i="79"/>
  <c r="AI1676" i="79"/>
  <c r="AI1613" i="79"/>
  <c r="AI1621" i="79"/>
  <c r="AI1615" i="79"/>
  <c r="AI1619" i="79"/>
  <c r="AI1614" i="79"/>
  <c r="AI1618" i="79"/>
  <c r="AI1616" i="79"/>
  <c r="AI1620" i="79"/>
  <c r="AI1622" i="79"/>
  <c r="AI1623" i="79"/>
  <c r="AM1553" i="79"/>
  <c r="AM1554" i="79"/>
  <c r="AM1555" i="79"/>
  <c r="AM1559" i="79"/>
  <c r="AM1562" i="79"/>
  <c r="AM1563" i="79"/>
  <c r="AM1552" i="79"/>
  <c r="AM1561" i="79" s="1"/>
  <c r="AM1558" i="79"/>
  <c r="AM1560" i="79"/>
  <c r="AM1556" i="79"/>
  <c r="AS1696" i="79"/>
  <c r="AS1700" i="79"/>
  <c r="AS1704" i="79"/>
  <c r="AS1693" i="79"/>
  <c r="AS1697" i="79"/>
  <c r="AS1701" i="79"/>
  <c r="AS1694" i="79"/>
  <c r="AS1702" i="79"/>
  <c r="AS1699" i="79"/>
  <c r="AS1703" i="79"/>
  <c r="AP1588" i="79"/>
  <c r="AP1592" i="79"/>
  <c r="AP1596" i="79"/>
  <c r="AP1589" i="79"/>
  <c r="AP1593" i="79"/>
  <c r="AP1597" i="79"/>
  <c r="AP1586" i="79"/>
  <c r="AP1590" i="79"/>
  <c r="AP1594" i="79"/>
  <c r="AP1595" i="79"/>
  <c r="AP1587" i="79"/>
  <c r="AS1669" i="79"/>
  <c r="AS1673" i="79"/>
  <c r="AS1677" i="79"/>
  <c r="AS1666" i="79"/>
  <c r="AS1667" i="79"/>
  <c r="AS1675" i="79"/>
  <c r="AS1668" i="79"/>
  <c r="AS1672" i="79"/>
  <c r="AS1670" i="79"/>
  <c r="AS1674" i="79"/>
  <c r="AS1676" i="79"/>
  <c r="AS1642" i="79"/>
  <c r="AS1640" i="79"/>
  <c r="AS1639" i="79"/>
  <c r="AS1643" i="79"/>
  <c r="AS1647" i="79"/>
  <c r="AS1641" i="79"/>
  <c r="AS1648" i="79"/>
  <c r="AS1645" i="79"/>
  <c r="AS1649" i="79"/>
  <c r="AS1650" i="79"/>
  <c r="AS1646" i="79"/>
  <c r="AL1699" i="79"/>
  <c r="AL1703" i="79"/>
  <c r="AL1696" i="79"/>
  <c r="AL1700" i="79"/>
  <c r="AL1704" i="79"/>
  <c r="AL1693" i="79"/>
  <c r="AL1697" i="79"/>
  <c r="AL1701" i="79"/>
  <c r="AL1702" i="79"/>
  <c r="AL1694" i="79"/>
  <c r="AM1587" i="79"/>
  <c r="AM1595" i="79"/>
  <c r="AM1588" i="79"/>
  <c r="AM1592" i="79"/>
  <c r="AM1596" i="79"/>
  <c r="AM1589" i="79"/>
  <c r="AM1593" i="79"/>
  <c r="AM1597" i="79"/>
  <c r="AM1594" i="79"/>
  <c r="AM1586" i="79"/>
  <c r="AM1590" i="79"/>
  <c r="AJ1552" i="79"/>
  <c r="AJ1556" i="79"/>
  <c r="AJ1560" i="79"/>
  <c r="AJ1563" i="79"/>
  <c r="AJ1553" i="79"/>
  <c r="AJ1554" i="79"/>
  <c r="AJ1558" i="79"/>
  <c r="AJ1562" i="79"/>
  <c r="AJ1555" i="79"/>
  <c r="AJ1559" i="79"/>
  <c r="AJ1670" i="79"/>
  <c r="AJ1674" i="79"/>
  <c r="AJ1667" i="79"/>
  <c r="AJ1668" i="79"/>
  <c r="AJ1672" i="79"/>
  <c r="AJ1676" i="79"/>
  <c r="AJ1675" i="79"/>
  <c r="AJ1677" i="79"/>
  <c r="AJ1669" i="79"/>
  <c r="AJ1673" i="79"/>
  <c r="AJ1641" i="79"/>
  <c r="AJ1648" i="79"/>
  <c r="AJ1645" i="79"/>
  <c r="AJ1649" i="79"/>
  <c r="AJ1640" i="79"/>
  <c r="AJ1646" i="79"/>
  <c r="AJ1650" i="79"/>
  <c r="AJ1642" i="79"/>
  <c r="AJ1647" i="79"/>
  <c r="AJ1643" i="79"/>
  <c r="AI1640" i="79"/>
  <c r="AI1642" i="79"/>
  <c r="AI1641" i="79"/>
  <c r="AI1645" i="79"/>
  <c r="AI1649" i="79"/>
  <c r="AI1646" i="79"/>
  <c r="AI1650" i="79"/>
  <c r="AI1643" i="79"/>
  <c r="AI1647" i="79"/>
  <c r="AI1639" i="79"/>
  <c r="AI1648" i="79"/>
  <c r="AL1641" i="79"/>
  <c r="AL1639" i="79"/>
  <c r="AL1642" i="79"/>
  <c r="AL1646" i="79"/>
  <c r="AL1650" i="79"/>
  <c r="AL1643" i="79"/>
  <c r="AL1647" i="79"/>
  <c r="AL1648" i="79"/>
  <c r="AL1640" i="79"/>
  <c r="AL1645" i="79"/>
  <c r="AL1649" i="79"/>
  <c r="AK1555" i="79"/>
  <c r="AK1559" i="79"/>
  <c r="AK1562" i="79"/>
  <c r="AK1552" i="79"/>
  <c r="AK1561" i="79" s="1"/>
  <c r="AK1556" i="79"/>
  <c r="AK1553" i="79"/>
  <c r="AK1554" i="79"/>
  <c r="AK1563" i="79"/>
  <c r="AK1558" i="79"/>
  <c r="AK1560" i="79"/>
  <c r="AI1587" i="79"/>
  <c r="AI1595" i="79"/>
  <c r="AI1588" i="79"/>
  <c r="AI1592" i="79"/>
  <c r="AI1596" i="79"/>
  <c r="AI1589" i="79"/>
  <c r="AI1593" i="79"/>
  <c r="AI1597" i="79"/>
  <c r="AI1594" i="79"/>
  <c r="AI1590" i="79"/>
  <c r="AM1667" i="79"/>
  <c r="AM1675" i="79"/>
  <c r="AM1669" i="79"/>
  <c r="AM1673" i="79"/>
  <c r="AM1677" i="79"/>
  <c r="AM1676" i="79"/>
  <c r="AM1668" i="79"/>
  <c r="AM1672" i="79"/>
  <c r="AM1670" i="79"/>
  <c r="AM1674" i="79"/>
  <c r="AM1666" i="79"/>
  <c r="AM1694" i="79"/>
  <c r="AM1702" i="79"/>
  <c r="AM1699" i="79"/>
  <c r="AM1703" i="79"/>
  <c r="AM1696" i="79"/>
  <c r="AM1700" i="79"/>
  <c r="AM1704" i="79"/>
  <c r="AM1697" i="79"/>
  <c r="AM1701" i="79"/>
  <c r="AM1693" i="79"/>
  <c r="AL1614" i="79"/>
  <c r="AL1618" i="79"/>
  <c r="AL1612" i="79"/>
  <c r="AL1616" i="79"/>
  <c r="AL1620" i="79"/>
  <c r="AL1615" i="79"/>
  <c r="AL1619" i="79"/>
  <c r="AL1622" i="79"/>
  <c r="AL1621" i="79"/>
  <c r="AL1623" i="79"/>
  <c r="AL1613" i="79"/>
  <c r="AM1640" i="79"/>
  <c r="AM1642" i="79"/>
  <c r="AM1645" i="79"/>
  <c r="AM1649" i="79"/>
  <c r="AM1639" i="79"/>
  <c r="AM1646" i="79"/>
  <c r="AM1650" i="79"/>
  <c r="AM1641" i="79"/>
  <c r="AM1643" i="79"/>
  <c r="AM1647" i="79"/>
  <c r="AM1648" i="79"/>
  <c r="AQ1553" i="79"/>
  <c r="AQ1554" i="79"/>
  <c r="AQ1555" i="79"/>
  <c r="AQ1559" i="79"/>
  <c r="AQ1562" i="79"/>
  <c r="AQ1558" i="79"/>
  <c r="AQ1556" i="79"/>
  <c r="AQ1560" i="79"/>
  <c r="AQ1552" i="79"/>
  <c r="AQ1561" i="79" s="1"/>
  <c r="AQ1563" i="79"/>
  <c r="AQ1694" i="79"/>
  <c r="AQ1702" i="79"/>
  <c r="AQ1699" i="79"/>
  <c r="AQ1703" i="79"/>
  <c r="AQ1696" i="79"/>
  <c r="AQ1700" i="79"/>
  <c r="AQ1704" i="79"/>
  <c r="AQ1693" i="79"/>
  <c r="AQ1697" i="79"/>
  <c r="AQ1701" i="79"/>
  <c r="AN1693" i="79"/>
  <c r="AN1697" i="79"/>
  <c r="AN1701" i="79"/>
  <c r="AN1694" i="79"/>
  <c r="AN1702" i="79"/>
  <c r="AN1699" i="79"/>
  <c r="AN1703" i="79"/>
  <c r="AN1704" i="79"/>
  <c r="AN1696" i="79"/>
  <c r="AN1700" i="79"/>
  <c r="AT1668" i="79"/>
  <c r="AT1672" i="79"/>
  <c r="AT1676" i="79"/>
  <c r="AT1666" i="79"/>
  <c r="AT1670" i="79"/>
  <c r="AT1674" i="79"/>
  <c r="AT1667" i="79"/>
  <c r="AT1669" i="79"/>
  <c r="AT1673" i="79"/>
  <c r="AT1675" i="79"/>
  <c r="AT1677" i="79"/>
  <c r="AR1552" i="79"/>
  <c r="AR1561" i="79" s="1"/>
  <c r="AR1556" i="79"/>
  <c r="AR1560" i="79"/>
  <c r="AR1563" i="79"/>
  <c r="AR1553" i="79"/>
  <c r="AR1554" i="79"/>
  <c r="AR1558" i="79"/>
  <c r="AR1555" i="79"/>
  <c r="AR1562" i="79"/>
  <c r="AR1559" i="79"/>
  <c r="AN1666" i="79"/>
  <c r="AN1670" i="79"/>
  <c r="AN1674" i="79"/>
  <c r="AN1667" i="79"/>
  <c r="AN1668" i="79"/>
  <c r="AN1672" i="79"/>
  <c r="AN1676" i="79"/>
  <c r="AN1669" i="79"/>
  <c r="AN1673" i="79"/>
  <c r="AN1675" i="79"/>
  <c r="AN1677" i="79"/>
  <c r="AO1669" i="79"/>
  <c r="AO1673" i="79"/>
  <c r="AO1677" i="79"/>
  <c r="AO1666" i="79"/>
  <c r="AO1667" i="79"/>
  <c r="AO1675" i="79"/>
  <c r="AO1670" i="79"/>
  <c r="AO1674" i="79"/>
  <c r="AO1676" i="79"/>
  <c r="AO1668" i="79"/>
  <c r="AO1672" i="79"/>
  <c r="AN1586" i="79"/>
  <c r="AN1590" i="79"/>
  <c r="AN1594" i="79"/>
  <c r="AN1587" i="79"/>
  <c r="AN1595" i="79"/>
  <c r="AN1588" i="79"/>
  <c r="AN1592" i="79"/>
  <c r="AN1596" i="79"/>
  <c r="AN1589" i="79"/>
  <c r="AN1593" i="79"/>
  <c r="AN1597" i="79"/>
  <c r="AR1639" i="79"/>
  <c r="AR1641" i="79"/>
  <c r="AR1648" i="79"/>
  <c r="AR1645" i="79"/>
  <c r="AR1649" i="79"/>
  <c r="AR1640" i="79"/>
  <c r="AR1646" i="79"/>
  <c r="AR1650" i="79"/>
  <c r="AR1643" i="79"/>
  <c r="AR1642" i="79"/>
  <c r="AR1647" i="79"/>
  <c r="AN1639" i="79"/>
  <c r="AN1641" i="79"/>
  <c r="AN1640" i="79"/>
  <c r="AN1648" i="79"/>
  <c r="AN1642" i="79"/>
  <c r="AN1645" i="79"/>
  <c r="AN1649" i="79"/>
  <c r="AN1646" i="79"/>
  <c r="AN1650" i="79"/>
  <c r="AN1647" i="79"/>
  <c r="AN1643" i="79"/>
  <c r="AP1641" i="79"/>
  <c r="AP1639" i="79"/>
  <c r="AP1646" i="79"/>
  <c r="AP1650" i="79"/>
  <c r="AP1640" i="79"/>
  <c r="AP1643" i="79"/>
  <c r="AP1647" i="79"/>
  <c r="AP1642" i="79"/>
  <c r="AP1648" i="79"/>
  <c r="AP1649" i="79"/>
  <c r="AP1645" i="79"/>
  <c r="AH1641" i="79"/>
  <c r="AH1639" i="79"/>
  <c r="AH1646" i="79"/>
  <c r="AH1650" i="79"/>
  <c r="AH1640" i="79"/>
  <c r="AH1643" i="79"/>
  <c r="AH1647" i="79"/>
  <c r="AH1642" i="79"/>
  <c r="AH1644" i="79"/>
  <c r="AH1648" i="79"/>
  <c r="AH1645" i="79"/>
  <c r="AH1649" i="79"/>
  <c r="AH1699" i="79"/>
  <c r="AH1703" i="79"/>
  <c r="AH1696" i="79"/>
  <c r="AH1700" i="79"/>
  <c r="AH1704" i="79"/>
  <c r="AH1693" i="79"/>
  <c r="AH1697" i="79"/>
  <c r="AH1701" i="79"/>
  <c r="AH1702" i="79"/>
  <c r="AH1694" i="79"/>
  <c r="AH1698" i="79"/>
  <c r="AG1586" i="79"/>
  <c r="AG1587" i="79"/>
  <c r="AG1589" i="79"/>
  <c r="AG1588" i="79"/>
  <c r="AG1596" i="79"/>
  <c r="AG1595" i="79"/>
  <c r="AG1597" i="79"/>
  <c r="AG1593" i="79"/>
  <c r="AG1592" i="79"/>
  <c r="AG1594" i="79"/>
  <c r="AG1591" i="79"/>
  <c r="AG1590" i="79"/>
  <c r="AG1552" i="79"/>
  <c r="AG1554" i="79"/>
  <c r="AG1553" i="79"/>
  <c r="AG1555" i="79"/>
  <c r="AG1562" i="79"/>
  <c r="AG1557" i="79"/>
  <c r="AG1563" i="79"/>
  <c r="AG1559" i="79"/>
  <c r="AG1558" i="79"/>
  <c r="AG1560" i="79"/>
  <c r="AG1703" i="79"/>
  <c r="AG1699" i="79"/>
  <c r="AG1702" i="79"/>
  <c r="AG1698" i="79"/>
  <c r="AG1701" i="79"/>
  <c r="AG1704" i="79"/>
  <c r="AG1700" i="79"/>
  <c r="AG1642" i="79"/>
  <c r="AG1639" i="79"/>
  <c r="AG1640" i="79"/>
  <c r="AG1641" i="79"/>
  <c r="AG1614" i="79"/>
  <c r="AG1615" i="79"/>
  <c r="AG1613" i="79"/>
  <c r="AG1612" i="79"/>
  <c r="AG1622" i="79"/>
  <c r="AG1620" i="79"/>
  <c r="AG1623" i="79"/>
  <c r="AG1621" i="79"/>
  <c r="AG1617" i="79"/>
  <c r="AG1618" i="79"/>
  <c r="AG1619" i="79"/>
  <c r="AG1674" i="79"/>
  <c r="AG1670" i="79"/>
  <c r="AG1677" i="79"/>
  <c r="AG1673" i="79"/>
  <c r="AG1676" i="79"/>
  <c r="AG1672" i="79"/>
  <c r="AG1675" i="79"/>
  <c r="AG1671" i="79"/>
  <c r="AG1667" i="79"/>
  <c r="AG1669" i="79"/>
  <c r="AG1668" i="79"/>
  <c r="AG1666" i="79"/>
  <c r="N107" i="45"/>
  <c r="O133" i="45" s="1"/>
  <c r="N114" i="45"/>
  <c r="P133" i="45" s="1"/>
  <c r="N93" i="45"/>
  <c r="M133" i="45" s="1"/>
  <c r="N100" i="45"/>
  <c r="N133" i="45" s="1"/>
  <c r="N79" i="45"/>
  <c r="K133" i="45" s="1"/>
  <c r="N44" i="45"/>
  <c r="F133" i="45" s="1"/>
  <c r="N51" i="45"/>
  <c r="G133" i="45" s="1"/>
  <c r="N58" i="45"/>
  <c r="H133" i="45" s="1"/>
  <c r="N37" i="45"/>
  <c r="E133" i="45" s="1"/>
  <c r="N65" i="45"/>
  <c r="I133" i="45" s="1"/>
  <c r="O72" i="45"/>
  <c r="J134" i="45" s="1"/>
  <c r="O79" i="45"/>
  <c r="K134" i="45" s="1"/>
  <c r="O107" i="45"/>
  <c r="O134" i="45" s="1"/>
  <c r="O86" i="45"/>
  <c r="L134" i="45" s="1"/>
  <c r="O93" i="45"/>
  <c r="M134" i="45" s="1"/>
  <c r="O114" i="45"/>
  <c r="P134" i="45" s="1"/>
  <c r="O100" i="45"/>
  <c r="N134" i="45" s="1"/>
  <c r="O65" i="45"/>
  <c r="I134" i="45" s="1"/>
  <c r="O37" i="45"/>
  <c r="E134" i="45" s="1"/>
  <c r="O44" i="45"/>
  <c r="F134" i="45" s="1"/>
  <c r="O51" i="45"/>
  <c r="G134" i="45" s="1"/>
  <c r="O58" i="45"/>
  <c r="H134" i="45" s="1"/>
  <c r="AZ127" i="46"/>
  <c r="AX127" i="46"/>
  <c r="AS127" i="46"/>
  <c r="AU127" i="46"/>
  <c r="AT127" i="46"/>
  <c r="AQ127" i="46"/>
  <c r="AP127" i="46"/>
  <c r="AV127" i="46"/>
  <c r="AW127" i="46"/>
  <c r="AY127" i="46"/>
  <c r="M93" i="45"/>
  <c r="M132" i="45" s="1"/>
  <c r="M114" i="45"/>
  <c r="P132" i="45" s="1"/>
  <c r="M107" i="45"/>
  <c r="O132" i="45" s="1"/>
  <c r="M86" i="45"/>
  <c r="L132" i="45" s="1"/>
  <c r="M100" i="45"/>
  <c r="N132" i="45" s="1"/>
  <c r="M79" i="45"/>
  <c r="K132" i="45" s="1"/>
  <c r="M72" i="45"/>
  <c r="J132" i="45" s="1"/>
  <c r="L93" i="45"/>
  <c r="M131" i="45" s="1"/>
  <c r="L107" i="45"/>
  <c r="O131" i="45" s="1"/>
  <c r="L86" i="45"/>
  <c r="L131" i="45" s="1"/>
  <c r="L114" i="45"/>
  <c r="P131" i="45" s="1"/>
  <c r="L100" i="45"/>
  <c r="N131" i="45" s="1"/>
  <c r="L79" i="45"/>
  <c r="K131" i="45" s="1"/>
  <c r="L72" i="45"/>
  <c r="J131" i="45" s="1"/>
  <c r="N86" i="45"/>
  <c r="L133" i="45" s="1"/>
  <c r="N72" i="45"/>
  <c r="J133" i="45" s="1"/>
  <c r="L65" i="45"/>
  <c r="I131" i="45" s="1"/>
  <c r="L51" i="45"/>
  <c r="G131" i="45" s="1"/>
  <c r="L58" i="45"/>
  <c r="H131" i="45" s="1"/>
  <c r="L37" i="45"/>
  <c r="E131" i="45" s="1"/>
  <c r="L44" i="45"/>
  <c r="F131" i="45" s="1"/>
  <c r="M44" i="45"/>
  <c r="F132" i="45" s="1"/>
  <c r="M58" i="45"/>
  <c r="H132" i="45" s="1"/>
  <c r="M51" i="45"/>
  <c r="G132" i="45" s="1"/>
  <c r="M37" i="45"/>
  <c r="E132" i="45" s="1"/>
  <c r="M65" i="45"/>
  <c r="I132" i="45" s="1"/>
  <c r="AU1725" i="79" l="1"/>
  <c r="AU1728" i="79"/>
  <c r="AU1721" i="79"/>
  <c r="AU1726" i="79"/>
  <c r="AU1722" i="79"/>
  <c r="AU1724" i="79"/>
  <c r="AU1729" i="79"/>
  <c r="AU1723" i="79"/>
  <c r="AU1727" i="79"/>
  <c r="AU1720" i="79"/>
  <c r="AU1719" i="79"/>
  <c r="AH778" i="79"/>
  <c r="AH973" i="79"/>
  <c r="AH977" i="79" s="1"/>
  <c r="AH1564" i="79"/>
  <c r="AH1358" i="79"/>
  <c r="AH1366" i="79"/>
  <c r="AH1367" i="79"/>
  <c r="AH1362" i="79"/>
  <c r="AH1363" i="79"/>
  <c r="AH1365" i="79"/>
  <c r="AH1359" i="79"/>
  <c r="AH1361" i="79"/>
  <c r="AH1368" i="79"/>
  <c r="AH1364" i="79"/>
  <c r="AH1167" i="79"/>
  <c r="AH1163" i="79"/>
  <c r="AH1170" i="79"/>
  <c r="AH1166" i="79"/>
  <c r="AH1164" i="79"/>
  <c r="AH1169" i="79"/>
  <c r="AH1172" i="79"/>
  <c r="AH1165" i="79"/>
  <c r="AH1168" i="79"/>
  <c r="AG1564" i="79"/>
  <c r="E117" i="43"/>
  <c r="AU1616" i="79"/>
  <c r="AU1621" i="79"/>
  <c r="AU1559" i="79"/>
  <c r="AG1678" i="79"/>
  <c r="D113" i="43" s="1"/>
  <c r="AU1673" i="79"/>
  <c r="AU1650" i="79"/>
  <c r="AU1597" i="79"/>
  <c r="AU1675" i="79"/>
  <c r="AU1677" i="79"/>
  <c r="AU1619" i="79"/>
  <c r="AU1623" i="79"/>
  <c r="AU1645" i="79"/>
  <c r="AU1643" i="79"/>
  <c r="AU1693" i="79"/>
  <c r="AG1705" i="79"/>
  <c r="D117" i="43" s="1"/>
  <c r="AU1704" i="79"/>
  <c r="AU1702" i="79"/>
  <c r="AU1563" i="79"/>
  <c r="AU1594" i="79"/>
  <c r="AU1595" i="79"/>
  <c r="AG1361" i="79"/>
  <c r="AG1358" i="79"/>
  <c r="AG1359" i="79"/>
  <c r="AG1360" i="79"/>
  <c r="AU1646" i="79"/>
  <c r="AU1700" i="79"/>
  <c r="AG1164" i="79"/>
  <c r="AG1166" i="79"/>
  <c r="AG1163" i="79"/>
  <c r="AG1165" i="79"/>
  <c r="AU1672" i="79"/>
  <c r="AU1670" i="79"/>
  <c r="AU1618" i="79"/>
  <c r="AU1620" i="79"/>
  <c r="AU1615" i="79"/>
  <c r="AU1649" i="79"/>
  <c r="AU1647" i="79"/>
  <c r="AU1694" i="79"/>
  <c r="AU1697" i="79"/>
  <c r="AU1699" i="79"/>
  <c r="AH1651" i="79"/>
  <c r="E109" i="43" s="1"/>
  <c r="AU1560" i="79"/>
  <c r="AU1592" i="79"/>
  <c r="AU1596" i="79"/>
  <c r="AU1695" i="79"/>
  <c r="AU1676" i="79"/>
  <c r="AU1674" i="79"/>
  <c r="AU1622" i="79"/>
  <c r="AG1651" i="79"/>
  <c r="D109" i="43" s="1"/>
  <c r="AU1648" i="79"/>
  <c r="AU1696" i="79"/>
  <c r="AU1701" i="79"/>
  <c r="AU1703" i="79"/>
  <c r="AU1558" i="79"/>
  <c r="AU1562" i="79"/>
  <c r="AU1554" i="79"/>
  <c r="AH1678" i="79"/>
  <c r="E113" i="43" s="1"/>
  <c r="AU1590" i="79"/>
  <c r="AU1593" i="79"/>
  <c r="AP1357" i="79"/>
  <c r="AS1357" i="79"/>
  <c r="AN1357" i="79"/>
  <c r="AT1357" i="79"/>
  <c r="AQ1357" i="79"/>
  <c r="AR1357" i="79"/>
  <c r="AO1357" i="79"/>
  <c r="AK1357" i="79"/>
  <c r="AM1357" i="79"/>
  <c r="AI1357" i="79"/>
  <c r="AJ1357" i="79"/>
  <c r="AL1357" i="79"/>
  <c r="AG1366" i="79"/>
  <c r="AG1368" i="79"/>
  <c r="AG1365" i="79"/>
  <c r="AG1364" i="79"/>
  <c r="AG1367" i="79"/>
  <c r="AG1363" i="79"/>
  <c r="AG1362" i="79"/>
  <c r="AG973" i="79"/>
  <c r="AG975" i="79"/>
  <c r="AG974" i="79"/>
  <c r="AG972" i="79"/>
  <c r="AG976" i="79"/>
  <c r="AP967" i="79"/>
  <c r="AT967" i="79"/>
  <c r="AN967" i="79"/>
  <c r="AQ967" i="79"/>
  <c r="AS967" i="79"/>
  <c r="AR967" i="79"/>
  <c r="AO967" i="79"/>
  <c r="AM967" i="79"/>
  <c r="AJ967" i="79"/>
  <c r="AI967" i="79"/>
  <c r="AL967" i="79"/>
  <c r="AK967" i="79"/>
  <c r="AN771" i="79"/>
  <c r="AT771" i="79"/>
  <c r="AR771" i="79"/>
  <c r="AP771" i="79"/>
  <c r="AO771" i="79"/>
  <c r="AS771" i="79"/>
  <c r="AQ771" i="79"/>
  <c r="AJ771" i="79"/>
  <c r="AL771" i="79"/>
  <c r="AK771" i="79"/>
  <c r="AM771" i="79"/>
  <c r="AI771" i="79"/>
  <c r="AT1162" i="79"/>
  <c r="AQ1162" i="79"/>
  <c r="AP1162" i="79"/>
  <c r="AS1162" i="79"/>
  <c r="AN1162" i="79"/>
  <c r="AR1162" i="79"/>
  <c r="AO1162" i="79"/>
  <c r="AK1162" i="79"/>
  <c r="AI1162" i="79"/>
  <c r="AL1162" i="79"/>
  <c r="AM1162" i="79"/>
  <c r="AJ1162" i="79"/>
  <c r="AG1169" i="79"/>
  <c r="AG1172" i="79"/>
  <c r="AG1168" i="79"/>
  <c r="AG1170" i="79"/>
  <c r="AG1171" i="79"/>
  <c r="AG1167" i="79"/>
  <c r="AG778" i="79"/>
  <c r="AG777" i="79"/>
  <c r="AG776" i="79"/>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AH1173" i="79" l="1"/>
  <c r="AJ1163" i="79"/>
  <c r="AJ1167" i="79"/>
  <c r="AJ1171" i="79"/>
  <c r="AJ1164" i="79"/>
  <c r="AJ1172" i="79"/>
  <c r="AJ1165" i="79"/>
  <c r="AJ1169" i="79"/>
  <c r="AJ1170" i="79"/>
  <c r="AJ1166" i="79"/>
  <c r="AS1166" i="79"/>
  <c r="AS1170" i="79"/>
  <c r="AS1163" i="79"/>
  <c r="AS1167" i="79"/>
  <c r="AS1171" i="79"/>
  <c r="AS1164" i="79"/>
  <c r="AS1172" i="79"/>
  <c r="AS1165" i="79"/>
  <c r="AS1169" i="79"/>
  <c r="AP775" i="79"/>
  <c r="AP779" i="79"/>
  <c r="AP772" i="79"/>
  <c r="AP776" i="79"/>
  <c r="AP773" i="79"/>
  <c r="AP777" i="79"/>
  <c r="AP778" i="79"/>
  <c r="AP774" i="79"/>
  <c r="AQ971" i="79"/>
  <c r="AQ975" i="79"/>
  <c r="AQ968" i="79"/>
  <c r="AQ972" i="79"/>
  <c r="AQ976" i="79"/>
  <c r="AQ969" i="79"/>
  <c r="AQ973" i="79"/>
  <c r="AQ970" i="79"/>
  <c r="AQ974" i="79"/>
  <c r="AK1358" i="79"/>
  <c r="AK1360" i="79"/>
  <c r="AK1364" i="79"/>
  <c r="AK1368" i="79"/>
  <c r="AK1359" i="79"/>
  <c r="AK1361" i="79"/>
  <c r="AK1365" i="79"/>
  <c r="AK1362" i="79"/>
  <c r="AK1366" i="79"/>
  <c r="AK1367" i="79"/>
  <c r="AM1164" i="79"/>
  <c r="AM1172" i="79"/>
  <c r="AM1165" i="79"/>
  <c r="AM1169" i="79"/>
  <c r="AM1166" i="79"/>
  <c r="AM1170" i="79"/>
  <c r="AM1171" i="79"/>
  <c r="AM1163" i="79"/>
  <c r="AM1167" i="79"/>
  <c r="AO1166" i="79"/>
  <c r="AO1170" i="79"/>
  <c r="AO1163" i="79"/>
  <c r="AO1167" i="79"/>
  <c r="AO1171" i="79"/>
  <c r="AO1164" i="79"/>
  <c r="AO1172" i="79"/>
  <c r="AO1165" i="79"/>
  <c r="AO1169" i="79"/>
  <c r="AP1165" i="79"/>
  <c r="AP1169" i="79"/>
  <c r="AP1166" i="79"/>
  <c r="AP1170" i="79"/>
  <c r="AP1163" i="79"/>
  <c r="AP1167" i="79"/>
  <c r="AP1171" i="79"/>
  <c r="AP1172" i="79"/>
  <c r="AP1164" i="79"/>
  <c r="AM774" i="79"/>
  <c r="AM778" i="79"/>
  <c r="AM775" i="79"/>
  <c r="AM772" i="79"/>
  <c r="AM776" i="79"/>
  <c r="AM777" i="79"/>
  <c r="AM773" i="79"/>
  <c r="AM779" i="79"/>
  <c r="AQ774" i="79"/>
  <c r="AQ778" i="79"/>
  <c r="AQ775" i="79"/>
  <c r="AQ772" i="79"/>
  <c r="AQ776" i="79"/>
  <c r="AQ773" i="79"/>
  <c r="AQ777" i="79"/>
  <c r="AQ779" i="79"/>
  <c r="AR773" i="79"/>
  <c r="AR777" i="79"/>
  <c r="AR774" i="79"/>
  <c r="AR775" i="79"/>
  <c r="AR779" i="79"/>
  <c r="AR772" i="79"/>
  <c r="AR778" i="79"/>
  <c r="AR776" i="79"/>
  <c r="AL968" i="79"/>
  <c r="AL972" i="79"/>
  <c r="AL976" i="79"/>
  <c r="AL969" i="79"/>
  <c r="AL973" i="79"/>
  <c r="AL970" i="79"/>
  <c r="AL974" i="79"/>
  <c r="AL971" i="79"/>
  <c r="AL975" i="79"/>
  <c r="AO969" i="79"/>
  <c r="AO973" i="79"/>
  <c r="AO970" i="79"/>
  <c r="AO974" i="79"/>
  <c r="AO971" i="79"/>
  <c r="AO975" i="79"/>
  <c r="AO972" i="79"/>
  <c r="AO976" i="79"/>
  <c r="AO968" i="79"/>
  <c r="AN970" i="79"/>
  <c r="AN974" i="79"/>
  <c r="AN971" i="79"/>
  <c r="AN975" i="79"/>
  <c r="AN968" i="79"/>
  <c r="AN972" i="79"/>
  <c r="AN976" i="79"/>
  <c r="AN969" i="79"/>
  <c r="AN973" i="79"/>
  <c r="AJ1359" i="79"/>
  <c r="AJ1361" i="79"/>
  <c r="AJ1365" i="79"/>
  <c r="AJ1362" i="79"/>
  <c r="AJ1366" i="79"/>
  <c r="AJ1358" i="79"/>
  <c r="AJ1367" i="79"/>
  <c r="AJ1364" i="79"/>
  <c r="AJ1368" i="79"/>
  <c r="AJ1360" i="79"/>
  <c r="AO1358" i="79"/>
  <c r="AO1360" i="79"/>
  <c r="AO1364" i="79"/>
  <c r="AO1368" i="79"/>
  <c r="AO1361" i="79"/>
  <c r="AO1365" i="79"/>
  <c r="AO1362" i="79"/>
  <c r="AO1366" i="79"/>
  <c r="AO1359" i="79"/>
  <c r="AO1367" i="79"/>
  <c r="AN1359" i="79"/>
  <c r="AN1358" i="79"/>
  <c r="AN1361" i="79"/>
  <c r="AN1365" i="79"/>
  <c r="AN1362" i="79"/>
  <c r="AN1366" i="79"/>
  <c r="AN1367" i="79"/>
  <c r="AN1364" i="79"/>
  <c r="AN1368" i="79"/>
  <c r="AN1360" i="79"/>
  <c r="AI774" i="79"/>
  <c r="AI778" i="79"/>
  <c r="AI775" i="79"/>
  <c r="AI772" i="79"/>
  <c r="AI776" i="79"/>
  <c r="AI773" i="79"/>
  <c r="AI777" i="79"/>
  <c r="AI779" i="79"/>
  <c r="AM971" i="79"/>
  <c r="AM975" i="79"/>
  <c r="AM968" i="79"/>
  <c r="AM972" i="79"/>
  <c r="AM976" i="79"/>
  <c r="AM969" i="79"/>
  <c r="AM973" i="79"/>
  <c r="AM970" i="79"/>
  <c r="AM974" i="79"/>
  <c r="AT1359" i="79"/>
  <c r="AT1367" i="79"/>
  <c r="AT1360" i="79"/>
  <c r="AT1364" i="79"/>
  <c r="AT1368" i="79"/>
  <c r="AT1361" i="79"/>
  <c r="AT1365" i="79"/>
  <c r="AT1366" i="79"/>
  <c r="AT1358" i="79"/>
  <c r="AT1362" i="79"/>
  <c r="AL1165" i="79"/>
  <c r="AL1169" i="79"/>
  <c r="AL1166" i="79"/>
  <c r="AL1170" i="79"/>
  <c r="AL1163" i="79"/>
  <c r="AL1167" i="79"/>
  <c r="AL1171" i="79"/>
  <c r="AL1164" i="79"/>
  <c r="AL1172" i="79"/>
  <c r="AQ1164" i="79"/>
  <c r="AQ1172" i="79"/>
  <c r="AQ1165" i="79"/>
  <c r="AQ1169" i="79"/>
  <c r="AQ1166" i="79"/>
  <c r="AQ1170" i="79"/>
  <c r="AQ1171" i="79"/>
  <c r="AQ1163" i="79"/>
  <c r="AQ1167" i="79"/>
  <c r="AS772" i="79"/>
  <c r="AS776" i="79"/>
  <c r="AS773" i="79"/>
  <c r="AS774" i="79"/>
  <c r="AS778" i="79"/>
  <c r="AS779" i="79"/>
  <c r="AS777" i="79"/>
  <c r="AS775" i="79"/>
  <c r="AT775" i="79"/>
  <c r="AT779" i="79"/>
  <c r="AT772" i="79"/>
  <c r="AT776" i="79"/>
  <c r="AT773" i="79"/>
  <c r="AT777" i="79"/>
  <c r="AT774" i="79"/>
  <c r="AT778" i="79"/>
  <c r="AI971" i="79"/>
  <c r="AI975" i="79"/>
  <c r="AI968" i="79"/>
  <c r="AI972" i="79"/>
  <c r="AI976" i="79"/>
  <c r="AI969" i="79"/>
  <c r="AI973" i="79"/>
  <c r="AI970" i="79"/>
  <c r="AI974" i="79"/>
  <c r="AR970" i="79"/>
  <c r="AR974" i="79"/>
  <c r="AR971" i="79"/>
  <c r="AR975" i="79"/>
  <c r="AR968" i="79"/>
  <c r="AR972" i="79"/>
  <c r="AR976" i="79"/>
  <c r="AR973" i="79"/>
  <c r="AR969" i="79"/>
  <c r="AT968" i="79"/>
  <c r="AT972" i="79"/>
  <c r="AT976" i="79"/>
  <c r="AT969" i="79"/>
  <c r="AT973" i="79"/>
  <c r="AT970" i="79"/>
  <c r="AT974" i="79"/>
  <c r="AT971" i="79"/>
  <c r="AT975" i="79"/>
  <c r="AI1358" i="79"/>
  <c r="AI1359" i="79"/>
  <c r="AI1362" i="79"/>
  <c r="AI1366" i="79"/>
  <c r="AI1367" i="79"/>
  <c r="AI1360" i="79"/>
  <c r="AI1364" i="79"/>
  <c r="AI1368" i="79"/>
  <c r="AI1361" i="79"/>
  <c r="AI1365" i="79"/>
  <c r="AR1361" i="79"/>
  <c r="AR1365" i="79"/>
  <c r="AR1362" i="79"/>
  <c r="AR1366" i="79"/>
  <c r="AR1358" i="79"/>
  <c r="AR1359" i="79"/>
  <c r="AR1367" i="79"/>
  <c r="AR1360" i="79"/>
  <c r="AR1364" i="79"/>
  <c r="AR1368" i="79"/>
  <c r="AS1358" i="79"/>
  <c r="AS1360" i="79"/>
  <c r="AS1364" i="79"/>
  <c r="AS1368" i="79"/>
  <c r="AS1361" i="79"/>
  <c r="AS1365" i="79"/>
  <c r="AS1362" i="79"/>
  <c r="AS1366" i="79"/>
  <c r="AS1367" i="79"/>
  <c r="AS1359" i="79"/>
  <c r="AK1166" i="79"/>
  <c r="AK1170" i="79"/>
  <c r="AK1163" i="79"/>
  <c r="AK1167" i="79"/>
  <c r="AK1171" i="79"/>
  <c r="AK1164" i="79"/>
  <c r="AK1172" i="79"/>
  <c r="AK1169" i="79"/>
  <c r="AK1165" i="79"/>
  <c r="AJ773" i="79"/>
  <c r="AJ777" i="79"/>
  <c r="AJ774" i="79"/>
  <c r="AJ775" i="79"/>
  <c r="AJ779" i="79"/>
  <c r="AJ776" i="79"/>
  <c r="AJ778" i="79"/>
  <c r="AJ772" i="79"/>
  <c r="AK969" i="79"/>
  <c r="AK973" i="79"/>
  <c r="AK970" i="79"/>
  <c r="AK974" i="79"/>
  <c r="AK971" i="79"/>
  <c r="AK975" i="79"/>
  <c r="AK976" i="79"/>
  <c r="AK968" i="79"/>
  <c r="AK972" i="79"/>
  <c r="AL1359" i="79"/>
  <c r="AL1367" i="79"/>
  <c r="AL1360" i="79"/>
  <c r="AL1364" i="79"/>
  <c r="AL1368" i="79"/>
  <c r="AL1361" i="79"/>
  <c r="AL1365" i="79"/>
  <c r="AL1362" i="79"/>
  <c r="AL1358" i="79"/>
  <c r="AL1366" i="79"/>
  <c r="AR1163" i="79"/>
  <c r="AR1167" i="79"/>
  <c r="AR1171" i="79"/>
  <c r="AR1164" i="79"/>
  <c r="AR1172" i="79"/>
  <c r="AR1165" i="79"/>
  <c r="AR1169" i="79"/>
  <c r="AR1166" i="79"/>
  <c r="AR1170" i="79"/>
  <c r="AK772" i="79"/>
  <c r="AK776" i="79"/>
  <c r="AK773" i="79"/>
  <c r="AK777" i="79"/>
  <c r="AK774" i="79"/>
  <c r="AK778" i="79"/>
  <c r="AK779" i="79"/>
  <c r="AK775" i="79"/>
  <c r="AI1164" i="79"/>
  <c r="AI1172" i="79"/>
  <c r="AI1165" i="79"/>
  <c r="AI1169" i="79"/>
  <c r="AI1166" i="79"/>
  <c r="AI1170" i="79"/>
  <c r="AI1163" i="79"/>
  <c r="AI1167" i="79"/>
  <c r="AI1171" i="79"/>
  <c r="AN1163" i="79"/>
  <c r="AN1167" i="79"/>
  <c r="AN1171" i="79"/>
  <c r="AN1164" i="79"/>
  <c r="AN1172" i="79"/>
  <c r="AN1165" i="79"/>
  <c r="AN1169" i="79"/>
  <c r="AN1170" i="79"/>
  <c r="AN1166" i="79"/>
  <c r="AT1165" i="79"/>
  <c r="AT1169" i="79"/>
  <c r="AT1166" i="79"/>
  <c r="AT1170" i="79"/>
  <c r="AT1163" i="79"/>
  <c r="AT1167" i="79"/>
  <c r="AT1171" i="79"/>
  <c r="AT1172" i="79"/>
  <c r="AT1164" i="79"/>
  <c r="AL775" i="79"/>
  <c r="AL779" i="79"/>
  <c r="AL772" i="79"/>
  <c r="AL776" i="79"/>
  <c r="AL773" i="79"/>
  <c r="AL777" i="79"/>
  <c r="AL774" i="79"/>
  <c r="AL778" i="79"/>
  <c r="AO772" i="79"/>
  <c r="AO776" i="79"/>
  <c r="AO773" i="79"/>
  <c r="AO774" i="79"/>
  <c r="AO778" i="79"/>
  <c r="AO777" i="79"/>
  <c r="AO775" i="79"/>
  <c r="AO779" i="79"/>
  <c r="AN773" i="79"/>
  <c r="AN777" i="79"/>
  <c r="AN774" i="79"/>
  <c r="AN775" i="79"/>
  <c r="AN779" i="79"/>
  <c r="AN772" i="79"/>
  <c r="AN776" i="79"/>
  <c r="AN778" i="79"/>
  <c r="AJ970" i="79"/>
  <c r="AJ974" i="79"/>
  <c r="AJ971" i="79"/>
  <c r="AJ975" i="79"/>
  <c r="AJ968" i="79"/>
  <c r="AJ972" i="79"/>
  <c r="AJ976" i="79"/>
  <c r="AJ969" i="79"/>
  <c r="AJ973" i="79"/>
  <c r="AS969" i="79"/>
  <c r="AS973" i="79"/>
  <c r="AS970" i="79"/>
  <c r="AS974" i="79"/>
  <c r="AS971" i="79"/>
  <c r="AS975" i="79"/>
  <c r="AS968" i="79"/>
  <c r="AS972" i="79"/>
  <c r="AS976" i="79"/>
  <c r="AP968" i="79"/>
  <c r="AP972" i="79"/>
  <c r="AP976" i="79"/>
  <c r="AP969" i="79"/>
  <c r="AP973" i="79"/>
  <c r="AP970" i="79"/>
  <c r="AP974" i="79"/>
  <c r="AP971" i="79"/>
  <c r="AP975" i="79"/>
  <c r="AM1358" i="79"/>
  <c r="AM1362" i="79"/>
  <c r="AM1366" i="79"/>
  <c r="AM1367" i="79"/>
  <c r="AM1359" i="79"/>
  <c r="AM1360" i="79"/>
  <c r="AM1364" i="79"/>
  <c r="AM1368" i="79"/>
  <c r="AM1365" i="79"/>
  <c r="AM1361" i="79"/>
  <c r="AQ1358" i="79"/>
  <c r="AQ1362" i="79"/>
  <c r="AQ1366" i="79"/>
  <c r="AQ1359" i="79"/>
  <c r="AQ1367" i="79"/>
  <c r="AQ1360" i="79"/>
  <c r="AQ1364" i="79"/>
  <c r="AQ1368" i="79"/>
  <c r="AQ1365" i="79"/>
  <c r="AQ1361" i="79"/>
  <c r="AP1359" i="79"/>
  <c r="AP1367" i="79"/>
  <c r="AP1358" i="79"/>
  <c r="AP1360" i="79"/>
  <c r="AP1364" i="79"/>
  <c r="AP1368" i="79"/>
  <c r="AP1361" i="79"/>
  <c r="AP1365" i="79"/>
  <c r="AP1366" i="79"/>
  <c r="AP1362" i="79"/>
  <c r="H120" i="47"/>
  <c r="H121" i="47"/>
  <c r="H122" i="47"/>
  <c r="H123" i="47"/>
  <c r="H124" i="47"/>
  <c r="H125" i="47"/>
  <c r="H126" i="47"/>
  <c r="H127" i="47"/>
  <c r="H128" i="47"/>
  <c r="H135" i="47"/>
  <c r="H136" i="47"/>
  <c r="H137" i="47"/>
  <c r="H138" i="47"/>
  <c r="H140" i="47"/>
  <c r="H141" i="47"/>
  <c r="H142" i="47"/>
  <c r="H144" i="47"/>
  <c r="H145" i="47"/>
  <c r="H146" i="47"/>
  <c r="H150" i="47"/>
  <c r="H151" i="47"/>
  <c r="H152" i="47"/>
  <c r="D17" i="45"/>
  <c r="AI977" i="79" l="1"/>
  <c r="AU1169" i="79"/>
  <c r="AU1365" i="79"/>
  <c r="AU1362" i="79"/>
  <c r="AU1366" i="79"/>
  <c r="AU1170" i="79"/>
  <c r="AU1171" i="79"/>
  <c r="AU1172" i="79"/>
  <c r="AU1367" i="79"/>
  <c r="AU1167" i="79"/>
  <c r="AU1368" i="79"/>
  <c r="AU1364" i="79"/>
  <c r="AH1624" i="79"/>
  <c r="E105" i="43" s="1"/>
  <c r="AH1598" i="79"/>
  <c r="D88" i="43"/>
  <c r="AH1369" i="79"/>
  <c r="E85" i="43" s="1"/>
  <c r="AU1552" i="79"/>
  <c r="AG1598" i="79"/>
  <c r="AU1361" i="79"/>
  <c r="AU1613" i="79"/>
  <c r="AU1612" i="79"/>
  <c r="AG1624" i="79"/>
  <c r="D105" i="43" s="1"/>
  <c r="AU1556" i="79"/>
  <c r="AU1555" i="79"/>
  <c r="AG1369" i="79"/>
  <c r="D85" i="43" s="1"/>
  <c r="AU1614" i="79"/>
  <c r="AU1589" i="79"/>
  <c r="AU1668" i="79"/>
  <c r="AU1642" i="79"/>
  <c r="AU1640" i="79"/>
  <c r="AU1553" i="79"/>
  <c r="AU1358" i="79"/>
  <c r="AU1639" i="79"/>
  <c r="AU1360" i="79"/>
  <c r="AU1669" i="79"/>
  <c r="AU1641" i="79"/>
  <c r="AU1359" i="79"/>
  <c r="AU1586" i="79"/>
  <c r="AU1666" i="79"/>
  <c r="AU1588" i="79"/>
  <c r="AU1667" i="79"/>
  <c r="AU1587" i="79"/>
  <c r="H115" i="47"/>
  <c r="H116" i="47"/>
  <c r="H114" i="47"/>
  <c r="H112" i="47"/>
  <c r="H113" i="47"/>
  <c r="H111" i="47"/>
  <c r="H109" i="47"/>
  <c r="H110" i="47"/>
  <c r="H108" i="47"/>
  <c r="H106" i="47"/>
  <c r="H107" i="47"/>
  <c r="H105" i="47"/>
  <c r="H97" i="47"/>
  <c r="H98" i="47"/>
  <c r="H96" i="47"/>
  <c r="H94" i="47"/>
  <c r="H95" i="47"/>
  <c r="H93" i="47"/>
  <c r="H91" i="47"/>
  <c r="H92" i="47"/>
  <c r="H90" i="47"/>
  <c r="D101" i="43" l="1"/>
  <c r="E101" i="43"/>
  <c r="AU1561" i="79"/>
  <c r="E88" i="43"/>
  <c r="H31" i="47"/>
  <c r="H32" i="47"/>
  <c r="H30" i="47"/>
  <c r="H16" i="47"/>
  <c r="H17" i="47"/>
  <c r="H15" i="47"/>
  <c r="AG1731" i="79" l="1"/>
  <c r="K17" i="45"/>
  <c r="J17" i="45"/>
  <c r="I17" i="45"/>
  <c r="H17" i="45"/>
  <c r="G17" i="45"/>
  <c r="F17" i="45"/>
  <c r="E17" i="45"/>
  <c r="E30" i="45" l="1"/>
  <c r="D124" i="45" s="1"/>
  <c r="E23" i="45"/>
  <c r="C124" i="45" s="1"/>
  <c r="K23" i="45"/>
  <c r="C130" i="45" s="1"/>
  <c r="AG580" i="79" s="1"/>
  <c r="K30" i="45"/>
  <c r="D130" i="45" s="1"/>
  <c r="J23" i="45"/>
  <c r="C129" i="45" s="1"/>
  <c r="AG389" i="79" s="1"/>
  <c r="J30" i="45"/>
  <c r="D129" i="45" s="1"/>
  <c r="I30" i="45"/>
  <c r="D128" i="45" s="1"/>
  <c r="I23" i="45"/>
  <c r="C128" i="45" s="1"/>
  <c r="AG198" i="79" s="1"/>
  <c r="AG199" i="79" s="1"/>
  <c r="H23" i="45"/>
  <c r="C127" i="45" s="1"/>
  <c r="H30" i="45"/>
  <c r="D127" i="45" s="1"/>
  <c r="G23" i="45"/>
  <c r="C126" i="45" s="1"/>
  <c r="G30" i="45"/>
  <c r="D126" i="45" s="1"/>
  <c r="F23" i="45"/>
  <c r="C125" i="45" s="1"/>
  <c r="F30" i="45"/>
  <c r="D125" i="45" s="1"/>
  <c r="I65" i="45"/>
  <c r="I128" i="45" s="1"/>
  <c r="E86" i="45"/>
  <c r="L124" i="45" s="1"/>
  <c r="E100" i="45"/>
  <c r="N124" i="45" s="1"/>
  <c r="E72" i="45"/>
  <c r="J124" i="45" s="1"/>
  <c r="E107" i="45"/>
  <c r="O124" i="45" s="1"/>
  <c r="E114" i="45"/>
  <c r="P124" i="45" s="1"/>
  <c r="E79" i="45"/>
  <c r="K124" i="45" s="1"/>
  <c r="E93" i="45"/>
  <c r="M124" i="45" s="1"/>
  <c r="E65" i="45"/>
  <c r="I124" i="45" s="1"/>
  <c r="G65" i="45"/>
  <c r="I126" i="45" s="1"/>
  <c r="G100" i="45"/>
  <c r="N126" i="45" s="1"/>
  <c r="G86" i="45"/>
  <c r="L126" i="45" s="1"/>
  <c r="G114" i="45"/>
  <c r="P126" i="45" s="1"/>
  <c r="G107" i="45"/>
  <c r="O126" i="45" s="1"/>
  <c r="G79" i="45"/>
  <c r="K126" i="45" s="1"/>
  <c r="G93" i="45"/>
  <c r="M126" i="45" s="1"/>
  <c r="G72" i="45"/>
  <c r="J126" i="45" s="1"/>
  <c r="H93" i="45"/>
  <c r="M127" i="45" s="1"/>
  <c r="H79" i="45"/>
  <c r="K127" i="45" s="1"/>
  <c r="H86" i="45"/>
  <c r="L127" i="45" s="1"/>
  <c r="H107" i="45"/>
  <c r="O127" i="45" s="1"/>
  <c r="H114" i="45"/>
  <c r="P127" i="45" s="1"/>
  <c r="H100" i="45"/>
  <c r="N127" i="45" s="1"/>
  <c r="H72" i="45"/>
  <c r="J127" i="45" s="1"/>
  <c r="I93" i="45"/>
  <c r="M128" i="45" s="1"/>
  <c r="I86" i="45"/>
  <c r="L128" i="45" s="1"/>
  <c r="I72" i="45"/>
  <c r="J128" i="45" s="1"/>
  <c r="I100" i="45"/>
  <c r="N128" i="45" s="1"/>
  <c r="I114" i="45"/>
  <c r="P128" i="45" s="1"/>
  <c r="I107" i="45"/>
  <c r="O128" i="45" s="1"/>
  <c r="I79" i="45"/>
  <c r="K128" i="45" s="1"/>
  <c r="F58" i="45"/>
  <c r="H125" i="45" s="1"/>
  <c r="F107" i="45"/>
  <c r="O125" i="45" s="1"/>
  <c r="F86" i="45"/>
  <c r="L125" i="45" s="1"/>
  <c r="F100" i="45"/>
  <c r="N125" i="45" s="1"/>
  <c r="F72" i="45"/>
  <c r="J125" i="45" s="1"/>
  <c r="F93" i="45"/>
  <c r="M125" i="45" s="1"/>
  <c r="F114" i="45"/>
  <c r="P125" i="45" s="1"/>
  <c r="F79" i="45"/>
  <c r="K125" i="45" s="1"/>
  <c r="J86" i="45"/>
  <c r="L129" i="45" s="1"/>
  <c r="J114" i="45"/>
  <c r="P129" i="45" s="1"/>
  <c r="J93" i="45"/>
  <c r="M129" i="45" s="1"/>
  <c r="J100" i="45"/>
  <c r="N129" i="45" s="1"/>
  <c r="J72" i="45"/>
  <c r="J129" i="45" s="1"/>
  <c r="J107" i="45"/>
  <c r="O129" i="45" s="1"/>
  <c r="J79" i="45"/>
  <c r="K129" i="45" s="1"/>
  <c r="K100" i="45"/>
  <c r="N130" i="45" s="1"/>
  <c r="K114" i="45"/>
  <c r="P130" i="45" s="1"/>
  <c r="K72" i="45"/>
  <c r="J130" i="45" s="1"/>
  <c r="K93" i="45"/>
  <c r="M130" i="45" s="1"/>
  <c r="K86" i="45"/>
  <c r="L130" i="45" s="1"/>
  <c r="K79" i="45"/>
  <c r="K130" i="45" s="1"/>
  <c r="K107" i="45"/>
  <c r="O130" i="45" s="1"/>
  <c r="J65" i="45"/>
  <c r="I129" i="45" s="1"/>
  <c r="K65" i="45"/>
  <c r="I130" i="45" s="1"/>
  <c r="E58" i="45"/>
  <c r="H124" i="45" s="1"/>
  <c r="F65" i="45"/>
  <c r="I125" i="45" s="1"/>
  <c r="H37" i="45"/>
  <c r="E127" i="45" s="1"/>
  <c r="H65" i="45"/>
  <c r="I127" i="45" s="1"/>
  <c r="G58" i="45"/>
  <c r="H126" i="45" s="1"/>
  <c r="G51" i="45"/>
  <c r="G126" i="45" s="1"/>
  <c r="G44" i="45"/>
  <c r="F126" i="45" s="1"/>
  <c r="G37" i="45"/>
  <c r="E126" i="45" s="1"/>
  <c r="K58" i="45"/>
  <c r="H130" i="45" s="1"/>
  <c r="K51" i="45"/>
  <c r="G130" i="45" s="1"/>
  <c r="K44" i="45"/>
  <c r="F130" i="45" s="1"/>
  <c r="K37" i="45"/>
  <c r="E130" i="45" s="1"/>
  <c r="H58" i="45"/>
  <c r="H127" i="45" s="1"/>
  <c r="H44" i="45"/>
  <c r="F127" i="45" s="1"/>
  <c r="H51" i="45"/>
  <c r="G127" i="45" s="1"/>
  <c r="E51" i="45"/>
  <c r="G124" i="45" s="1"/>
  <c r="E37" i="45"/>
  <c r="E124" i="45" s="1"/>
  <c r="E44" i="45"/>
  <c r="F124" i="45" s="1"/>
  <c r="I58" i="45"/>
  <c r="H128" i="45" s="1"/>
  <c r="I44" i="45"/>
  <c r="F128" i="45" s="1"/>
  <c r="I37" i="45"/>
  <c r="E128" i="45" s="1"/>
  <c r="I51" i="45"/>
  <c r="G128" i="45" s="1"/>
  <c r="F51" i="45"/>
  <c r="G125" i="45" s="1"/>
  <c r="F44" i="45"/>
  <c r="F125" i="45" s="1"/>
  <c r="F37" i="45"/>
  <c r="E125" i="45" s="1"/>
  <c r="J58" i="45"/>
  <c r="H129" i="45" s="1"/>
  <c r="J44" i="45"/>
  <c r="F129" i="45" s="1"/>
  <c r="J37" i="45"/>
  <c r="E129" i="45" s="1"/>
  <c r="J51" i="45"/>
  <c r="G129" i="45" s="1"/>
  <c r="AM20" i="46"/>
  <c r="W14" i="47"/>
  <c r="J14" i="47"/>
  <c r="K14" i="47"/>
  <c r="L14" i="47"/>
  <c r="M14" i="47"/>
  <c r="N14" i="47"/>
  <c r="O14" i="47"/>
  <c r="I14" i="47"/>
  <c r="AS20" i="46"/>
  <c r="AO20" i="46"/>
  <c r="AP20" i="46"/>
  <c r="AQ20" i="46"/>
  <c r="AR20" i="46"/>
  <c r="AN20" i="46"/>
  <c r="C60" i="45"/>
  <c r="C53" i="45"/>
  <c r="C46" i="45"/>
  <c r="C39" i="45"/>
  <c r="C25" i="45"/>
  <c r="C32" i="45"/>
  <c r="C18" i="45"/>
  <c r="E42" i="44"/>
  <c r="F42" i="44"/>
  <c r="G42" i="44"/>
  <c r="H42" i="44"/>
  <c r="I42" i="44"/>
  <c r="J42" i="44"/>
  <c r="D42" i="44"/>
  <c r="AL1716" i="79" l="1"/>
  <c r="AL1732" i="79" s="1"/>
  <c r="AO1716" i="79"/>
  <c r="AO1732" i="79" s="1"/>
  <c r="AK1716" i="79"/>
  <c r="AK1732" i="79" s="1"/>
  <c r="AS1716" i="79"/>
  <c r="AS1732" i="79" s="1"/>
  <c r="AT1716" i="79"/>
  <c r="AT1732" i="79" s="1"/>
  <c r="AN1716" i="79"/>
  <c r="AN1732" i="79" s="1"/>
  <c r="AR1716" i="79"/>
  <c r="AR1732" i="79" s="1"/>
  <c r="AI1716" i="79"/>
  <c r="AI1732" i="79" s="1"/>
  <c r="AP1716" i="79"/>
  <c r="AP1732" i="79" s="1"/>
  <c r="AJ1716" i="79"/>
  <c r="AJ1732" i="79" s="1"/>
  <c r="AM1716" i="79"/>
  <c r="AM1732" i="79" s="1"/>
  <c r="AQ1716" i="79"/>
  <c r="AQ1732" i="79" s="1"/>
  <c r="AG1716" i="79"/>
  <c r="AG1732" i="79" s="1"/>
  <c r="AN1690" i="79"/>
  <c r="AP1663" i="79"/>
  <c r="AP1679" i="79" s="1"/>
  <c r="M114" i="43" s="1"/>
  <c r="AR1636" i="79"/>
  <c r="AT1663" i="79"/>
  <c r="AS1690" i="79"/>
  <c r="AS1706" i="79" s="1"/>
  <c r="P118" i="43" s="1"/>
  <c r="AO1690" i="79"/>
  <c r="AO1706" i="79" s="1"/>
  <c r="L118" i="43" s="1"/>
  <c r="AQ1663" i="79"/>
  <c r="AK1636" i="79"/>
  <c r="AK1652" i="79" s="1"/>
  <c r="H110" i="43" s="1"/>
  <c r="AS1636" i="79"/>
  <c r="AL1663" i="79"/>
  <c r="AM1663" i="79"/>
  <c r="AM1679" i="79" s="1"/>
  <c r="J114" i="43" s="1"/>
  <c r="AP1690" i="79"/>
  <c r="AP1706" i="79" s="1"/>
  <c r="M118" i="43" s="1"/>
  <c r="AR1663" i="79"/>
  <c r="AR1679" i="79" s="1"/>
  <c r="O114" i="43" s="1"/>
  <c r="AL1636" i="79"/>
  <c r="AL1652" i="79" s="1"/>
  <c r="I110" i="43" s="1"/>
  <c r="AT1636" i="79"/>
  <c r="AT1652" i="79" s="1"/>
  <c r="Q110" i="43" s="1"/>
  <c r="AR1690" i="79"/>
  <c r="AR1706" i="79" s="1"/>
  <c r="O118" i="43" s="1"/>
  <c r="AQ1690" i="79"/>
  <c r="AK1663" i="79"/>
  <c r="AS1663" i="79"/>
  <c r="AS1679" i="79" s="1"/>
  <c r="P114" i="43" s="1"/>
  <c r="AM1636" i="79"/>
  <c r="AM1652" i="79" s="1"/>
  <c r="J110" i="43" s="1"/>
  <c r="AO1636" i="79"/>
  <c r="AL1690" i="79"/>
  <c r="AL1706" i="79" s="1"/>
  <c r="I118" i="43" s="1"/>
  <c r="AT1690" i="79"/>
  <c r="AN1663" i="79"/>
  <c r="AN1679" i="79" s="1"/>
  <c r="K114" i="43" s="1"/>
  <c r="AP1636" i="79"/>
  <c r="AP1652" i="79" s="1"/>
  <c r="M110" i="43" s="1"/>
  <c r="AK1690" i="79"/>
  <c r="AK1706" i="79" s="1"/>
  <c r="H118" i="43" s="1"/>
  <c r="AM1690" i="79"/>
  <c r="AM1706" i="79" s="1"/>
  <c r="J118" i="43" s="1"/>
  <c r="AO1663" i="79"/>
  <c r="AO1679" i="79" s="1"/>
  <c r="L114" i="43" s="1"/>
  <c r="AQ1636" i="79"/>
  <c r="AQ1652" i="79" s="1"/>
  <c r="N110" i="43" s="1"/>
  <c r="AN1636" i="79"/>
  <c r="AN1652" i="79" s="1"/>
  <c r="K110" i="43" s="1"/>
  <c r="AH1636" i="79"/>
  <c r="AH1652" i="79" s="1"/>
  <c r="E110" i="43" s="1"/>
  <c r="E111" i="43" s="1"/>
  <c r="AI1663" i="79"/>
  <c r="AI1679" i="79" s="1"/>
  <c r="F114" i="43" s="1"/>
  <c r="AJ1636" i="79"/>
  <c r="AH1690" i="79"/>
  <c r="AH1663" i="79"/>
  <c r="AG1636" i="79"/>
  <c r="AI1636" i="79"/>
  <c r="AI1652" i="79" s="1"/>
  <c r="F110" i="43" s="1"/>
  <c r="AG1690" i="79"/>
  <c r="AG1706" i="79" s="1"/>
  <c r="AI1690" i="79"/>
  <c r="AI1706" i="79" s="1"/>
  <c r="F118" i="43" s="1"/>
  <c r="AG1663" i="79"/>
  <c r="AG1679" i="79" s="1"/>
  <c r="AJ1663" i="79"/>
  <c r="AJ1679" i="79" s="1"/>
  <c r="G114" i="43" s="1"/>
  <c r="AJ1690" i="79"/>
  <c r="AJ1706" i="79" s="1"/>
  <c r="G118" i="43" s="1"/>
  <c r="AH389" i="79"/>
  <c r="AH395" i="79" s="1"/>
  <c r="AH580" i="79"/>
  <c r="AH584" i="79" s="1"/>
  <c r="AH198" i="79"/>
  <c r="AH200" i="79" s="1"/>
  <c r="AN130" i="46"/>
  <c r="AN406" i="46"/>
  <c r="AN543" i="46"/>
  <c r="AN269" i="46"/>
  <c r="AN270" i="46" s="1"/>
  <c r="AN1583" i="79"/>
  <c r="AN1599" i="79" s="1"/>
  <c r="K102" i="43" s="1"/>
  <c r="AL1549" i="79"/>
  <c r="AL1565" i="79" s="1"/>
  <c r="I89" i="43" s="1"/>
  <c r="AP1355" i="79"/>
  <c r="AP1370" i="79" s="1"/>
  <c r="M86" i="43" s="1"/>
  <c r="AO1652" i="79"/>
  <c r="L110" i="43" s="1"/>
  <c r="AR1583" i="79"/>
  <c r="AR1599" i="79" s="1"/>
  <c r="O102" i="43" s="1"/>
  <c r="AP1549" i="79"/>
  <c r="AP1565" i="79" s="1"/>
  <c r="M89" i="43" s="1"/>
  <c r="AQ1355" i="79"/>
  <c r="AQ1370" i="79" s="1"/>
  <c r="N86" i="43" s="1"/>
  <c r="AS1652" i="79"/>
  <c r="P110" i="43" s="1"/>
  <c r="AT1549" i="79"/>
  <c r="AT1565" i="79" s="1"/>
  <c r="Q89" i="43" s="1"/>
  <c r="AL1355" i="79"/>
  <c r="AL1370" i="79" s="1"/>
  <c r="I86" i="43" s="1"/>
  <c r="AT1355" i="79"/>
  <c r="AT1370" i="79" s="1"/>
  <c r="Q86" i="43" s="1"/>
  <c r="AG1609" i="79"/>
  <c r="AG1625" i="79" s="1"/>
  <c r="AH1355" i="79"/>
  <c r="AQ1679" i="79"/>
  <c r="N114" i="43" s="1"/>
  <c r="AJ1583" i="79"/>
  <c r="AJ1599" i="79" s="1"/>
  <c r="G102" i="43" s="1"/>
  <c r="AH1549" i="79"/>
  <c r="AH1565" i="79" s="1"/>
  <c r="E89" i="43" s="1"/>
  <c r="AM1355" i="79"/>
  <c r="AM1370" i="79" s="1"/>
  <c r="J86" i="43" s="1"/>
  <c r="AI1355" i="79"/>
  <c r="AI1370" i="79" s="1"/>
  <c r="F86" i="43" s="1"/>
  <c r="AG1583" i="79"/>
  <c r="AG1599" i="79" s="1"/>
  <c r="AQ1609" i="79"/>
  <c r="AQ1625" i="79" s="1"/>
  <c r="N106" i="43" s="1"/>
  <c r="AI1549" i="79"/>
  <c r="AI1565" i="79" s="1"/>
  <c r="F89" i="43" s="1"/>
  <c r="AH1679" i="79"/>
  <c r="E114" i="43" s="1"/>
  <c r="E115" i="43" s="1"/>
  <c r="AJ1609" i="79"/>
  <c r="AJ1625" i="79" s="1"/>
  <c r="G106" i="43" s="1"/>
  <c r="AK1355" i="79"/>
  <c r="AK1370" i="79" s="1"/>
  <c r="H86" i="43" s="1"/>
  <c r="AN1549" i="79"/>
  <c r="AN1565" i="79" s="1"/>
  <c r="K89" i="43" s="1"/>
  <c r="AS1583" i="79"/>
  <c r="AS1599" i="79" s="1"/>
  <c r="P102" i="43" s="1"/>
  <c r="AO1609" i="79"/>
  <c r="AO1625" i="79" s="1"/>
  <c r="L106" i="43" s="1"/>
  <c r="AO1549" i="79"/>
  <c r="AO1565" i="79" s="1"/>
  <c r="L89" i="43" s="1"/>
  <c r="AP1583" i="79"/>
  <c r="AP1599" i="79" s="1"/>
  <c r="M102" i="43" s="1"/>
  <c r="AT1609" i="79"/>
  <c r="AT1625" i="79" s="1"/>
  <c r="Q106" i="43" s="1"/>
  <c r="AJ1652" i="79"/>
  <c r="G110" i="43" s="1"/>
  <c r="AK1679" i="79"/>
  <c r="H114" i="43" s="1"/>
  <c r="AR1355" i="79"/>
  <c r="AR1370" i="79" s="1"/>
  <c r="O86" i="43" s="1"/>
  <c r="AK1549" i="79"/>
  <c r="AK1565" i="79" s="1"/>
  <c r="H89" i="43" s="1"/>
  <c r="AP1609" i="79"/>
  <c r="AP1625" i="79" s="1"/>
  <c r="M106" i="43" s="1"/>
  <c r="AJ1355" i="79"/>
  <c r="AJ1370" i="79" s="1"/>
  <c r="G86" i="43" s="1"/>
  <c r="AM1549" i="79"/>
  <c r="AM1565" i="79" s="1"/>
  <c r="J89" i="43" s="1"/>
  <c r="AL1679" i="79"/>
  <c r="I114" i="43" s="1"/>
  <c r="AN1609" i="79"/>
  <c r="AN1625" i="79" s="1"/>
  <c r="K106" i="43" s="1"/>
  <c r="AO1355" i="79"/>
  <c r="AO1370" i="79" s="1"/>
  <c r="L86" i="43" s="1"/>
  <c r="AR1549" i="79"/>
  <c r="AR1565" i="79" s="1"/>
  <c r="O89" i="43" s="1"/>
  <c r="AS1609" i="79"/>
  <c r="AS1625" i="79" s="1"/>
  <c r="P106" i="43" s="1"/>
  <c r="AS1549" i="79"/>
  <c r="AS1565" i="79" s="1"/>
  <c r="P89" i="43" s="1"/>
  <c r="AT1583" i="79"/>
  <c r="AT1599" i="79" s="1"/>
  <c r="Q102" i="43" s="1"/>
  <c r="AH1609" i="79"/>
  <c r="AH1625" i="79" s="1"/>
  <c r="E106" i="43" s="1"/>
  <c r="E107" i="43" s="1"/>
  <c r="AI1583" i="79"/>
  <c r="AI1599" i="79" s="1"/>
  <c r="F102" i="43" s="1"/>
  <c r="AT1679" i="79"/>
  <c r="Q114" i="43" s="1"/>
  <c r="AI1609" i="79"/>
  <c r="AI1625" i="79" s="1"/>
  <c r="F106" i="43" s="1"/>
  <c r="AN1355" i="79"/>
  <c r="AN1370" i="79" s="1"/>
  <c r="K86" i="43" s="1"/>
  <c r="AQ1549" i="79"/>
  <c r="AQ1565" i="79" s="1"/>
  <c r="N89" i="43" s="1"/>
  <c r="AQ1706" i="79"/>
  <c r="N118" i="43" s="1"/>
  <c r="AR1609" i="79"/>
  <c r="AR1625" i="79" s="1"/>
  <c r="O106" i="43" s="1"/>
  <c r="AS1355" i="79"/>
  <c r="AS1370" i="79" s="1"/>
  <c r="P86" i="43" s="1"/>
  <c r="AK1583" i="79"/>
  <c r="AK1599" i="79" s="1"/>
  <c r="H102" i="43" s="1"/>
  <c r="AN1706" i="79"/>
  <c r="K118" i="43" s="1"/>
  <c r="AG1549" i="79"/>
  <c r="AG1565" i="79" s="1"/>
  <c r="AH1583" i="79"/>
  <c r="E102" i="43" s="1"/>
  <c r="E103" i="43" s="1"/>
  <c r="AL1609" i="79"/>
  <c r="AL1625" i="79" s="1"/>
  <c r="I106" i="43" s="1"/>
  <c r="AM1583" i="79"/>
  <c r="AM1599" i="79" s="1"/>
  <c r="J102" i="43" s="1"/>
  <c r="AR1652" i="79"/>
  <c r="O110" i="43" s="1"/>
  <c r="AT1706" i="79"/>
  <c r="Q118" i="43" s="1"/>
  <c r="AM1609" i="79"/>
  <c r="AM1625" i="79" s="1"/>
  <c r="J106" i="43" s="1"/>
  <c r="AG1652" i="79"/>
  <c r="AG1355" i="79"/>
  <c r="AG1370" i="79" s="1"/>
  <c r="AJ1549" i="79"/>
  <c r="AJ1565" i="79" s="1"/>
  <c r="G89" i="43" s="1"/>
  <c r="AO1583" i="79"/>
  <c r="AO1599" i="79" s="1"/>
  <c r="L102" i="43" s="1"/>
  <c r="AK1609" i="79"/>
  <c r="AK1625" i="79" s="1"/>
  <c r="H106" i="43" s="1"/>
  <c r="AL1583" i="79"/>
  <c r="AL1599" i="79" s="1"/>
  <c r="I102" i="43" s="1"/>
  <c r="AQ1583" i="79"/>
  <c r="AQ1599" i="79" s="1"/>
  <c r="N102" i="43" s="1"/>
  <c r="E118" i="43"/>
  <c r="E119" i="43" s="1"/>
  <c r="AM130" i="46"/>
  <c r="AM406" i="46"/>
  <c r="AM543" i="46"/>
  <c r="AM269" i="46"/>
  <c r="AM270" i="46" s="1"/>
  <c r="AG578" i="79"/>
  <c r="AH578" i="79"/>
  <c r="AH387" i="79"/>
  <c r="AH196" i="79"/>
  <c r="AH1160" i="79"/>
  <c r="AG769" i="79"/>
  <c r="AG196" i="79"/>
  <c r="AH965" i="79"/>
  <c r="AG965" i="79"/>
  <c r="AG1160" i="79"/>
  <c r="AG387" i="79"/>
  <c r="AH769" i="79"/>
  <c r="AP198" i="79"/>
  <c r="AN198" i="79"/>
  <c r="AT198" i="79"/>
  <c r="AR198" i="79"/>
  <c r="AO198" i="79"/>
  <c r="AS198" i="79"/>
  <c r="AQ198" i="79"/>
  <c r="AI198" i="79"/>
  <c r="AK198" i="79"/>
  <c r="AL198" i="79"/>
  <c r="AM198" i="79"/>
  <c r="AJ198" i="79"/>
  <c r="AG394" i="79"/>
  <c r="AG395" i="79"/>
  <c r="AG392" i="79"/>
  <c r="AG586" i="79"/>
  <c r="AG585" i="79"/>
  <c r="AG587" i="79"/>
  <c r="AO389" i="79"/>
  <c r="AN389" i="79"/>
  <c r="AQ389" i="79"/>
  <c r="AS389" i="79"/>
  <c r="AP389" i="79"/>
  <c r="AT389" i="79"/>
  <c r="AR389" i="79"/>
  <c r="AJ389" i="79"/>
  <c r="AI389" i="79"/>
  <c r="AL389" i="79"/>
  <c r="AK389" i="79"/>
  <c r="AM389" i="79"/>
  <c r="AN580" i="79"/>
  <c r="AR580" i="79"/>
  <c r="AS580" i="79"/>
  <c r="AQ580" i="79"/>
  <c r="AO580" i="79"/>
  <c r="AP580" i="79"/>
  <c r="AT580" i="79"/>
  <c r="AK580" i="79"/>
  <c r="AJ580" i="79"/>
  <c r="AM580" i="79"/>
  <c r="AI580" i="79"/>
  <c r="AL580" i="79"/>
  <c r="AM267" i="46"/>
  <c r="AT543" i="46"/>
  <c r="AU269" i="46"/>
  <c r="AX543" i="46"/>
  <c r="AU406" i="46"/>
  <c r="AT269" i="46"/>
  <c r="AU543" i="46"/>
  <c r="AT130" i="46"/>
  <c r="AT131" i="46" s="1"/>
  <c r="K55" i="43" s="1"/>
  <c r="AU130" i="46"/>
  <c r="AU131" i="46" s="1"/>
  <c r="L55" i="43" s="1"/>
  <c r="AV269" i="46"/>
  <c r="AW543" i="46"/>
  <c r="AV543" i="46"/>
  <c r="AW406" i="46"/>
  <c r="AT406" i="46"/>
  <c r="AV130" i="46"/>
  <c r="AV131" i="46" s="1"/>
  <c r="M55" i="43" s="1"/>
  <c r="AG203" i="79"/>
  <c r="AW130" i="46"/>
  <c r="AW131" i="46" s="1"/>
  <c r="N55" i="43" s="1"/>
  <c r="AX130" i="46"/>
  <c r="AX131" i="46" s="1"/>
  <c r="O55" i="43" s="1"/>
  <c r="AX406" i="46"/>
  <c r="AW269" i="46"/>
  <c r="AX269" i="46"/>
  <c r="AM128" i="46"/>
  <c r="AZ406" i="46"/>
  <c r="AZ269" i="46"/>
  <c r="AY269" i="46"/>
  <c r="AY543" i="46"/>
  <c r="AZ543" i="46"/>
  <c r="AZ130" i="46"/>
  <c r="AZ131" i="46" s="1"/>
  <c r="Q55" i="43" s="1"/>
  <c r="AY130" i="46"/>
  <c r="AY131" i="46" s="1"/>
  <c r="P55" i="43" s="1"/>
  <c r="AR769" i="79"/>
  <c r="AO769" i="79"/>
  <c r="AO387" i="79"/>
  <c r="AS965" i="79"/>
  <c r="AN769" i="79"/>
  <c r="AP578" i="79"/>
  <c r="AT196" i="79"/>
  <c r="AU541" i="46"/>
  <c r="AQ965" i="79"/>
  <c r="AR965" i="79"/>
  <c r="AN387" i="79"/>
  <c r="AT578" i="79"/>
  <c r="AN965" i="79"/>
  <c r="AR387" i="79"/>
  <c r="AP1160" i="79"/>
  <c r="AQ1160" i="79"/>
  <c r="AY541" i="46"/>
  <c r="AQ196" i="79"/>
  <c r="AS387" i="79"/>
  <c r="AT541" i="46"/>
  <c r="AN578" i="79"/>
  <c r="AT387" i="79"/>
  <c r="AT769" i="79"/>
  <c r="AR578" i="79"/>
  <c r="AX541" i="46"/>
  <c r="AS196" i="79"/>
  <c r="AO196" i="79"/>
  <c r="AO1160" i="79"/>
  <c r="AO578" i="79"/>
  <c r="AV541" i="46"/>
  <c r="AS1160" i="79"/>
  <c r="AP196" i="79"/>
  <c r="AP965" i="79"/>
  <c r="AR1160" i="79"/>
  <c r="AN196" i="79"/>
  <c r="AN1160" i="79"/>
  <c r="AT965" i="79"/>
  <c r="AQ387" i="79"/>
  <c r="AZ541" i="46"/>
  <c r="AS769" i="79"/>
  <c r="AP387" i="79"/>
  <c r="AR196" i="79"/>
  <c r="AT1160" i="79"/>
  <c r="AP769" i="79"/>
  <c r="AW541" i="46"/>
  <c r="AS578" i="79"/>
  <c r="AQ578" i="79"/>
  <c r="AQ769" i="79"/>
  <c r="AO965" i="79"/>
  <c r="AM541" i="46"/>
  <c r="AP541" i="46"/>
  <c r="AM1160" i="79"/>
  <c r="AL387" i="79"/>
  <c r="AK578" i="79"/>
  <c r="AQ541" i="46"/>
  <c r="AJ965" i="79"/>
  <c r="AI1160" i="79"/>
  <c r="AL196" i="79"/>
  <c r="AM769" i="79"/>
  <c r="AO541" i="46"/>
  <c r="AS541" i="46"/>
  <c r="AK387" i="79"/>
  <c r="AJ769" i="79"/>
  <c r="AK1160" i="79"/>
  <c r="AM387" i="79"/>
  <c r="AR541" i="46"/>
  <c r="AI578" i="79"/>
  <c r="AL1160" i="79"/>
  <c r="AM965" i="79"/>
  <c r="AJ387" i="79"/>
  <c r="AJ1160" i="79"/>
  <c r="AI769" i="79"/>
  <c r="AL578" i="79"/>
  <c r="AM578" i="79"/>
  <c r="AN541" i="46"/>
  <c r="AK965" i="79"/>
  <c r="AJ578" i="79"/>
  <c r="AI196" i="79"/>
  <c r="AL965" i="79"/>
  <c r="AK196" i="79"/>
  <c r="AM196" i="79"/>
  <c r="AL769" i="79"/>
  <c r="AI387" i="79"/>
  <c r="AI965" i="79"/>
  <c r="AJ196" i="79"/>
  <c r="AK769" i="79"/>
  <c r="AR543" i="46"/>
  <c r="AR130" i="46"/>
  <c r="AR131" i="46" s="1"/>
  <c r="AR406" i="46"/>
  <c r="AR269" i="46"/>
  <c r="AQ130" i="46"/>
  <c r="AQ543" i="46"/>
  <c r="AQ406" i="46"/>
  <c r="AQ269" i="46"/>
  <c r="AP406" i="46"/>
  <c r="AP269" i="46"/>
  <c r="AP130" i="46"/>
  <c r="AP543" i="46"/>
  <c r="AS406" i="46"/>
  <c r="AS269" i="46"/>
  <c r="AS543" i="46"/>
  <c r="AS130" i="46"/>
  <c r="AS131" i="46" s="1"/>
  <c r="AO406" i="46"/>
  <c r="AO269" i="46"/>
  <c r="AO270" i="46" s="1"/>
  <c r="AO543" i="46"/>
  <c r="AO130" i="46"/>
  <c r="AO404" i="46"/>
  <c r="AS404" i="46"/>
  <c r="AO267" i="46"/>
  <c r="AS267" i="46"/>
  <c r="AO128" i="46"/>
  <c r="AS128" i="46"/>
  <c r="AP404" i="46"/>
  <c r="AT404" i="46"/>
  <c r="AP267" i="46"/>
  <c r="AT267" i="46"/>
  <c r="AP128" i="46"/>
  <c r="AT128" i="46"/>
  <c r="AQ404" i="46"/>
  <c r="AQ267" i="46"/>
  <c r="AQ128" i="46"/>
  <c r="AN404" i="46"/>
  <c r="AR404" i="46"/>
  <c r="AN267" i="46"/>
  <c r="AR267" i="46"/>
  <c r="AN128" i="46"/>
  <c r="AR128" i="46"/>
  <c r="AV404" i="46"/>
  <c r="AZ267" i="46"/>
  <c r="AZ404" i="46"/>
  <c r="AY404" i="46"/>
  <c r="AX404" i="46"/>
  <c r="AU267" i="46"/>
  <c r="AY267" i="46"/>
  <c r="AW128" i="46"/>
  <c r="AX128" i="46"/>
  <c r="AU128" i="46"/>
  <c r="AV267" i="46"/>
  <c r="AW267" i="46"/>
  <c r="AZ128" i="46"/>
  <c r="AU404" i="46"/>
  <c r="AW404" i="46"/>
  <c r="AV128" i="46"/>
  <c r="AX267" i="46"/>
  <c r="AY128" i="46"/>
  <c r="AM404" i="46"/>
  <c r="AU1732" i="79" l="1"/>
  <c r="AH1370" i="79"/>
  <c r="E86" i="43" s="1"/>
  <c r="E125" i="43"/>
  <c r="AH393" i="79"/>
  <c r="AH203" i="79"/>
  <c r="AH392" i="79"/>
  <c r="AH390" i="79"/>
  <c r="AH583" i="79"/>
  <c r="AH202" i="79"/>
  <c r="AH587" i="79"/>
  <c r="AH586" i="79"/>
  <c r="AH199" i="79"/>
  <c r="AH394" i="79"/>
  <c r="AH391" i="79"/>
  <c r="AH582" i="79"/>
  <c r="AH201" i="79"/>
  <c r="AH585" i="79"/>
  <c r="AH581" i="79"/>
  <c r="AS546" i="46"/>
  <c r="AS547" i="46"/>
  <c r="AS544" i="46"/>
  <c r="AS545" i="46"/>
  <c r="AY544" i="46"/>
  <c r="AY545" i="46"/>
  <c r="AY546" i="46"/>
  <c r="AY547" i="46"/>
  <c r="AT408" i="46"/>
  <c r="AT409" i="46"/>
  <c r="AT407" i="46"/>
  <c r="AT271" i="46"/>
  <c r="AT270" i="46"/>
  <c r="AP584" i="79"/>
  <c r="AP582" i="79"/>
  <c r="AP586" i="79"/>
  <c r="AP587" i="79"/>
  <c r="AP581" i="79"/>
  <c r="AP585" i="79"/>
  <c r="AP583" i="79"/>
  <c r="AL392" i="79"/>
  <c r="AL393" i="79"/>
  <c r="AL390" i="79"/>
  <c r="AL394" i="79"/>
  <c r="AL391" i="79"/>
  <c r="AL395" i="79"/>
  <c r="AJ201" i="79"/>
  <c r="AJ202" i="79"/>
  <c r="AJ200" i="79"/>
  <c r="AJ199" i="79"/>
  <c r="AJ203" i="79"/>
  <c r="AR201" i="79"/>
  <c r="AR200" i="79"/>
  <c r="AR202" i="79"/>
  <c r="AR199" i="79"/>
  <c r="AR203" i="79"/>
  <c r="AS271" i="46"/>
  <c r="AS270" i="46"/>
  <c r="AP271" i="46"/>
  <c r="AP270" i="46"/>
  <c r="AQ544" i="46"/>
  <c r="AQ547" i="46"/>
  <c r="AQ545" i="46"/>
  <c r="AQ546" i="46"/>
  <c r="AY270" i="46"/>
  <c r="AY271" i="46"/>
  <c r="AX271" i="46"/>
  <c r="AX270" i="46"/>
  <c r="AW409" i="46"/>
  <c r="AW408" i="46"/>
  <c r="AW407" i="46"/>
  <c r="AU407" i="46"/>
  <c r="AU408" i="46"/>
  <c r="AU409" i="46"/>
  <c r="AJ582" i="79"/>
  <c r="AJ586" i="79"/>
  <c r="AJ584" i="79"/>
  <c r="AJ585" i="79"/>
  <c r="AJ587" i="79"/>
  <c r="AJ581" i="79"/>
  <c r="AJ583" i="79"/>
  <c r="AO581" i="79"/>
  <c r="AO585" i="79"/>
  <c r="AO583" i="79"/>
  <c r="AO587" i="79"/>
  <c r="AO584" i="79"/>
  <c r="AO586" i="79"/>
  <c r="AO582" i="79"/>
  <c r="AN582" i="79"/>
  <c r="AN586" i="79"/>
  <c r="AN584" i="79"/>
  <c r="AN581" i="79"/>
  <c r="AN583" i="79"/>
  <c r="AN585" i="79"/>
  <c r="AN587" i="79"/>
  <c r="AI391" i="79"/>
  <c r="AI395" i="79"/>
  <c r="AI392" i="79"/>
  <c r="AI393" i="79"/>
  <c r="AI390" i="79"/>
  <c r="AI1617" i="79" s="1"/>
  <c r="AI394" i="79"/>
  <c r="AP392" i="79"/>
  <c r="AP395" i="79"/>
  <c r="AP393" i="79"/>
  <c r="AP391" i="79"/>
  <c r="AP390" i="79"/>
  <c r="AP394" i="79"/>
  <c r="AO393" i="79"/>
  <c r="AO390" i="79"/>
  <c r="AO394" i="79"/>
  <c r="AO392" i="79"/>
  <c r="AO391" i="79"/>
  <c r="AO395" i="79"/>
  <c r="AM202" i="79"/>
  <c r="AM199" i="79"/>
  <c r="AM203" i="79"/>
  <c r="AM200" i="79"/>
  <c r="AM201" i="79"/>
  <c r="AQ202" i="79"/>
  <c r="AQ201" i="79"/>
  <c r="AQ199" i="79"/>
  <c r="AQ203" i="79"/>
  <c r="AQ200" i="79"/>
  <c r="AT199" i="79"/>
  <c r="AT203" i="79"/>
  <c r="AT200" i="79"/>
  <c r="AT201" i="79"/>
  <c r="AT202" i="79"/>
  <c r="AN547" i="46"/>
  <c r="AN544" i="46"/>
  <c r="AN545" i="46"/>
  <c r="AN546" i="46"/>
  <c r="AR409" i="46"/>
  <c r="AR407" i="46"/>
  <c r="AR408" i="46"/>
  <c r="AT545" i="46"/>
  <c r="AT546" i="46"/>
  <c r="AT547" i="46"/>
  <c r="AT544" i="46"/>
  <c r="AT392" i="79"/>
  <c r="AT393" i="79"/>
  <c r="AT390" i="79"/>
  <c r="AT394" i="79"/>
  <c r="AT391" i="79"/>
  <c r="AT395" i="79"/>
  <c r="AP408" i="46"/>
  <c r="AP407" i="46"/>
  <c r="AP409" i="46"/>
  <c r="AZ270" i="46"/>
  <c r="AZ271" i="46"/>
  <c r="AW270" i="46"/>
  <c r="AW271" i="46"/>
  <c r="AV547" i="46"/>
  <c r="AV546" i="46"/>
  <c r="AV544" i="46"/>
  <c r="AV545" i="46"/>
  <c r="AX545" i="46"/>
  <c r="AX546" i="46"/>
  <c r="AX544" i="46"/>
  <c r="AX547" i="46"/>
  <c r="AL584" i="79"/>
  <c r="AL582" i="79"/>
  <c r="AL586" i="79"/>
  <c r="AL583" i="79"/>
  <c r="AL585" i="79"/>
  <c r="AL587" i="79"/>
  <c r="AL581" i="79"/>
  <c r="AK581" i="79"/>
  <c r="AK585" i="79"/>
  <c r="AK583" i="79"/>
  <c r="AK587" i="79"/>
  <c r="AK582" i="79"/>
  <c r="AK584" i="79"/>
  <c r="AK586" i="79"/>
  <c r="AQ583" i="79"/>
  <c r="AQ587" i="79"/>
  <c r="AQ581" i="79"/>
  <c r="AQ585" i="79"/>
  <c r="AQ582" i="79"/>
  <c r="AQ584" i="79"/>
  <c r="AQ586" i="79"/>
  <c r="AM391" i="79"/>
  <c r="AM395" i="79"/>
  <c r="AM392" i="79"/>
  <c r="AM390" i="79"/>
  <c r="AM394" i="79"/>
  <c r="AM393" i="79"/>
  <c r="AJ390" i="79"/>
  <c r="AJ394" i="79"/>
  <c r="AJ391" i="79"/>
  <c r="AJ395" i="79"/>
  <c r="AJ393" i="79"/>
  <c r="AJ392" i="79"/>
  <c r="AS393" i="79"/>
  <c r="AS390" i="79"/>
  <c r="AS394" i="79"/>
  <c r="AS391" i="79"/>
  <c r="AS395" i="79"/>
  <c r="AS392" i="79"/>
  <c r="AL199" i="79"/>
  <c r="AL203" i="79"/>
  <c r="AL202" i="79"/>
  <c r="AL200" i="79"/>
  <c r="AL201" i="79"/>
  <c r="AS200" i="79"/>
  <c r="AS201" i="79"/>
  <c r="AS202" i="79"/>
  <c r="AS199" i="79"/>
  <c r="AS203" i="79"/>
  <c r="AN201" i="79"/>
  <c r="AN202" i="79"/>
  <c r="AN199" i="79"/>
  <c r="AN203" i="79"/>
  <c r="AN200" i="79"/>
  <c r="AN407" i="46"/>
  <c r="AN408" i="46"/>
  <c r="AN409" i="46"/>
  <c r="AO546" i="46"/>
  <c r="AO545" i="46"/>
  <c r="AO547" i="46"/>
  <c r="AO544" i="46"/>
  <c r="AQ407" i="46"/>
  <c r="AQ408" i="46"/>
  <c r="AQ409" i="46"/>
  <c r="AV270" i="46"/>
  <c r="AV271" i="46"/>
  <c r="AM583" i="79"/>
  <c r="AM587" i="79"/>
  <c r="AM581" i="79"/>
  <c r="AM585" i="79"/>
  <c r="AM586" i="79"/>
  <c r="AM584" i="79"/>
  <c r="AM582" i="79"/>
  <c r="AR582" i="79"/>
  <c r="AR586" i="79"/>
  <c r="AR584" i="79"/>
  <c r="AR585" i="79"/>
  <c r="AR587" i="79"/>
  <c r="AR581" i="79"/>
  <c r="AR583" i="79"/>
  <c r="AN390" i="79"/>
  <c r="AN394" i="79"/>
  <c r="AN391" i="79"/>
  <c r="AN395" i="79"/>
  <c r="AN392" i="79"/>
  <c r="AN393" i="79"/>
  <c r="AI202" i="79"/>
  <c r="AI199" i="79"/>
  <c r="AI203" i="79"/>
  <c r="AI201" i="79"/>
  <c r="AI200" i="79"/>
  <c r="AO409" i="46"/>
  <c r="AO407" i="46"/>
  <c r="AO408" i="46"/>
  <c r="AS409" i="46"/>
  <c r="AS408" i="46"/>
  <c r="AS407" i="46"/>
  <c r="AR547" i="46"/>
  <c r="AR544" i="46"/>
  <c r="AR545" i="46"/>
  <c r="AR546" i="46"/>
  <c r="AP545" i="46"/>
  <c r="AP544" i="46"/>
  <c r="AP546" i="46"/>
  <c r="AP547" i="46"/>
  <c r="AQ270" i="46"/>
  <c r="AQ271" i="46"/>
  <c r="AR270" i="46"/>
  <c r="AR271" i="46"/>
  <c r="AZ547" i="46"/>
  <c r="AZ544" i="46"/>
  <c r="AZ545" i="46"/>
  <c r="AZ546" i="46"/>
  <c r="AZ407" i="46"/>
  <c r="AZ409" i="46"/>
  <c r="AZ408" i="46"/>
  <c r="AX408" i="46"/>
  <c r="AX407" i="46"/>
  <c r="AX409" i="46"/>
  <c r="AW546" i="46"/>
  <c r="AW547" i="46"/>
  <c r="AW544" i="46"/>
  <c r="AW545" i="46"/>
  <c r="AU544" i="46"/>
  <c r="AU545" i="46"/>
  <c r="AU547" i="46"/>
  <c r="AU546" i="46"/>
  <c r="AU270" i="46"/>
  <c r="AU271" i="46"/>
  <c r="AI583" i="79"/>
  <c r="AI587" i="79"/>
  <c r="AI581" i="79"/>
  <c r="AI585" i="79"/>
  <c r="AI582" i="79"/>
  <c r="AI584" i="79"/>
  <c r="AI586" i="79"/>
  <c r="AT584" i="79"/>
  <c r="AT582" i="79"/>
  <c r="AT586" i="79"/>
  <c r="AT583" i="79"/>
  <c r="AT585" i="79"/>
  <c r="AT581" i="79"/>
  <c r="AT587" i="79"/>
  <c r="AS581" i="79"/>
  <c r="AS585" i="79"/>
  <c r="AS583" i="79"/>
  <c r="AS587" i="79"/>
  <c r="AS582" i="79"/>
  <c r="AS586" i="79"/>
  <c r="AS584" i="79"/>
  <c r="AK393" i="79"/>
  <c r="AK390" i="79"/>
  <c r="AK394" i="79"/>
  <c r="AK391" i="79"/>
  <c r="AK395" i="79"/>
  <c r="AK392" i="79"/>
  <c r="AR390" i="79"/>
  <c r="AR394" i="79"/>
  <c r="AR391" i="79"/>
  <c r="AR395" i="79"/>
  <c r="AR393" i="79"/>
  <c r="AR392" i="79"/>
  <c r="AQ391" i="79"/>
  <c r="AQ395" i="79"/>
  <c r="AQ392" i="79"/>
  <c r="AQ393" i="79"/>
  <c r="AQ390" i="79"/>
  <c r="AQ394" i="79"/>
  <c r="AK200" i="79"/>
  <c r="AK203" i="79"/>
  <c r="AK201" i="79"/>
  <c r="AK199" i="79"/>
  <c r="AK202" i="79"/>
  <c r="AO200" i="79"/>
  <c r="AO199" i="79"/>
  <c r="AO201" i="79"/>
  <c r="AO203" i="79"/>
  <c r="AO202" i="79"/>
  <c r="AP199" i="79"/>
  <c r="AP203" i="79"/>
  <c r="AP200" i="79"/>
  <c r="AP202" i="79"/>
  <c r="AP201" i="79"/>
  <c r="AU1625" i="79"/>
  <c r="AU1652" i="79"/>
  <c r="AU1679" i="79"/>
  <c r="AU1599" i="79"/>
  <c r="AU1706" i="79"/>
  <c r="AU1370" i="79"/>
  <c r="AU1565" i="79"/>
  <c r="D86" i="43"/>
  <c r="D106" i="43"/>
  <c r="D102" i="43"/>
  <c r="D103" i="43" s="1"/>
  <c r="D89" i="43"/>
  <c r="R89" i="43" s="1"/>
  <c r="D110" i="43"/>
  <c r="D118" i="43"/>
  <c r="D114" i="43"/>
  <c r="AM1168" i="79"/>
  <c r="AM1557" i="79"/>
  <c r="AM1363" i="79"/>
  <c r="AL1168" i="79"/>
  <c r="AL1557" i="79"/>
  <c r="AL1363" i="79"/>
  <c r="AP1168" i="79"/>
  <c r="AP1557" i="79"/>
  <c r="AP1363" i="79"/>
  <c r="AJ1168" i="79"/>
  <c r="AJ1557" i="79"/>
  <c r="AJ1363" i="79"/>
  <c r="AS1363" i="79"/>
  <c r="AS1557" i="79"/>
  <c r="AS1168" i="79"/>
  <c r="AN1557" i="79"/>
  <c r="AN1363" i="79"/>
  <c r="AN1168" i="79"/>
  <c r="AO1168" i="79"/>
  <c r="AO1363" i="79"/>
  <c r="AO1557" i="79"/>
  <c r="AI1591" i="79"/>
  <c r="AI1557" i="79"/>
  <c r="AI1564" i="79" s="1"/>
  <c r="AI1363" i="79"/>
  <c r="AI1168" i="79"/>
  <c r="AI1173" i="79" s="1"/>
  <c r="AK1363" i="79"/>
  <c r="AK1557" i="79"/>
  <c r="AK1168" i="79"/>
  <c r="AQ1363" i="79"/>
  <c r="AQ1557" i="79"/>
  <c r="AQ1168" i="79"/>
  <c r="AT1363" i="79"/>
  <c r="AT1557" i="79"/>
  <c r="AT1168" i="79"/>
  <c r="AR1557" i="79"/>
  <c r="AR1168" i="79"/>
  <c r="AR1363" i="79"/>
  <c r="AG779" i="79"/>
  <c r="AG772" i="79"/>
  <c r="AG1174" i="79"/>
  <c r="AS589" i="79"/>
  <c r="P74" i="43" s="1"/>
  <c r="AM549" i="46"/>
  <c r="D65" i="43" s="1"/>
  <c r="AR549" i="46"/>
  <c r="I65" i="43" s="1"/>
  <c r="AM545" i="46"/>
  <c r="AM544" i="46"/>
  <c r="AM546" i="46"/>
  <c r="AM547" i="46"/>
  <c r="AO549" i="46"/>
  <c r="F65" i="43" s="1"/>
  <c r="AQ589" i="79"/>
  <c r="N74" i="43" s="1"/>
  <c r="AO397" i="79"/>
  <c r="L71" i="43" s="1"/>
  <c r="AP978" i="79"/>
  <c r="M80" i="43" s="1"/>
  <c r="AR978" i="79"/>
  <c r="O80" i="43" s="1"/>
  <c r="AQ978" i="79"/>
  <c r="N80" i="43" s="1"/>
  <c r="AH978" i="79"/>
  <c r="E80" i="43" s="1"/>
  <c r="AS978" i="79"/>
  <c r="P80" i="43" s="1"/>
  <c r="AM978" i="79"/>
  <c r="J80" i="43" s="1"/>
  <c r="AK978" i="79"/>
  <c r="H80" i="43" s="1"/>
  <c r="AI978" i="79"/>
  <c r="F80" i="43" s="1"/>
  <c r="AJ978" i="79"/>
  <c r="G80" i="43" s="1"/>
  <c r="AO978" i="79"/>
  <c r="L80" i="43" s="1"/>
  <c r="AG589" i="79"/>
  <c r="AR1174" i="79"/>
  <c r="AT1174" i="79"/>
  <c r="AS1174" i="79"/>
  <c r="AP1174" i="79"/>
  <c r="AK1174" i="79"/>
  <c r="AM1174" i="79"/>
  <c r="AJ1174" i="79"/>
  <c r="AL1174" i="79"/>
  <c r="AT781" i="79"/>
  <c r="AM781" i="79"/>
  <c r="AN781" i="79"/>
  <c r="AH781" i="79"/>
  <c r="AK781" i="79"/>
  <c r="AR781" i="79"/>
  <c r="AP781" i="79"/>
  <c r="AI781" i="79"/>
  <c r="AJ781" i="79"/>
  <c r="AV132" i="46"/>
  <c r="M56" i="43" s="1"/>
  <c r="AG397" i="79"/>
  <c r="AP397" i="79"/>
  <c r="M71" i="43" s="1"/>
  <c r="AU273" i="46"/>
  <c r="L59" i="43" s="1"/>
  <c r="AW549" i="46"/>
  <c r="N65" i="43" s="1"/>
  <c r="AV549" i="46"/>
  <c r="M65" i="43" s="1"/>
  <c r="AP205" i="79"/>
  <c r="M68" i="43" s="1"/>
  <c r="AT132" i="46"/>
  <c r="K56" i="43" s="1"/>
  <c r="AX549" i="46"/>
  <c r="O65" i="43" s="1"/>
  <c r="AG774" i="79"/>
  <c r="AG773" i="79"/>
  <c r="AG775" i="79"/>
  <c r="AT273" i="46"/>
  <c r="K59" i="43" s="1"/>
  <c r="AY406" i="46"/>
  <c r="AV273" i="46"/>
  <c r="M59" i="43" s="1"/>
  <c r="AV406" i="46"/>
  <c r="AU132" i="46"/>
  <c r="L56" i="43" s="1"/>
  <c r="AI397" i="79"/>
  <c r="F71" i="43" s="1"/>
  <c r="AT549" i="46"/>
  <c r="K65" i="43" s="1"/>
  <c r="AU549" i="46"/>
  <c r="L65" i="43" s="1"/>
  <c r="AG781" i="79"/>
  <c r="AG202" i="79"/>
  <c r="AG200" i="79"/>
  <c r="AG201" i="79"/>
  <c r="AG205" i="79"/>
  <c r="AW132" i="46"/>
  <c r="N56" i="43" s="1"/>
  <c r="AX132" i="46"/>
  <c r="O56" i="43" s="1"/>
  <c r="AW273" i="46"/>
  <c r="N59" i="43" s="1"/>
  <c r="AX273" i="46"/>
  <c r="O59" i="43" s="1"/>
  <c r="AM407" i="46"/>
  <c r="AM408" i="46"/>
  <c r="AZ132" i="46"/>
  <c r="Q56" i="43" s="1"/>
  <c r="AY132" i="46"/>
  <c r="P56" i="43" s="1"/>
  <c r="AY273" i="46"/>
  <c r="P59" i="43" s="1"/>
  <c r="AZ273" i="46"/>
  <c r="Q59" i="43" s="1"/>
  <c r="AZ549" i="46"/>
  <c r="Q65" i="43" s="1"/>
  <c r="AY549" i="46"/>
  <c r="P65" i="43" s="1"/>
  <c r="AM271" i="46"/>
  <c r="AQ273" i="46"/>
  <c r="H59" i="43" s="1"/>
  <c r="AN549" i="46"/>
  <c r="E65" i="43" s="1"/>
  <c r="AP549" i="46"/>
  <c r="G65" i="43" s="1"/>
  <c r="AS549" i="46"/>
  <c r="J65" i="43" s="1"/>
  <c r="AQ549" i="46"/>
  <c r="H65" i="43" s="1"/>
  <c r="AS273" i="46"/>
  <c r="J59" i="43" s="1"/>
  <c r="AR273" i="46"/>
  <c r="I59" i="43" s="1"/>
  <c r="AR411" i="46"/>
  <c r="I62" i="43" s="1"/>
  <c r="AQ411" i="46"/>
  <c r="H62" i="43" s="1"/>
  <c r="AO411" i="46"/>
  <c r="F62" i="43" s="1"/>
  <c r="AP411" i="46"/>
  <c r="G62" i="43" s="1"/>
  <c r="AP273" i="46"/>
  <c r="G59" i="43" s="1"/>
  <c r="AO271" i="46"/>
  <c r="AO272" i="46" s="1"/>
  <c r="F58" i="43" s="1"/>
  <c r="AO273" i="46"/>
  <c r="F59" i="43" s="1"/>
  <c r="AM273" i="46"/>
  <c r="AT411" i="46"/>
  <c r="K62" i="43" s="1"/>
  <c r="AU411" i="46"/>
  <c r="L62" i="43" s="1"/>
  <c r="AX411" i="46"/>
  <c r="O62" i="43" s="1"/>
  <c r="AW411" i="46"/>
  <c r="N62" i="43" s="1"/>
  <c r="AZ411" i="46"/>
  <c r="Q62" i="43" s="1"/>
  <c r="AR132" i="46"/>
  <c r="I56" i="43" s="1"/>
  <c r="AO132" i="46"/>
  <c r="F56" i="43" s="1"/>
  <c r="AP132" i="46"/>
  <c r="G56" i="43" s="1"/>
  <c r="AQ132" i="46"/>
  <c r="H56" i="43" s="1"/>
  <c r="AS132" i="46"/>
  <c r="J56" i="43" s="1"/>
  <c r="AM205" i="79"/>
  <c r="J68" i="43" s="1"/>
  <c r="AS411" i="46"/>
  <c r="J62" i="43" s="1"/>
  <c r="AM132" i="46"/>
  <c r="AM131" i="46"/>
  <c r="AM411" i="46"/>
  <c r="AM409" i="46"/>
  <c r="AN273" i="46"/>
  <c r="E59" i="43" s="1"/>
  <c r="AN271" i="46"/>
  <c r="AN411" i="46"/>
  <c r="E62" i="43" s="1"/>
  <c r="AQ131" i="46"/>
  <c r="H55" i="43" s="1"/>
  <c r="AO131" i="46"/>
  <c r="F55" i="43" s="1"/>
  <c r="AP131" i="46"/>
  <c r="G55" i="43" s="1"/>
  <c r="AN131" i="46"/>
  <c r="AN132" i="46"/>
  <c r="E56" i="43" s="1"/>
  <c r="I55" i="43"/>
  <c r="R86" i="43" l="1"/>
  <c r="R118" i="43"/>
  <c r="D119" i="43"/>
  <c r="R106" i="43"/>
  <c r="D107" i="43"/>
  <c r="R110" i="43"/>
  <c r="D111" i="43"/>
  <c r="R114" i="43"/>
  <c r="D115" i="43"/>
  <c r="AQ272" i="46"/>
  <c r="H58" i="43" s="1"/>
  <c r="AW272" i="46"/>
  <c r="N58" i="43" s="1"/>
  <c r="AS272" i="46"/>
  <c r="J58" i="43" s="1"/>
  <c r="AR272" i="46"/>
  <c r="I58" i="43" s="1"/>
  <c r="N31" i="47" s="1"/>
  <c r="AU272" i="46"/>
  <c r="L58" i="43" s="1"/>
  <c r="AX272" i="46"/>
  <c r="O58" i="43" s="1"/>
  <c r="AP272" i="46"/>
  <c r="G58" i="43" s="1"/>
  <c r="L33" i="47" s="1"/>
  <c r="AV411" i="46"/>
  <c r="M62" i="43" s="1"/>
  <c r="AV407" i="46"/>
  <c r="AV408" i="46"/>
  <c r="AV409" i="46"/>
  <c r="AY407" i="46"/>
  <c r="AY408" i="46"/>
  <c r="AY409" i="46"/>
  <c r="AI1644" i="79"/>
  <c r="AI1651" i="79" s="1"/>
  <c r="F109" i="43" s="1"/>
  <c r="F111" i="43" s="1"/>
  <c r="R102" i="43"/>
  <c r="AI1624" i="79"/>
  <c r="F105" i="43" s="1"/>
  <c r="F107" i="43" s="1"/>
  <c r="AI1698" i="79"/>
  <c r="AR1369" i="79"/>
  <c r="O85" i="43" s="1"/>
  <c r="AQ1564" i="79"/>
  <c r="N88" i="43" s="1"/>
  <c r="AK1564" i="79"/>
  <c r="H88" i="43" s="1"/>
  <c r="AU1363" i="79"/>
  <c r="AU1369" i="79" s="1"/>
  <c r="AU1371" i="79" s="1"/>
  <c r="AI1369" i="79"/>
  <c r="F85" i="43" s="1"/>
  <c r="AI1671" i="79"/>
  <c r="AO1564" i="79"/>
  <c r="L88" i="43" s="1"/>
  <c r="AN1369" i="79"/>
  <c r="K85" i="43" s="1"/>
  <c r="AJ1369" i="79"/>
  <c r="G85" i="43" s="1"/>
  <c r="AP1369" i="79"/>
  <c r="M85" i="43" s="1"/>
  <c r="AR1564" i="79"/>
  <c r="O88" i="43" s="1"/>
  <c r="AT1369" i="79"/>
  <c r="Q85" i="43" s="1"/>
  <c r="AQ1369" i="79"/>
  <c r="N85" i="43" s="1"/>
  <c r="AK1369" i="79"/>
  <c r="H85" i="43" s="1"/>
  <c r="AU1557" i="79"/>
  <c r="AU1564" i="79" s="1"/>
  <c r="AU1566" i="79" s="1"/>
  <c r="F88" i="43"/>
  <c r="AI1598" i="79"/>
  <c r="AO1369" i="79"/>
  <c r="L85" i="43" s="1"/>
  <c r="AN1564" i="79"/>
  <c r="K88" i="43" s="1"/>
  <c r="AS1564" i="79"/>
  <c r="P88" i="43" s="1"/>
  <c r="AJ1564" i="79"/>
  <c r="G88" i="43" s="1"/>
  <c r="AL1369" i="79"/>
  <c r="I85" i="43" s="1"/>
  <c r="AM1369" i="79"/>
  <c r="J85" i="43" s="1"/>
  <c r="AT1564" i="79"/>
  <c r="Q88" i="43" s="1"/>
  <c r="AS1369" i="79"/>
  <c r="P85" i="43" s="1"/>
  <c r="AP1564" i="79"/>
  <c r="M88" i="43" s="1"/>
  <c r="AL1564" i="79"/>
  <c r="I88" i="43" s="1"/>
  <c r="AM1564" i="79"/>
  <c r="J88" i="43" s="1"/>
  <c r="AU1168" i="79"/>
  <c r="AG969" i="79"/>
  <c r="AG968" i="79"/>
  <c r="AG971" i="79"/>
  <c r="K77" i="43"/>
  <c r="H83" i="43"/>
  <c r="G77" i="43"/>
  <c r="F77" i="43"/>
  <c r="M83" i="43"/>
  <c r="M77" i="43"/>
  <c r="J77" i="43"/>
  <c r="P83" i="43"/>
  <c r="O77" i="43"/>
  <c r="Q77" i="43"/>
  <c r="H77" i="43"/>
  <c r="I83" i="43"/>
  <c r="Q83" i="43"/>
  <c r="G83" i="43"/>
  <c r="E77" i="43"/>
  <c r="J83" i="43"/>
  <c r="O83" i="43"/>
  <c r="AG780" i="79"/>
  <c r="D76" i="43" s="1"/>
  <c r="T18" i="47"/>
  <c r="P20" i="47"/>
  <c r="Q15" i="47"/>
  <c r="S23" i="47"/>
  <c r="U17" i="47"/>
  <c r="R26" i="47"/>
  <c r="AL589" i="79"/>
  <c r="I74" i="43" s="1"/>
  <c r="AR589" i="79"/>
  <c r="O74" i="43" s="1"/>
  <c r="BA549" i="46"/>
  <c r="F144" i="43" s="1"/>
  <c r="AG583" i="79"/>
  <c r="AM548" i="46"/>
  <c r="V21" i="47"/>
  <c r="BA270" i="46"/>
  <c r="AH1174" i="79"/>
  <c r="D71" i="43"/>
  <c r="BA131" i="46"/>
  <c r="C133" i="43" s="1"/>
  <c r="C143" i="43" s="1"/>
  <c r="BA273" i="46"/>
  <c r="D144" i="43" s="1"/>
  <c r="BA545" i="46"/>
  <c r="D77" i="43"/>
  <c r="BA132" i="46"/>
  <c r="C144" i="43" s="1"/>
  <c r="BA547" i="46"/>
  <c r="BA271" i="46"/>
  <c r="BA546" i="46"/>
  <c r="D68" i="43"/>
  <c r="BA544" i="46"/>
  <c r="R18" i="47"/>
  <c r="R17" i="47"/>
  <c r="R20" i="47"/>
  <c r="R21" i="47"/>
  <c r="R16" i="47"/>
  <c r="AM397" i="79"/>
  <c r="J71" i="43" s="1"/>
  <c r="R22" i="47"/>
  <c r="AK205" i="79"/>
  <c r="H68" i="43" s="1"/>
  <c r="AT589" i="79"/>
  <c r="Q74" i="43" s="1"/>
  <c r="AJ205" i="79"/>
  <c r="G68" i="43" s="1"/>
  <c r="AL397" i="79"/>
  <c r="I71" i="43" s="1"/>
  <c r="AI205" i="79"/>
  <c r="F68" i="43" s="1"/>
  <c r="AJ397" i="79"/>
  <c r="G71" i="43" s="1"/>
  <c r="R19" i="47"/>
  <c r="R24" i="47"/>
  <c r="R25" i="47"/>
  <c r="R23" i="47"/>
  <c r="R15" i="47"/>
  <c r="AO589" i="79"/>
  <c r="L74" i="43" s="1"/>
  <c r="AP589" i="79"/>
  <c r="M74" i="43" s="1"/>
  <c r="AI589" i="79"/>
  <c r="F74" i="43" s="1"/>
  <c r="AS397" i="79"/>
  <c r="P71" i="43" s="1"/>
  <c r="AO205" i="79"/>
  <c r="L68" i="43" s="1"/>
  <c r="AT397" i="79"/>
  <c r="Q71" i="43" s="1"/>
  <c r="AN589" i="79"/>
  <c r="K74" i="43" s="1"/>
  <c r="AJ589" i="79"/>
  <c r="G74" i="43" s="1"/>
  <c r="AG978" i="79"/>
  <c r="Q19" i="47"/>
  <c r="Q24" i="47"/>
  <c r="AL205" i="79"/>
  <c r="I68" i="43" s="1"/>
  <c r="AW548" i="46"/>
  <c r="N64" i="43" s="1"/>
  <c r="AV548" i="46"/>
  <c r="M64" i="43" s="1"/>
  <c r="Q26" i="47"/>
  <c r="AS205" i="79"/>
  <c r="P68" i="43" s="1"/>
  <c r="AG970" i="79"/>
  <c r="AR397" i="79"/>
  <c r="O71" i="43" s="1"/>
  <c r="AG582" i="79"/>
  <c r="AM589" i="79"/>
  <c r="J74" i="43" s="1"/>
  <c r="Q17" i="47"/>
  <c r="AH397" i="79"/>
  <c r="E71" i="43" s="1"/>
  <c r="AK397" i="79"/>
  <c r="H71" i="43" s="1"/>
  <c r="AH205" i="79"/>
  <c r="E68" i="43" s="1"/>
  <c r="Q21" i="47"/>
  <c r="AK589" i="79"/>
  <c r="H74" i="43" s="1"/>
  <c r="AG581" i="79"/>
  <c r="AN397" i="79"/>
  <c r="K71" i="43" s="1"/>
  <c r="AU548" i="46"/>
  <c r="L64" i="43" s="1"/>
  <c r="AT272" i="46"/>
  <c r="K58" i="43" s="1"/>
  <c r="D74" i="43"/>
  <c r="AH589" i="79"/>
  <c r="E74" i="43" s="1"/>
  <c r="AU1166" i="79"/>
  <c r="AY411" i="46"/>
  <c r="P62" i="43" s="1"/>
  <c r="AT205" i="79"/>
  <c r="Q68" i="43" s="1"/>
  <c r="AN205" i="79"/>
  <c r="K68" i="43" s="1"/>
  <c r="AN978" i="79"/>
  <c r="K80" i="43" s="1"/>
  <c r="AT978" i="79"/>
  <c r="Q80" i="43" s="1"/>
  <c r="AG584" i="79"/>
  <c r="AQ397" i="79"/>
  <c r="N71" i="43" s="1"/>
  <c r="AG393" i="79"/>
  <c r="AO1174" i="79"/>
  <c r="AS781" i="79"/>
  <c r="AO781" i="79"/>
  <c r="AL978" i="79"/>
  <c r="I80" i="43" s="1"/>
  <c r="AG391" i="79"/>
  <c r="AG390" i="79"/>
  <c r="AI1174" i="79"/>
  <c r="AL781" i="79"/>
  <c r="AQ1174" i="79"/>
  <c r="AN1174" i="79"/>
  <c r="AQ781" i="79"/>
  <c r="P15" i="47"/>
  <c r="AQ205" i="79"/>
  <c r="N68" i="43" s="1"/>
  <c r="AT410" i="46"/>
  <c r="K61" i="43" s="1"/>
  <c r="AX548" i="46"/>
  <c r="O64" i="43" s="1"/>
  <c r="AT548" i="46"/>
  <c r="K64" i="43" s="1"/>
  <c r="AV272" i="46"/>
  <c r="M58" i="43" s="1"/>
  <c r="AI396" i="79"/>
  <c r="F70" i="43" s="1"/>
  <c r="AU410" i="46"/>
  <c r="L61" i="43" s="1"/>
  <c r="D83" i="43"/>
  <c r="P17" i="47"/>
  <c r="P18" i="47"/>
  <c r="P21" i="47"/>
  <c r="P24" i="47"/>
  <c r="Q22" i="47"/>
  <c r="Q25" i="47"/>
  <c r="P19" i="47"/>
  <c r="P22" i="47"/>
  <c r="Q23" i="47"/>
  <c r="P16" i="47"/>
  <c r="P25" i="47"/>
  <c r="P23" i="47"/>
  <c r="Q18" i="47"/>
  <c r="Q16" i="47"/>
  <c r="P26" i="47"/>
  <c r="Q20" i="47"/>
  <c r="AR205" i="79"/>
  <c r="O68" i="43" s="1"/>
  <c r="R65" i="43"/>
  <c r="AW410" i="46"/>
  <c r="N61" i="43" s="1"/>
  <c r="T24" i="47"/>
  <c r="T17" i="47"/>
  <c r="T19" i="47"/>
  <c r="T16" i="47"/>
  <c r="T22" i="47"/>
  <c r="S20" i="47"/>
  <c r="T21" i="47"/>
  <c r="T15" i="47"/>
  <c r="AX410" i="46"/>
  <c r="O61" i="43" s="1"/>
  <c r="S24" i="47"/>
  <c r="T26" i="47"/>
  <c r="T20" i="47"/>
  <c r="T23" i="47"/>
  <c r="T25" i="47"/>
  <c r="S26" i="47"/>
  <c r="S17" i="47"/>
  <c r="S19" i="47"/>
  <c r="S21" i="47"/>
  <c r="S18" i="47"/>
  <c r="S15" i="47"/>
  <c r="S25" i="47"/>
  <c r="S16" i="47"/>
  <c r="S22" i="47"/>
  <c r="V18" i="47"/>
  <c r="AG204" i="79"/>
  <c r="V16" i="47"/>
  <c r="V20" i="47"/>
  <c r="V23" i="47"/>
  <c r="V25" i="47"/>
  <c r="V15" i="47"/>
  <c r="F134" i="43"/>
  <c r="V26" i="47"/>
  <c r="V24" i="47"/>
  <c r="V19" i="47"/>
  <c r="V17" i="47"/>
  <c r="V22" i="47"/>
  <c r="D133" i="43"/>
  <c r="AM272" i="46"/>
  <c r="D58" i="43" s="1"/>
  <c r="D134" i="43"/>
  <c r="F133" i="43"/>
  <c r="D59" i="43"/>
  <c r="R59" i="43" s="1"/>
  <c r="U20" i="47"/>
  <c r="U22" i="47"/>
  <c r="U23" i="47"/>
  <c r="U16" i="47"/>
  <c r="U15" i="47"/>
  <c r="U24" i="47"/>
  <c r="U25" i="47"/>
  <c r="U18" i="47"/>
  <c r="U26" i="47"/>
  <c r="U19" i="47"/>
  <c r="U21" i="47"/>
  <c r="S36" i="47"/>
  <c r="AY548" i="46"/>
  <c r="P64" i="43" s="1"/>
  <c r="AZ272" i="46"/>
  <c r="Q58" i="43" s="1"/>
  <c r="AY272" i="46"/>
  <c r="P58" i="43" s="1"/>
  <c r="AZ410" i="46"/>
  <c r="Q61" i="43" s="1"/>
  <c r="AS588" i="79"/>
  <c r="P73" i="43" s="1"/>
  <c r="AO410" i="46"/>
  <c r="F61" i="43" s="1"/>
  <c r="K45" i="47" s="1"/>
  <c r="AZ548" i="46"/>
  <c r="Q64" i="43" s="1"/>
  <c r="AQ410" i="46"/>
  <c r="H61" i="43" s="1"/>
  <c r="AS548" i="46"/>
  <c r="J64" i="43" s="1"/>
  <c r="AR410" i="46"/>
  <c r="I61" i="43" s="1"/>
  <c r="AP548" i="46"/>
  <c r="G64" i="43" s="1"/>
  <c r="AR548" i="46"/>
  <c r="I64" i="43" s="1"/>
  <c r="AO548" i="46"/>
  <c r="F64" i="43" s="1"/>
  <c r="AQ548" i="46"/>
  <c r="H64" i="43" s="1"/>
  <c r="AN548" i="46"/>
  <c r="E64" i="43" s="1"/>
  <c r="AP410" i="46"/>
  <c r="G61" i="43" s="1"/>
  <c r="D62" i="43"/>
  <c r="K34" i="47"/>
  <c r="L15" i="47"/>
  <c r="L19" i="47"/>
  <c r="L26" i="47"/>
  <c r="K31" i="47"/>
  <c r="L18" i="47"/>
  <c r="K18" i="47"/>
  <c r="M26" i="47"/>
  <c r="M36" i="47"/>
  <c r="M15" i="47"/>
  <c r="L24" i="47"/>
  <c r="N24" i="47"/>
  <c r="M22" i="47"/>
  <c r="M23" i="47"/>
  <c r="K40" i="47"/>
  <c r="L25" i="47"/>
  <c r="M24" i="47"/>
  <c r="L36" i="47"/>
  <c r="M19" i="47"/>
  <c r="K24" i="47"/>
  <c r="M32" i="47"/>
  <c r="N19" i="47"/>
  <c r="M35" i="47"/>
  <c r="M37" i="47"/>
  <c r="K17" i="47"/>
  <c r="K19" i="47"/>
  <c r="K41" i="47"/>
  <c r="K30" i="47"/>
  <c r="N16" i="47"/>
  <c r="N22" i="47"/>
  <c r="N20" i="47"/>
  <c r="N26" i="47"/>
  <c r="N15" i="47"/>
  <c r="N23" i="47"/>
  <c r="N25" i="47"/>
  <c r="N17"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M16" i="47"/>
  <c r="M25" i="47"/>
  <c r="M20" i="47"/>
  <c r="M38" i="47"/>
  <c r="M31" i="47"/>
  <c r="M39" i="47"/>
  <c r="L17" i="47"/>
  <c r="L20" i="47"/>
  <c r="L22" i="47"/>
  <c r="AS410" i="46"/>
  <c r="J61" i="43" s="1"/>
  <c r="AM204" i="79"/>
  <c r="J67" i="43" s="1"/>
  <c r="AN410" i="46"/>
  <c r="E61" i="43" s="1"/>
  <c r="AN272" i="46"/>
  <c r="AM410" i="46"/>
  <c r="J55" i="43"/>
  <c r="D55" i="43"/>
  <c r="D56" i="43"/>
  <c r="E55" i="43"/>
  <c r="D125" i="43" l="1"/>
  <c r="F101" i="43"/>
  <c r="F103" i="43" s="1"/>
  <c r="AG977" i="79"/>
  <c r="S30" i="47"/>
  <c r="S31" i="47"/>
  <c r="S40" i="47"/>
  <c r="S35" i="47"/>
  <c r="S39" i="47"/>
  <c r="S38" i="47"/>
  <c r="S41" i="47"/>
  <c r="T33" i="47"/>
  <c r="S37" i="47"/>
  <c r="Q41" i="47"/>
  <c r="S33" i="47"/>
  <c r="S32" i="47"/>
  <c r="S34" i="47"/>
  <c r="N41" i="47"/>
  <c r="N34" i="47"/>
  <c r="Q35" i="47"/>
  <c r="Q33" i="47"/>
  <c r="Q40" i="47"/>
  <c r="N30" i="47"/>
  <c r="N39" i="47"/>
  <c r="N38" i="47"/>
  <c r="N35" i="47"/>
  <c r="N36" i="47"/>
  <c r="N33" i="47"/>
  <c r="N37" i="47"/>
  <c r="N40" i="47"/>
  <c r="N32" i="47"/>
  <c r="Q39" i="47"/>
  <c r="Q30" i="47"/>
  <c r="Q34" i="47"/>
  <c r="Q31" i="47"/>
  <c r="Q38" i="47"/>
  <c r="Q36" i="47"/>
  <c r="Q32" i="47"/>
  <c r="Q37" i="47"/>
  <c r="T32" i="47"/>
  <c r="T41" i="47"/>
  <c r="T37" i="47"/>
  <c r="T34" i="47"/>
  <c r="T39" i="47"/>
  <c r="E134" i="43"/>
  <c r="T38" i="47"/>
  <c r="T31" i="47"/>
  <c r="T30" i="47"/>
  <c r="T35" i="47"/>
  <c r="T36" i="47"/>
  <c r="T40" i="47"/>
  <c r="L32" i="47"/>
  <c r="L40" i="47"/>
  <c r="L38" i="47"/>
  <c r="L34" i="47"/>
  <c r="L31" i="47"/>
  <c r="L39" i="47"/>
  <c r="L41" i="47"/>
  <c r="L35" i="47"/>
  <c r="L30" i="47"/>
  <c r="L37" i="47"/>
  <c r="AU587" i="79"/>
  <c r="AU781" i="79"/>
  <c r="R88" i="43"/>
  <c r="R85" i="43"/>
  <c r="AU1174" i="79"/>
  <c r="L144" i="43" s="1"/>
  <c r="AI1678" i="79"/>
  <c r="F113" i="43" s="1"/>
  <c r="F115" i="43" s="1"/>
  <c r="AU779" i="79"/>
  <c r="AI1705" i="79"/>
  <c r="F117" i="43" s="1"/>
  <c r="F119" i="43" s="1"/>
  <c r="AJ1644" i="79"/>
  <c r="AJ1591" i="79"/>
  <c r="AJ1617" i="79"/>
  <c r="AU589" i="79"/>
  <c r="AU976" i="79"/>
  <c r="AU978" i="79"/>
  <c r="K144" i="43" s="1"/>
  <c r="AG396" i="79"/>
  <c r="D70" i="43" s="1"/>
  <c r="K83" i="43"/>
  <c r="N83" i="43"/>
  <c r="I77" i="43"/>
  <c r="F83" i="43"/>
  <c r="P77" i="43"/>
  <c r="E83" i="43"/>
  <c r="N77" i="43"/>
  <c r="L83" i="43"/>
  <c r="L77" i="43"/>
  <c r="AU1165" i="79"/>
  <c r="AU1164" i="79"/>
  <c r="AU1163" i="79"/>
  <c r="AU391" i="79"/>
  <c r="S56" i="47"/>
  <c r="P39" i="47"/>
  <c r="R55" i="43"/>
  <c r="M45" i="47"/>
  <c r="V39" i="47"/>
  <c r="R30" i="47"/>
  <c r="N51" i="47"/>
  <c r="AH780" i="79"/>
  <c r="E76" i="43" s="1"/>
  <c r="AG588" i="79"/>
  <c r="D73" i="43" s="1"/>
  <c r="AU390" i="79"/>
  <c r="AU392" i="79"/>
  <c r="AU205" i="79"/>
  <c r="G144" i="43" s="1"/>
  <c r="AL588" i="79"/>
  <c r="I73" i="43" s="1"/>
  <c r="AR588" i="79"/>
  <c r="O73" i="43" s="1"/>
  <c r="BA548" i="46"/>
  <c r="BA550" i="46" s="1"/>
  <c r="U31" i="47"/>
  <c r="R56" i="43"/>
  <c r="BA272" i="46"/>
  <c r="BA274" i="46" s="1"/>
  <c r="BA407" i="46"/>
  <c r="AU583" i="79"/>
  <c r="BA409" i="46"/>
  <c r="AU200" i="79"/>
  <c r="AU199" i="79"/>
  <c r="AU774" i="79"/>
  <c r="AU778" i="79"/>
  <c r="AU773" i="79"/>
  <c r="AU772" i="79"/>
  <c r="AU969" i="79"/>
  <c r="AU201" i="79"/>
  <c r="BA408" i="46"/>
  <c r="BA133" i="46"/>
  <c r="AU971" i="79"/>
  <c r="AU777" i="79"/>
  <c r="AU775" i="79"/>
  <c r="AU776" i="79"/>
  <c r="AU202" i="79"/>
  <c r="AU203" i="79"/>
  <c r="AU582" i="79"/>
  <c r="D80" i="43"/>
  <c r="R80" i="43" s="1"/>
  <c r="AU972" i="79"/>
  <c r="AU395" i="79"/>
  <c r="AU584" i="79"/>
  <c r="R74" i="43"/>
  <c r="BA411" i="46"/>
  <c r="E144" i="43" s="1"/>
  <c r="AU581" i="79"/>
  <c r="AU974" i="79"/>
  <c r="AU397" i="79"/>
  <c r="H144" i="43" s="1"/>
  <c r="AU585" i="79"/>
  <c r="AY410" i="46"/>
  <c r="P61" i="43" s="1"/>
  <c r="AU394" i="79"/>
  <c r="AU393" i="79"/>
  <c r="AU586" i="79"/>
  <c r="AU968" i="79"/>
  <c r="AU970" i="79"/>
  <c r="AU973" i="79"/>
  <c r="AU975" i="79"/>
  <c r="D143" i="43"/>
  <c r="AJ204" i="79"/>
  <c r="G67" i="43" s="1"/>
  <c r="AT588" i="79"/>
  <c r="Q73" i="43" s="1"/>
  <c r="E135" i="43"/>
  <c r="AH396" i="79"/>
  <c r="E70" i="43" s="1"/>
  <c r="AI204" i="79"/>
  <c r="F67" i="43" s="1"/>
  <c r="AO588" i="79"/>
  <c r="L73" i="43" s="1"/>
  <c r="AJ396" i="79"/>
  <c r="G70" i="43" s="1"/>
  <c r="AI588" i="79"/>
  <c r="F73" i="43" s="1"/>
  <c r="R27" i="47"/>
  <c r="R29" i="47" s="1"/>
  <c r="P30" i="47"/>
  <c r="P37" i="47"/>
  <c r="P33" i="47"/>
  <c r="P56" i="47"/>
  <c r="P32" i="47"/>
  <c r="AO396" i="79"/>
  <c r="L70" i="43" s="1"/>
  <c r="AP396" i="79"/>
  <c r="M70" i="43" s="1"/>
  <c r="AJ588" i="79"/>
  <c r="G73" i="43" s="1"/>
  <c r="AQ588" i="79"/>
  <c r="N73" i="43" s="1"/>
  <c r="AR396" i="79"/>
  <c r="O70" i="43" s="1"/>
  <c r="AT396" i="79"/>
  <c r="Q70" i="43" s="1"/>
  <c r="H137" i="43"/>
  <c r="P48" i="47"/>
  <c r="AL204" i="79"/>
  <c r="I67" i="43" s="1"/>
  <c r="K135" i="43"/>
  <c r="AN396" i="79"/>
  <c r="K70" i="43" s="1"/>
  <c r="P54" i="47"/>
  <c r="AN588" i="79"/>
  <c r="K73" i="43" s="1"/>
  <c r="AN204" i="79"/>
  <c r="K67" i="43" s="1"/>
  <c r="AS396" i="79"/>
  <c r="P70" i="43" s="1"/>
  <c r="AO204" i="79"/>
  <c r="L67" i="43" s="1"/>
  <c r="P34" i="47"/>
  <c r="P40" i="47"/>
  <c r="AS204" i="79"/>
  <c r="P67" i="43" s="1"/>
  <c r="AH204" i="79"/>
  <c r="E67" i="43" s="1"/>
  <c r="H134" i="43"/>
  <c r="H136" i="43"/>
  <c r="AQ204" i="79"/>
  <c r="N67" i="43" s="1"/>
  <c r="AM588" i="79"/>
  <c r="J73" i="43" s="1"/>
  <c r="P51" i="47"/>
  <c r="K134" i="43"/>
  <c r="AP588" i="79"/>
  <c r="M73" i="43" s="1"/>
  <c r="AK396" i="79"/>
  <c r="H70" i="43" s="1"/>
  <c r="I139" i="43"/>
  <c r="H133" i="43"/>
  <c r="H138" i="43"/>
  <c r="P55" i="47"/>
  <c r="J139" i="43"/>
  <c r="I135" i="43"/>
  <c r="P50" i="47"/>
  <c r="K141" i="43"/>
  <c r="J138" i="43"/>
  <c r="R71" i="43"/>
  <c r="AK204" i="79"/>
  <c r="H67" i="43" s="1"/>
  <c r="AK588" i="79"/>
  <c r="H73" i="43" s="1"/>
  <c r="K137" i="43"/>
  <c r="J137" i="43"/>
  <c r="P47" i="47"/>
  <c r="P35" i="47"/>
  <c r="P38" i="47"/>
  <c r="AL396" i="79"/>
  <c r="I70" i="43" s="1"/>
  <c r="AN977" i="79"/>
  <c r="I133" i="43"/>
  <c r="P53" i="47"/>
  <c r="P36" i="47"/>
  <c r="P31" i="47"/>
  <c r="H135" i="43"/>
  <c r="AO977" i="79"/>
  <c r="AQ396" i="79"/>
  <c r="N70" i="43" s="1"/>
  <c r="I138" i="43"/>
  <c r="L134" i="43"/>
  <c r="R62" i="43"/>
  <c r="P46" i="47"/>
  <c r="P52" i="47"/>
  <c r="P41" i="47"/>
  <c r="J136" i="43"/>
  <c r="L135" i="43"/>
  <c r="K133" i="43"/>
  <c r="P45" i="47"/>
  <c r="P49" i="47"/>
  <c r="L142" i="43"/>
  <c r="M142" i="43" s="1"/>
  <c r="I134" i="43"/>
  <c r="AM396" i="79"/>
  <c r="J70" i="43" s="1"/>
  <c r="AH588" i="79"/>
  <c r="E73" i="43" s="1"/>
  <c r="AP977" i="79"/>
  <c r="K139" i="43"/>
  <c r="AL780" i="79"/>
  <c r="I76" i="43" s="1"/>
  <c r="J133" i="43"/>
  <c r="AM977" i="79"/>
  <c r="AS780" i="79"/>
  <c r="P76" i="43" s="1"/>
  <c r="L133" i="43"/>
  <c r="G137" i="43"/>
  <c r="AK977" i="79"/>
  <c r="J134" i="43"/>
  <c r="L137" i="43"/>
  <c r="AT780" i="79"/>
  <c r="Q76" i="43" s="1"/>
  <c r="AN780" i="79"/>
  <c r="K76" i="43" s="1"/>
  <c r="AL977" i="79"/>
  <c r="J135" i="43"/>
  <c r="I136" i="43"/>
  <c r="AK780" i="79"/>
  <c r="H76" i="43" s="1"/>
  <c r="K140" i="43"/>
  <c r="AQ780" i="79"/>
  <c r="N76" i="43" s="1"/>
  <c r="AI780" i="79"/>
  <c r="F76" i="43" s="1"/>
  <c r="I137" i="43"/>
  <c r="K136" i="43"/>
  <c r="L139" i="43"/>
  <c r="AR977" i="79"/>
  <c r="K138" i="43"/>
  <c r="AM780" i="79"/>
  <c r="J76" i="43" s="1"/>
  <c r="AT977" i="79"/>
  <c r="L141" i="43"/>
  <c r="AQ977" i="79"/>
  <c r="AJ977" i="79"/>
  <c r="AR780" i="79"/>
  <c r="O76" i="43" s="1"/>
  <c r="AP780" i="79"/>
  <c r="M76" i="43" s="1"/>
  <c r="AS977" i="79"/>
  <c r="AO780" i="79"/>
  <c r="L76" i="43" s="1"/>
  <c r="AJ780" i="79"/>
  <c r="G76" i="43" s="1"/>
  <c r="L136" i="43"/>
  <c r="J140" i="43"/>
  <c r="AV410" i="46"/>
  <c r="M61" i="43" s="1"/>
  <c r="T63" i="47"/>
  <c r="S60" i="47"/>
  <c r="Q61" i="47"/>
  <c r="P62" i="47"/>
  <c r="P66" i="47"/>
  <c r="P69" i="47"/>
  <c r="P67" i="47"/>
  <c r="P61" i="47"/>
  <c r="R31" i="47"/>
  <c r="P71" i="47"/>
  <c r="P70" i="47"/>
  <c r="R34" i="47"/>
  <c r="P68" i="47"/>
  <c r="P64" i="47"/>
  <c r="R38" i="47"/>
  <c r="T47" i="47"/>
  <c r="R37" i="47"/>
  <c r="P60" i="47"/>
  <c r="P63" i="47"/>
  <c r="R39" i="47"/>
  <c r="P65" i="47"/>
  <c r="AR204" i="79"/>
  <c r="O67" i="43" s="1"/>
  <c r="Q27" i="47"/>
  <c r="Q29" i="47" s="1"/>
  <c r="P27" i="47"/>
  <c r="P29" i="47" s="1"/>
  <c r="Q60" i="47"/>
  <c r="Q67" i="47"/>
  <c r="Q69" i="47"/>
  <c r="Q50" i="47"/>
  <c r="R40" i="47"/>
  <c r="Q71" i="47"/>
  <c r="R41" i="47"/>
  <c r="R33" i="47"/>
  <c r="AT204" i="79"/>
  <c r="Q67" i="43" s="1"/>
  <c r="Q47" i="47"/>
  <c r="Q52" i="47"/>
  <c r="R35" i="47"/>
  <c r="R32" i="47"/>
  <c r="R36" i="47"/>
  <c r="E133" i="43"/>
  <c r="Q65" i="47"/>
  <c r="Q45" i="47"/>
  <c r="Q62" i="47"/>
  <c r="G134" i="43"/>
  <c r="Q54" i="47"/>
  <c r="Q48" i="47"/>
  <c r="Q70" i="47"/>
  <c r="Q64" i="47"/>
  <c r="Q63" i="47"/>
  <c r="Q66" i="47"/>
  <c r="Q56" i="47"/>
  <c r="Q49" i="47"/>
  <c r="Q53" i="47"/>
  <c r="Q55" i="47"/>
  <c r="G135" i="43"/>
  <c r="Q51" i="47"/>
  <c r="Q68" i="47"/>
  <c r="Q46" i="47"/>
  <c r="R68" i="43"/>
  <c r="S48" i="47"/>
  <c r="G136" i="43"/>
  <c r="AP204" i="79"/>
  <c r="M67" i="43" s="1"/>
  <c r="G13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53" i="47"/>
  <c r="T45" i="47"/>
  <c r="T62" i="47"/>
  <c r="T69" i="47"/>
  <c r="T70" i="47"/>
  <c r="T64" i="47"/>
  <c r="T55" i="47"/>
  <c r="S27" i="47"/>
  <c r="S29" i="47" s="1"/>
  <c r="T68" i="47"/>
  <c r="T46" i="47"/>
  <c r="T51" i="47"/>
  <c r="T65" i="47"/>
  <c r="T67" i="47"/>
  <c r="T49" i="47"/>
  <c r="T50" i="47"/>
  <c r="V27" i="47"/>
  <c r="V29" i="47" s="1"/>
  <c r="F136" i="43"/>
  <c r="F135" i="43"/>
  <c r="D64" i="43"/>
  <c r="R64"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D67"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1"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8" i="43"/>
  <c r="K27" i="47"/>
  <c r="AI1731" i="79" l="1"/>
  <c r="S42" i="47"/>
  <c r="S44" i="47" s="1"/>
  <c r="F125" i="43"/>
  <c r="Q42" i="47"/>
  <c r="Q44" i="47" s="1"/>
  <c r="T42" i="47"/>
  <c r="T44" i="47" s="1"/>
  <c r="T57" i="47" s="1"/>
  <c r="T59" i="47" s="1"/>
  <c r="T72" i="47" s="1"/>
  <c r="T74" i="47" s="1"/>
  <c r="AK1617" i="79"/>
  <c r="AK1624" i="79" s="1"/>
  <c r="H105" i="43" s="1"/>
  <c r="H107" i="43" s="1"/>
  <c r="AL1671" i="79"/>
  <c r="AL1678" i="79" s="1"/>
  <c r="I113" i="43" s="1"/>
  <c r="I115" i="43" s="1"/>
  <c r="AR1698" i="79"/>
  <c r="AR1705" i="79" s="1"/>
  <c r="O117" i="43" s="1"/>
  <c r="O119" i="43" s="1"/>
  <c r="AM1698" i="79"/>
  <c r="AM1705" i="79" s="1"/>
  <c r="J117" i="43" s="1"/>
  <c r="J119" i="43" s="1"/>
  <c r="AM1671" i="79"/>
  <c r="AM1678" i="79" s="1"/>
  <c r="J113" i="43" s="1"/>
  <c r="J115" i="43" s="1"/>
  <c r="AS1644" i="79"/>
  <c r="AS1651" i="79" s="1"/>
  <c r="P109" i="43" s="1"/>
  <c r="P111" i="43" s="1"/>
  <c r="AQ1671" i="79"/>
  <c r="AQ1678" i="79" s="1"/>
  <c r="N113" i="43" s="1"/>
  <c r="N115" i="43" s="1"/>
  <c r="AP1591" i="79"/>
  <c r="AP1598" i="79" s="1"/>
  <c r="AK1591" i="79"/>
  <c r="AK1598" i="79" s="1"/>
  <c r="AT1698" i="79"/>
  <c r="AT1705" i="79" s="1"/>
  <c r="Q117" i="43" s="1"/>
  <c r="Q119" i="43" s="1"/>
  <c r="AL1698" i="79"/>
  <c r="AL1705" i="79" s="1"/>
  <c r="I117" i="43" s="1"/>
  <c r="I119" i="43" s="1"/>
  <c r="AR1644" i="79"/>
  <c r="AR1651" i="79" s="1"/>
  <c r="O109" i="43" s="1"/>
  <c r="O111" i="43" s="1"/>
  <c r="AR1591" i="79"/>
  <c r="AR1598" i="79" s="1"/>
  <c r="AO1644" i="79"/>
  <c r="AO1651" i="79" s="1"/>
  <c r="L109" i="43" s="1"/>
  <c r="L111" i="43" s="1"/>
  <c r="AN1617" i="79"/>
  <c r="AN1624" i="79" s="1"/>
  <c r="K105" i="43" s="1"/>
  <c r="K107" i="43" s="1"/>
  <c r="AM1644" i="79"/>
  <c r="AM1651" i="79" s="1"/>
  <c r="J109" i="43" s="1"/>
  <c r="J111" i="43" s="1"/>
  <c r="AS1671" i="79"/>
  <c r="AS1678" i="79" s="1"/>
  <c r="P113" i="43" s="1"/>
  <c r="P115" i="43" s="1"/>
  <c r="AS1698" i="79"/>
  <c r="AS1705" i="79" s="1"/>
  <c r="P117" i="43" s="1"/>
  <c r="P119" i="43" s="1"/>
  <c r="AQ1698" i="79"/>
  <c r="AQ1705" i="79" s="1"/>
  <c r="N117" i="43" s="1"/>
  <c r="N119" i="43" s="1"/>
  <c r="AP1671" i="79"/>
  <c r="AP1678" i="79" s="1"/>
  <c r="M113" i="43" s="1"/>
  <c r="M115" i="43" s="1"/>
  <c r="AT1617" i="79"/>
  <c r="AT1624" i="79" s="1"/>
  <c r="Q105" i="43" s="1"/>
  <c r="Q107" i="43" s="1"/>
  <c r="AO1671" i="79"/>
  <c r="AO1678" i="79" s="1"/>
  <c r="L113" i="43" s="1"/>
  <c r="L115" i="43" s="1"/>
  <c r="AK1698" i="79"/>
  <c r="AK1705" i="79" s="1"/>
  <c r="H117" i="43" s="1"/>
  <c r="H119" i="43" s="1"/>
  <c r="AJ1698" i="79"/>
  <c r="AJ1705" i="79" s="1"/>
  <c r="AT1591" i="79"/>
  <c r="AT1598" i="79" s="1"/>
  <c r="AL1617" i="79"/>
  <c r="AL1624" i="79" s="1"/>
  <c r="I105" i="43" s="1"/>
  <c r="I107" i="43" s="1"/>
  <c r="AR1617" i="79"/>
  <c r="AR1624" i="79" s="1"/>
  <c r="O105" i="43" s="1"/>
  <c r="O107" i="43" s="1"/>
  <c r="AO1617" i="79"/>
  <c r="AO1624" i="79" s="1"/>
  <c r="L105" i="43" s="1"/>
  <c r="L107" i="43" s="1"/>
  <c r="AO1698" i="79"/>
  <c r="AO1705" i="79" s="1"/>
  <c r="L117" i="43" s="1"/>
  <c r="L119" i="43" s="1"/>
  <c r="AN1698" i="79"/>
  <c r="AN1705" i="79" s="1"/>
  <c r="K117" i="43" s="1"/>
  <c r="K119" i="43" s="1"/>
  <c r="AM1591" i="79"/>
  <c r="AM1598" i="79" s="1"/>
  <c r="AS1591" i="79"/>
  <c r="AS1598" i="79" s="1"/>
  <c r="AQ1644" i="79"/>
  <c r="AQ1651" i="79" s="1"/>
  <c r="N109" i="43" s="1"/>
  <c r="N111" i="43" s="1"/>
  <c r="AQ1617" i="79"/>
  <c r="AQ1624" i="79" s="1"/>
  <c r="N105" i="43" s="1"/>
  <c r="N107" i="43" s="1"/>
  <c r="AP1698" i="79"/>
  <c r="AP1705" i="79" s="1"/>
  <c r="M117" i="43" s="1"/>
  <c r="M119" i="43" s="1"/>
  <c r="AL1644" i="79"/>
  <c r="AN1644" i="79"/>
  <c r="AN1651" i="79" s="1"/>
  <c r="K109" i="43" s="1"/>
  <c r="K111" i="43" s="1"/>
  <c r="AK1671" i="79"/>
  <c r="AK1678" i="79" s="1"/>
  <c r="H113" i="43" s="1"/>
  <c r="H115" i="43" s="1"/>
  <c r="AK1644" i="79"/>
  <c r="AK1651" i="79" s="1"/>
  <c r="H109" i="43" s="1"/>
  <c r="H111" i="43" s="1"/>
  <c r="AJ1671" i="79"/>
  <c r="AJ1678" i="79" s="1"/>
  <c r="AT1671" i="79"/>
  <c r="AT1678" i="79" s="1"/>
  <c r="Q113" i="43" s="1"/>
  <c r="Q115" i="43" s="1"/>
  <c r="AT1644" i="79"/>
  <c r="AT1651" i="79" s="1"/>
  <c r="Q109" i="43" s="1"/>
  <c r="Q111" i="43" s="1"/>
  <c r="AL1591" i="79"/>
  <c r="AL1598" i="79" s="1"/>
  <c r="AR1671" i="79"/>
  <c r="AR1678" i="79" s="1"/>
  <c r="O113" i="43" s="1"/>
  <c r="O115" i="43" s="1"/>
  <c r="AO1591" i="79"/>
  <c r="AO1598" i="79" s="1"/>
  <c r="AN1671" i="79"/>
  <c r="AN1678" i="79" s="1"/>
  <c r="K113" i="43" s="1"/>
  <c r="K115" i="43" s="1"/>
  <c r="AN1591" i="79"/>
  <c r="AN1598" i="79" s="1"/>
  <c r="AM1617" i="79"/>
  <c r="AM1624" i="79" s="1"/>
  <c r="J105" i="43" s="1"/>
  <c r="J107" i="43" s="1"/>
  <c r="AS1617" i="79"/>
  <c r="AS1624" i="79" s="1"/>
  <c r="P105" i="43" s="1"/>
  <c r="P107" i="43" s="1"/>
  <c r="AQ1591" i="79"/>
  <c r="AQ1598" i="79" s="1"/>
  <c r="AP1617" i="79"/>
  <c r="AP1624" i="79" s="1"/>
  <c r="M105" i="43" s="1"/>
  <c r="M107" i="43" s="1"/>
  <c r="AP1644" i="79"/>
  <c r="AP1651" i="79" s="1"/>
  <c r="M109" i="43" s="1"/>
  <c r="M111" i="43" s="1"/>
  <c r="AJ1624" i="79"/>
  <c r="AJ1651" i="79"/>
  <c r="AU977" i="79"/>
  <c r="AU979" i="79" s="1"/>
  <c r="AU588" i="79"/>
  <c r="AU590" i="79" s="1"/>
  <c r="AU1173" i="79"/>
  <c r="AU1175" i="79" s="1"/>
  <c r="AU780" i="79"/>
  <c r="AU782" i="79" s="1"/>
  <c r="AJ1598" i="79"/>
  <c r="AQ1173" i="79"/>
  <c r="N82" i="43" s="1"/>
  <c r="R83" i="43"/>
  <c r="R77" i="43"/>
  <c r="F79" i="43"/>
  <c r="P79" i="43"/>
  <c r="Q79" i="43"/>
  <c r="E79" i="43"/>
  <c r="H79" i="43"/>
  <c r="M141" i="47" s="1"/>
  <c r="J79" i="43"/>
  <c r="I79" i="43"/>
  <c r="G79" i="43"/>
  <c r="L79" i="43"/>
  <c r="N79" i="43"/>
  <c r="S143" i="47" s="1"/>
  <c r="K79" i="43"/>
  <c r="D79" i="43"/>
  <c r="O79" i="43"/>
  <c r="M79" i="43"/>
  <c r="R140" i="47" s="1"/>
  <c r="R58" i="43"/>
  <c r="T75" i="47"/>
  <c r="U47" i="47"/>
  <c r="L81" i="47"/>
  <c r="R68" i="47"/>
  <c r="O98" i="47"/>
  <c r="U83" i="47"/>
  <c r="AU204" i="79"/>
  <c r="AU206" i="79" s="1"/>
  <c r="J144" i="43"/>
  <c r="I144" i="43"/>
  <c r="R76" i="43"/>
  <c r="R67" i="43"/>
  <c r="R70" i="43"/>
  <c r="R61" i="43"/>
  <c r="R73" i="43"/>
  <c r="Q82" i="47"/>
  <c r="P83" i="47"/>
  <c r="BA410" i="46"/>
  <c r="BA412" i="46" s="1"/>
  <c r="U63" i="47"/>
  <c r="U71" i="47"/>
  <c r="U48" i="47"/>
  <c r="U50" i="47"/>
  <c r="U61" i="47"/>
  <c r="U65" i="47"/>
  <c r="U49" i="47"/>
  <c r="U56" i="47"/>
  <c r="U68" i="47"/>
  <c r="U70" i="47"/>
  <c r="U45" i="47"/>
  <c r="U46" i="47"/>
  <c r="U60" i="47"/>
  <c r="U66" i="47"/>
  <c r="U69" i="47"/>
  <c r="U52" i="47"/>
  <c r="AU396" i="79"/>
  <c r="AU398" i="79" s="1"/>
  <c r="U62" i="47"/>
  <c r="U64" i="47"/>
  <c r="U54" i="47"/>
  <c r="U55" i="47"/>
  <c r="U67" i="47"/>
  <c r="U53" i="47"/>
  <c r="U51" i="47"/>
  <c r="W15" i="47"/>
  <c r="M82" i="47"/>
  <c r="N84" i="47"/>
  <c r="F143" i="43"/>
  <c r="H143" i="43"/>
  <c r="M135" i="43"/>
  <c r="M134" i="43"/>
  <c r="L85" i="47"/>
  <c r="M139" i="43"/>
  <c r="L77" i="47"/>
  <c r="W26" i="47"/>
  <c r="L82" i="47"/>
  <c r="L86" i="47"/>
  <c r="L75" i="47"/>
  <c r="L98" i="47"/>
  <c r="I143" i="43"/>
  <c r="L79" i="47"/>
  <c r="G143" i="43"/>
  <c r="J143" i="43"/>
  <c r="L83" i="47"/>
  <c r="L78" i="47"/>
  <c r="K143" i="43"/>
  <c r="L76" i="47"/>
  <c r="M137" i="43"/>
  <c r="L80" i="47"/>
  <c r="E143" i="43"/>
  <c r="M141" i="43"/>
  <c r="M133" i="43"/>
  <c r="L84" i="47"/>
  <c r="W18" i="47"/>
  <c r="M136"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M92" i="47"/>
  <c r="U94" i="47"/>
  <c r="U82" i="47"/>
  <c r="Q98" i="47"/>
  <c r="Q90" i="47"/>
  <c r="Q75" i="47"/>
  <c r="Q78" i="47"/>
  <c r="Q91" i="47"/>
  <c r="Q120" i="47"/>
  <c r="Q115" i="47"/>
  <c r="P120" i="47"/>
  <c r="U108" i="47"/>
  <c r="P114" i="47"/>
  <c r="P76" i="47"/>
  <c r="N92" i="47"/>
  <c r="N111" i="47"/>
  <c r="N107" i="47"/>
  <c r="U112" i="47"/>
  <c r="P90" i="47"/>
  <c r="P108" i="47"/>
  <c r="P110" i="47"/>
  <c r="P92" i="47"/>
  <c r="P113" i="47"/>
  <c r="P77" i="47"/>
  <c r="U101" i="47"/>
  <c r="U115" i="47"/>
  <c r="M98" i="47"/>
  <c r="U100" i="47"/>
  <c r="L129" i="47"/>
  <c r="L124" i="47"/>
  <c r="U99" i="47"/>
  <c r="U111" i="47"/>
  <c r="P97" i="47"/>
  <c r="P93" i="47"/>
  <c r="P105" i="47"/>
  <c r="P85" i="47"/>
  <c r="P91" i="47"/>
  <c r="P79" i="47"/>
  <c r="L131" i="47"/>
  <c r="U109" i="47"/>
  <c r="P112" i="47"/>
  <c r="P107" i="47"/>
  <c r="P96" i="47"/>
  <c r="P86" i="47"/>
  <c r="O114" i="47"/>
  <c r="S95" i="47"/>
  <c r="U95" i="47"/>
  <c r="U97" i="47"/>
  <c r="P94" i="47"/>
  <c r="P99" i="47"/>
  <c r="U90" i="47"/>
  <c r="U105" i="47"/>
  <c r="U106" i="47"/>
  <c r="U91" i="47"/>
  <c r="P116" i="47"/>
  <c r="P130" i="47"/>
  <c r="P111" i="47"/>
  <c r="P98" i="47"/>
  <c r="P81" i="47"/>
  <c r="P78" i="47"/>
  <c r="P82" i="47"/>
  <c r="S77" i="47"/>
  <c r="O116" i="47"/>
  <c r="O97" i="47"/>
  <c r="S98" i="47"/>
  <c r="S84" i="47"/>
  <c r="S92" i="47"/>
  <c r="Q130" i="47"/>
  <c r="M116" i="47"/>
  <c r="O113" i="47"/>
  <c r="O107" i="47"/>
  <c r="O91" i="47"/>
  <c r="O128" i="47"/>
  <c r="O93" i="47"/>
  <c r="O108" i="47"/>
  <c r="M111" i="47"/>
  <c r="U114" i="47"/>
  <c r="U85" i="47"/>
  <c r="U80" i="47"/>
  <c r="U93" i="47"/>
  <c r="U86" i="47"/>
  <c r="U92" i="47"/>
  <c r="S76" i="47"/>
  <c r="S107" i="47"/>
  <c r="S93" i="47"/>
  <c r="S75" i="47"/>
  <c r="R70" i="47"/>
  <c r="Q124" i="47"/>
  <c r="Q123" i="47"/>
  <c r="Q121" i="47"/>
  <c r="S82" i="47"/>
  <c r="O111" i="47"/>
  <c r="O110" i="47"/>
  <c r="S131" i="47"/>
  <c r="S83" i="47"/>
  <c r="S114" i="47"/>
  <c r="U96" i="47"/>
  <c r="U110" i="47"/>
  <c r="U113" i="47"/>
  <c r="U107" i="47"/>
  <c r="U98" i="47"/>
  <c r="S100" i="47"/>
  <c r="S78" i="47"/>
  <c r="S101" i="47"/>
  <c r="Q129" i="47"/>
  <c r="Q122" i="47"/>
  <c r="O100" i="47"/>
  <c r="O109" i="47"/>
  <c r="O112" i="47"/>
  <c r="S122" i="47"/>
  <c r="S125" i="47"/>
  <c r="O120" i="47"/>
  <c r="O96" i="47"/>
  <c r="O124" i="47"/>
  <c r="O126" i="47"/>
  <c r="U77" i="47"/>
  <c r="U81" i="47"/>
  <c r="U79" i="47"/>
  <c r="S109" i="47"/>
  <c r="S108" i="47"/>
  <c r="S116" i="47"/>
  <c r="U125" i="47"/>
  <c r="S79" i="47"/>
  <c r="O105" i="47"/>
  <c r="O115" i="47"/>
  <c r="O106" i="47"/>
  <c r="S85" i="47"/>
  <c r="S86" i="47"/>
  <c r="Q126" i="47"/>
  <c r="O95" i="47"/>
  <c r="O90" i="47"/>
  <c r="O122" i="47"/>
  <c r="O127" i="47"/>
  <c r="U76" i="47"/>
  <c r="U116" i="47"/>
  <c r="S113" i="47"/>
  <c r="S80" i="47"/>
  <c r="S81" i="47"/>
  <c r="Q128" i="47"/>
  <c r="M86" i="47"/>
  <c r="M93" i="47"/>
  <c r="M112" i="47"/>
  <c r="M78" i="47"/>
  <c r="N116" i="47"/>
  <c r="M75" i="47"/>
  <c r="M80" i="47"/>
  <c r="M113" i="47"/>
  <c r="M100" i="47"/>
  <c r="P42" i="47"/>
  <c r="P44" i="47" s="1"/>
  <c r="P57" i="47" s="1"/>
  <c r="P59" i="47" s="1"/>
  <c r="P72" i="47" s="1"/>
  <c r="P74" i="47" s="1"/>
  <c r="M122" i="47"/>
  <c r="M95" i="47"/>
  <c r="M110" i="47"/>
  <c r="M107" i="47"/>
  <c r="M96" i="47"/>
  <c r="M114" i="47"/>
  <c r="M76" i="47"/>
  <c r="M97" i="47"/>
  <c r="M85" i="47"/>
  <c r="M79" i="47"/>
  <c r="M84" i="47"/>
  <c r="M94" i="47"/>
  <c r="M90" i="47"/>
  <c r="N110" i="47"/>
  <c r="M108" i="47"/>
  <c r="U122" i="47"/>
  <c r="S126" i="47"/>
  <c r="N114" i="47"/>
  <c r="M105" i="47"/>
  <c r="M91" i="47"/>
  <c r="M109" i="47"/>
  <c r="M99" i="47"/>
  <c r="M81" i="47"/>
  <c r="M83" i="47"/>
  <c r="M115" i="47"/>
  <c r="M101" i="47"/>
  <c r="M77" i="47"/>
  <c r="M106" i="47"/>
  <c r="U121" i="47"/>
  <c r="J107" i="47"/>
  <c r="L127" i="47"/>
  <c r="N122" i="47"/>
  <c r="N91" i="47"/>
  <c r="N99" i="47"/>
  <c r="N106" i="47"/>
  <c r="S111" i="47"/>
  <c r="S94" i="47"/>
  <c r="S97" i="47"/>
  <c r="P125" i="47"/>
  <c r="U123" i="47"/>
  <c r="L123" i="47"/>
  <c r="N98" i="47"/>
  <c r="N100" i="47"/>
  <c r="N109" i="47"/>
  <c r="N112" i="47"/>
  <c r="M124" i="47"/>
  <c r="U124" i="47"/>
  <c r="S91" i="47"/>
  <c r="S120" i="47"/>
  <c r="S96" i="47"/>
  <c r="U120" i="47"/>
  <c r="U131" i="47"/>
  <c r="L128" i="47"/>
  <c r="N115" i="47"/>
  <c r="N105" i="47"/>
  <c r="N94" i="47"/>
  <c r="N96" i="47"/>
  <c r="U130" i="47"/>
  <c r="S110" i="47"/>
  <c r="S106" i="47"/>
  <c r="S99" i="47"/>
  <c r="S112" i="47"/>
  <c r="U126" i="47"/>
  <c r="L121" i="47"/>
  <c r="L125" i="47"/>
  <c r="N108" i="47"/>
  <c r="U128" i="47"/>
  <c r="U127" i="47"/>
  <c r="U129" i="47"/>
  <c r="S115" i="47"/>
  <c r="S90" i="47"/>
  <c r="S105" i="47"/>
  <c r="R64" i="47"/>
  <c r="R53" i="47"/>
  <c r="O123" i="47"/>
  <c r="R52" i="47"/>
  <c r="R51" i="47"/>
  <c r="P129" i="47"/>
  <c r="R62" i="47"/>
  <c r="O131" i="47"/>
  <c r="O121" i="47"/>
  <c r="N121" i="47"/>
  <c r="M126" i="47"/>
  <c r="M127" i="47"/>
  <c r="N131" i="47"/>
  <c r="S128" i="47"/>
  <c r="S123" i="47"/>
  <c r="R71" i="47"/>
  <c r="R67" i="47"/>
  <c r="R48" i="47"/>
  <c r="R61" i="47"/>
  <c r="R60" i="47"/>
  <c r="R45" i="47"/>
  <c r="M130" i="47"/>
  <c r="M131" i="47"/>
  <c r="R54" i="47"/>
  <c r="R46" i="47"/>
  <c r="R66" i="47"/>
  <c r="P128" i="47"/>
  <c r="N129" i="47"/>
  <c r="M120" i="47"/>
  <c r="M121" i="47"/>
  <c r="M123" i="47"/>
  <c r="N130" i="47"/>
  <c r="N128" i="47"/>
  <c r="S130" i="47"/>
  <c r="S127" i="47"/>
  <c r="S121" i="47"/>
  <c r="R56" i="47"/>
  <c r="R47" i="47"/>
  <c r="R122" i="47"/>
  <c r="M129" i="47"/>
  <c r="N127" i="47"/>
  <c r="R50" i="47"/>
  <c r="P124" i="47"/>
  <c r="R65" i="47"/>
  <c r="O130" i="47"/>
  <c r="O129" i="47"/>
  <c r="N124" i="47"/>
  <c r="N120" i="47"/>
  <c r="N123" i="47"/>
  <c r="N125" i="47"/>
  <c r="S124" i="47"/>
  <c r="S129" i="47"/>
  <c r="R63" i="47"/>
  <c r="P131" i="47"/>
  <c r="O125" i="47"/>
  <c r="M125" i="47"/>
  <c r="M128" i="47"/>
  <c r="P126" i="47"/>
  <c r="P121" i="47"/>
  <c r="N126" i="47"/>
  <c r="R69" i="47"/>
  <c r="P123" i="47"/>
  <c r="P122" i="47"/>
  <c r="P127" i="47"/>
  <c r="T95" i="47"/>
  <c r="V97" i="47"/>
  <c r="V96" i="47"/>
  <c r="V106" i="47"/>
  <c r="V127" i="47"/>
  <c r="V120" i="47"/>
  <c r="V124" i="47"/>
  <c r="T110" i="47"/>
  <c r="T106" i="47"/>
  <c r="T92" i="47"/>
  <c r="V128" i="47"/>
  <c r="V129" i="47"/>
  <c r="V84" i="47"/>
  <c r="T128" i="47"/>
  <c r="T96" i="47"/>
  <c r="T130" i="47"/>
  <c r="T80" i="47"/>
  <c r="T125" i="47"/>
  <c r="T82" i="47"/>
  <c r="V92" i="47"/>
  <c r="V130" i="47"/>
  <c r="V75" i="47"/>
  <c r="V78" i="47"/>
  <c r="T120" i="47"/>
  <c r="T115" i="47"/>
  <c r="T86" i="47"/>
  <c r="T123" i="47"/>
  <c r="T112" i="47"/>
  <c r="T105" i="47"/>
  <c r="V108" i="47"/>
  <c r="V121" i="47"/>
  <c r="V93" i="47"/>
  <c r="T127" i="47"/>
  <c r="T109" i="47"/>
  <c r="T121" i="47"/>
  <c r="T116" i="47"/>
  <c r="T122" i="47"/>
  <c r="T101" i="47"/>
  <c r="V125" i="47"/>
  <c r="V94" i="47"/>
  <c r="T114" i="47"/>
  <c r="R84" i="47"/>
  <c r="V82" i="47"/>
  <c r="V116" i="47"/>
  <c r="V99" i="47"/>
  <c r="V101" i="47"/>
  <c r="V85" i="47"/>
  <c r="T126" i="47"/>
  <c r="T129" i="47"/>
  <c r="T90" i="47"/>
  <c r="T77" i="47"/>
  <c r="R127" i="47"/>
  <c r="V98" i="47"/>
  <c r="V105" i="47"/>
  <c r="V126" i="47"/>
  <c r="V90" i="47"/>
  <c r="V111" i="47"/>
  <c r="V76" i="47"/>
  <c r="V100" i="47"/>
  <c r="T94" i="47"/>
  <c r="T108" i="47"/>
  <c r="T99" i="47"/>
  <c r="T76" i="47"/>
  <c r="T79" i="47"/>
  <c r="T81" i="47"/>
  <c r="V122" i="47"/>
  <c r="V109" i="47"/>
  <c r="V123" i="47"/>
  <c r="V81" i="47"/>
  <c r="V110" i="47"/>
  <c r="V131" i="47"/>
  <c r="V77" i="47"/>
  <c r="V95" i="47"/>
  <c r="V112" i="47"/>
  <c r="T98" i="47"/>
  <c r="T91" i="47"/>
  <c r="T107" i="47"/>
  <c r="T113" i="47"/>
  <c r="T111" i="47"/>
  <c r="T78" i="47"/>
  <c r="T100" i="47"/>
  <c r="T83" i="47"/>
  <c r="R42" i="47"/>
  <c r="R44" i="47" s="1"/>
  <c r="V113" i="47"/>
  <c r="V107" i="47"/>
  <c r="V79" i="47"/>
  <c r="V80" i="47"/>
  <c r="V86" i="47"/>
  <c r="V115" i="47"/>
  <c r="V83" i="47"/>
  <c r="V91" i="47"/>
  <c r="V114" i="47"/>
  <c r="T93" i="47"/>
  <c r="T131" i="47"/>
  <c r="T97" i="47"/>
  <c r="T85" i="47"/>
  <c r="T84" i="47"/>
  <c r="T124" i="47"/>
  <c r="R81" i="47"/>
  <c r="R112" i="47"/>
  <c r="R123" i="47"/>
  <c r="R78" i="47"/>
  <c r="R109" i="47"/>
  <c r="R94" i="47"/>
  <c r="R106" i="47"/>
  <c r="R128" i="47"/>
  <c r="R99" i="47"/>
  <c r="R125" i="47"/>
  <c r="R75" i="47"/>
  <c r="R107" i="47"/>
  <c r="R80" i="47"/>
  <c r="R86" i="47"/>
  <c r="R113" i="47"/>
  <c r="R83" i="47"/>
  <c r="R110" i="47"/>
  <c r="R95" i="47"/>
  <c r="R121" i="47"/>
  <c r="R111" i="47"/>
  <c r="R120" i="47"/>
  <c r="R100" i="47"/>
  <c r="R115" i="47"/>
  <c r="R90" i="47"/>
  <c r="R108" i="47"/>
  <c r="R93" i="47"/>
  <c r="R101" i="47"/>
  <c r="R82" i="47"/>
  <c r="R91" i="47"/>
  <c r="R85" i="47"/>
  <c r="R97" i="47"/>
  <c r="Q57" i="47"/>
  <c r="Q59" i="47" s="1"/>
  <c r="Q72" i="47" s="1"/>
  <c r="Q74" i="47" s="1"/>
  <c r="R129" i="47"/>
  <c r="R92" i="47"/>
  <c r="R124" i="47"/>
  <c r="R98" i="47"/>
  <c r="R116" i="47"/>
  <c r="R126" i="47"/>
  <c r="R130" i="47"/>
  <c r="R96" i="47"/>
  <c r="R79" i="47"/>
  <c r="R131" i="47"/>
  <c r="R105" i="47"/>
  <c r="R76" i="47"/>
  <c r="R114" i="47"/>
  <c r="R77" i="47"/>
  <c r="W17" i="47"/>
  <c r="S57" i="47"/>
  <c r="S59" i="47" s="1"/>
  <c r="S72" i="47" s="1"/>
  <c r="S74" i="47" s="1"/>
  <c r="W25" i="47"/>
  <c r="V42" i="47"/>
  <c r="V44" i="47" s="1"/>
  <c r="V57" i="47" s="1"/>
  <c r="V59" i="47" s="1"/>
  <c r="V72" i="47" s="1"/>
  <c r="V74" i="47" s="1"/>
  <c r="U42" i="47"/>
  <c r="U44" i="47" s="1"/>
  <c r="W20" i="47"/>
  <c r="W22" i="47"/>
  <c r="W24" i="47"/>
  <c r="W19" i="47"/>
  <c r="W21" i="47"/>
  <c r="W16" i="47"/>
  <c r="W23" i="47"/>
  <c r="K92" i="47"/>
  <c r="K63" i="47"/>
  <c r="K112" i="47"/>
  <c r="K128" i="47"/>
  <c r="K130" i="47"/>
  <c r="K116" i="47"/>
  <c r="K95" i="47"/>
  <c r="K105" i="47"/>
  <c r="K131" i="47"/>
  <c r="K115" i="47"/>
  <c r="K101" i="47"/>
  <c r="K96" i="47"/>
  <c r="K94" i="47"/>
  <c r="K65" i="47"/>
  <c r="K81" i="47"/>
  <c r="K76" i="47"/>
  <c r="K85" i="47"/>
  <c r="K77" i="47"/>
  <c r="K114" i="47"/>
  <c r="K64" i="47"/>
  <c r="K109" i="47"/>
  <c r="K100" i="47"/>
  <c r="K129" i="47"/>
  <c r="K84" i="47"/>
  <c r="K107" i="47"/>
  <c r="K121" i="47"/>
  <c r="K124" i="47"/>
  <c r="K111" i="47"/>
  <c r="K122" i="47"/>
  <c r="K69" i="47"/>
  <c r="K78" i="47"/>
  <c r="K86" i="47"/>
  <c r="K83" i="47"/>
  <c r="K68" i="47"/>
  <c r="K79" i="47"/>
  <c r="K120" i="47"/>
  <c r="K93" i="47"/>
  <c r="K99" i="47"/>
  <c r="K106" i="47"/>
  <c r="K90" i="47"/>
  <c r="K113" i="47"/>
  <c r="K97" i="47"/>
  <c r="K125" i="47"/>
  <c r="K62" i="47"/>
  <c r="K98" i="47"/>
  <c r="K91" i="47"/>
  <c r="K60" i="47"/>
  <c r="K108" i="47"/>
  <c r="K126" i="47"/>
  <c r="K110" i="47"/>
  <c r="K80" i="47"/>
  <c r="K71" i="47"/>
  <c r="K123" i="47"/>
  <c r="K75" i="47"/>
  <c r="K70" i="47"/>
  <c r="K67" i="47"/>
  <c r="K61" i="47"/>
  <c r="K82" i="47"/>
  <c r="K127" i="47"/>
  <c r="K66" i="47"/>
  <c r="I71" i="47"/>
  <c r="I125" i="47"/>
  <c r="I126" i="47"/>
  <c r="I68" i="47"/>
  <c r="I60" i="47"/>
  <c r="I70" i="47"/>
  <c r="I109" i="47"/>
  <c r="I131" i="47"/>
  <c r="I75" i="47"/>
  <c r="I83" i="47"/>
  <c r="I66" i="47"/>
  <c r="I54" i="47"/>
  <c r="I63" i="47"/>
  <c r="I95" i="47"/>
  <c r="I115" i="47"/>
  <c r="I61" i="47"/>
  <c r="I47" i="47"/>
  <c r="I107" i="47"/>
  <c r="I105" i="47"/>
  <c r="I85" i="47"/>
  <c r="I82" i="47"/>
  <c r="I77" i="47"/>
  <c r="I65" i="47"/>
  <c r="I80" i="47"/>
  <c r="I48" i="47"/>
  <c r="I79" i="47"/>
  <c r="I62" i="47"/>
  <c r="I94" i="47"/>
  <c r="I99" i="47"/>
  <c r="I97" i="47"/>
  <c r="I129" i="47"/>
  <c r="I112" i="47"/>
  <c r="I76" i="47"/>
  <c r="I56" i="47"/>
  <c r="I69" i="47"/>
  <c r="I53" i="47"/>
  <c r="I55" i="47"/>
  <c r="I46" i="47"/>
  <c r="I51" i="47"/>
  <c r="I90" i="47"/>
  <c r="I121" i="47"/>
  <c r="I128" i="47"/>
  <c r="I106" i="47"/>
  <c r="I96" i="47"/>
  <c r="I123" i="47"/>
  <c r="I86" i="47"/>
  <c r="I113" i="47"/>
  <c r="I91" i="47"/>
  <c r="I98" i="47"/>
  <c r="I93" i="47"/>
  <c r="I130" i="47"/>
  <c r="I92" i="47"/>
  <c r="I124" i="47"/>
  <c r="I108" i="47"/>
  <c r="I84" i="47"/>
  <c r="I49" i="47"/>
  <c r="I67" i="47"/>
  <c r="I50" i="47"/>
  <c r="I81" i="47"/>
  <c r="I64" i="47"/>
  <c r="I52" i="47"/>
  <c r="I45" i="47"/>
  <c r="I78" i="47"/>
  <c r="I122" i="47"/>
  <c r="I120" i="47"/>
  <c r="I114" i="47"/>
  <c r="I101" i="47"/>
  <c r="I111" i="47"/>
  <c r="I100" i="47"/>
  <c r="I110" i="47"/>
  <c r="I116" i="47"/>
  <c r="I127" i="47"/>
  <c r="J121" i="47"/>
  <c r="J93" i="47"/>
  <c r="J97" i="47"/>
  <c r="J110" i="47"/>
  <c r="J92" i="47"/>
  <c r="J95" i="47"/>
  <c r="J123" i="47"/>
  <c r="J99" i="47"/>
  <c r="J113" i="47"/>
  <c r="J96" i="47"/>
  <c r="J124" i="47"/>
  <c r="J122" i="47"/>
  <c r="J112" i="47"/>
  <c r="J116" i="47"/>
  <c r="J111" i="47"/>
  <c r="J126" i="47"/>
  <c r="J114" i="47"/>
  <c r="J76" i="47"/>
  <c r="J115" i="47"/>
  <c r="J125" i="47"/>
  <c r="J131" i="47"/>
  <c r="J94" i="47"/>
  <c r="J106" i="47"/>
  <c r="J108" i="47"/>
  <c r="J129" i="47"/>
  <c r="J130" i="47"/>
  <c r="J109" i="47"/>
  <c r="J91" i="47"/>
  <c r="J90" i="47"/>
  <c r="J100" i="47"/>
  <c r="J105" i="47"/>
  <c r="J101" i="47"/>
  <c r="J98" i="47"/>
  <c r="J120" i="47"/>
  <c r="J127" i="47"/>
  <c r="J128"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G101" i="43" l="1"/>
  <c r="G103" i="43" s="1"/>
  <c r="I101" i="43"/>
  <c r="I103" i="43" s="1"/>
  <c r="AL1731" i="79"/>
  <c r="Q101" i="43"/>
  <c r="Q103" i="43" s="1"/>
  <c r="Q125" i="43" s="1"/>
  <c r="AT1731" i="79"/>
  <c r="H101" i="43"/>
  <c r="H103" i="43" s="1"/>
  <c r="H125" i="43" s="1"/>
  <c r="AK1731" i="79"/>
  <c r="M101" i="43"/>
  <c r="M103" i="43" s="1"/>
  <c r="M125" i="43" s="1"/>
  <c r="AP1731" i="79"/>
  <c r="N101" i="43"/>
  <c r="N103" i="43" s="1"/>
  <c r="N125" i="43" s="1"/>
  <c r="AQ1731" i="79"/>
  <c r="P101" i="43"/>
  <c r="P103" i="43" s="1"/>
  <c r="P125" i="43" s="1"/>
  <c r="AS1731" i="79"/>
  <c r="K101" i="43"/>
  <c r="K103" i="43" s="1"/>
  <c r="K125" i="43" s="1"/>
  <c r="AN1731" i="79"/>
  <c r="J101" i="43"/>
  <c r="J103" i="43" s="1"/>
  <c r="AM1731" i="79"/>
  <c r="L101" i="43"/>
  <c r="L103" i="43" s="1"/>
  <c r="L125" i="43" s="1"/>
  <c r="AO1731" i="79"/>
  <c r="O101" i="43"/>
  <c r="O103" i="43" s="1"/>
  <c r="O125" i="43" s="1"/>
  <c r="AR1731" i="79"/>
  <c r="S205" i="47"/>
  <c r="S198" i="47"/>
  <c r="S196" i="47"/>
  <c r="S203" i="47"/>
  <c r="S197" i="47"/>
  <c r="S199" i="47"/>
  <c r="S204" i="47"/>
  <c r="S201" i="47"/>
  <c r="S202" i="47"/>
  <c r="S195" i="47"/>
  <c r="S200" i="47"/>
  <c r="S206" i="47"/>
  <c r="S175" i="47"/>
  <c r="S187" i="47"/>
  <c r="S169" i="47"/>
  <c r="S188" i="47"/>
  <c r="S173" i="47"/>
  <c r="S176" i="47"/>
  <c r="S180" i="47"/>
  <c r="S170" i="47"/>
  <c r="S171" i="47"/>
  <c r="S184" i="47"/>
  <c r="S191" i="47"/>
  <c r="S168" i="47"/>
  <c r="S186" i="47"/>
  <c r="S189" i="47"/>
  <c r="L137" i="47"/>
  <c r="S185" i="47"/>
  <c r="S174" i="47"/>
  <c r="S166" i="47"/>
  <c r="N141" i="47"/>
  <c r="S172" i="47"/>
  <c r="S165" i="47"/>
  <c r="S181" i="47"/>
  <c r="T146" i="47"/>
  <c r="S182" i="47"/>
  <c r="S167" i="47"/>
  <c r="S190" i="47"/>
  <c r="S183" i="47"/>
  <c r="J125" i="43"/>
  <c r="AU1698" i="79"/>
  <c r="AU1671" i="79"/>
  <c r="AU1644" i="79"/>
  <c r="G113" i="43"/>
  <c r="AU1678" i="79"/>
  <c r="AU1680" i="79" s="1"/>
  <c r="G117" i="43"/>
  <c r="AU1705" i="79"/>
  <c r="AU1707" i="79" s="1"/>
  <c r="AU1591" i="79"/>
  <c r="AU1598" i="79" s="1"/>
  <c r="AU1600" i="79" s="1"/>
  <c r="AU1617" i="79"/>
  <c r="AL1651" i="79"/>
  <c r="I109" i="43" s="1"/>
  <c r="I111" i="43" s="1"/>
  <c r="H20" i="43"/>
  <c r="E40" i="43"/>
  <c r="AU1624" i="79"/>
  <c r="AU1626" i="79" s="1"/>
  <c r="G105" i="43"/>
  <c r="G109" i="43"/>
  <c r="G111" i="43" s="1"/>
  <c r="L143" i="47"/>
  <c r="L140" i="47"/>
  <c r="L141" i="47"/>
  <c r="L135" i="47"/>
  <c r="T144" i="47"/>
  <c r="L144" i="47"/>
  <c r="T140" i="47"/>
  <c r="T142" i="47"/>
  <c r="S136" i="47"/>
  <c r="S141" i="47"/>
  <c r="N137" i="47"/>
  <c r="N142" i="47"/>
  <c r="F82" i="43"/>
  <c r="K187" i="47" s="1"/>
  <c r="AR1173" i="79"/>
  <c r="O82" i="43" s="1"/>
  <c r="T198" i="47" s="1"/>
  <c r="K142" i="47"/>
  <c r="K139" i="47"/>
  <c r="K144" i="47"/>
  <c r="K138" i="47"/>
  <c r="AG1173" i="79"/>
  <c r="D82" i="43" s="1"/>
  <c r="I180" i="47" s="1"/>
  <c r="E82" i="43"/>
  <c r="J182" i="47" s="1"/>
  <c r="AL1173" i="79"/>
  <c r="I82" i="43" s="1"/>
  <c r="N180" i="47" s="1"/>
  <c r="S157" i="47"/>
  <c r="S152" i="47"/>
  <c r="AS1173" i="79"/>
  <c r="P82" i="43" s="1"/>
  <c r="AN1173" i="79"/>
  <c r="K82" i="43" s="1"/>
  <c r="P197" i="47" s="1"/>
  <c r="AM1173" i="79"/>
  <c r="J82" i="43" s="1"/>
  <c r="O170" i="47" s="1"/>
  <c r="K136" i="47"/>
  <c r="K143" i="47"/>
  <c r="K146" i="47"/>
  <c r="K137" i="47"/>
  <c r="K135" i="47"/>
  <c r="K140" i="47"/>
  <c r="K141" i="47"/>
  <c r="K145" i="47"/>
  <c r="S146" i="47"/>
  <c r="N139" i="47"/>
  <c r="N135" i="47"/>
  <c r="N143" i="47"/>
  <c r="N138" i="47"/>
  <c r="N140" i="47"/>
  <c r="S142" i="47"/>
  <c r="S135" i="47"/>
  <c r="S137" i="47"/>
  <c r="N136" i="47"/>
  <c r="L140" i="43"/>
  <c r="M140" i="43" s="1"/>
  <c r="N146" i="47"/>
  <c r="N145" i="47"/>
  <c r="S140" i="47"/>
  <c r="S138" i="47"/>
  <c r="S139" i="47"/>
  <c r="S156" i="47"/>
  <c r="S153" i="47"/>
  <c r="S150" i="47"/>
  <c r="S144" i="47"/>
  <c r="N144" i="47"/>
  <c r="S145" i="47"/>
  <c r="T138" i="47"/>
  <c r="T137" i="47"/>
  <c r="L138" i="47"/>
  <c r="S154" i="47"/>
  <c r="S161" i="47"/>
  <c r="AJ1173" i="79"/>
  <c r="G82" i="43" s="1"/>
  <c r="L169" i="47" s="1"/>
  <c r="T136" i="47"/>
  <c r="T143" i="47"/>
  <c r="T135" i="47"/>
  <c r="L139" i="47"/>
  <c r="L142" i="47"/>
  <c r="L136" i="47"/>
  <c r="AO1173" i="79"/>
  <c r="L82" i="43" s="1"/>
  <c r="Q202" i="47" s="1"/>
  <c r="T145" i="47"/>
  <c r="S158" i="47"/>
  <c r="L146" i="47"/>
  <c r="S151" i="47"/>
  <c r="T141" i="47"/>
  <c r="T139" i="47"/>
  <c r="S159" i="47"/>
  <c r="L145" i="47"/>
  <c r="O139" i="47"/>
  <c r="S155" i="47"/>
  <c r="S160" i="47"/>
  <c r="AT1173" i="79"/>
  <c r="Q82" i="43" s="1"/>
  <c r="V205" i="47" s="1"/>
  <c r="AP1173" i="79"/>
  <c r="M82" i="43" s="1"/>
  <c r="R206" i="47" s="1"/>
  <c r="R142" i="47"/>
  <c r="V143" i="47"/>
  <c r="V145" i="47"/>
  <c r="V138" i="47"/>
  <c r="Q140" i="47"/>
  <c r="Q146" i="47"/>
  <c r="R144" i="47"/>
  <c r="V146" i="47"/>
  <c r="Q137" i="47"/>
  <c r="R146" i="47"/>
  <c r="V136" i="47"/>
  <c r="V142" i="47"/>
  <c r="V135" i="47"/>
  <c r="V137" i="47"/>
  <c r="Q138" i="47"/>
  <c r="R137" i="47"/>
  <c r="R136" i="47"/>
  <c r="V139" i="47"/>
  <c r="R143" i="47"/>
  <c r="R135" i="47"/>
  <c r="R141" i="47"/>
  <c r="V141" i="47"/>
  <c r="Q142" i="47"/>
  <c r="R145" i="47"/>
  <c r="R139" i="47"/>
  <c r="R138" i="47"/>
  <c r="V144" i="47"/>
  <c r="V140" i="47"/>
  <c r="Q139" i="47"/>
  <c r="Q145" i="47"/>
  <c r="Q141" i="47"/>
  <c r="L138" i="43"/>
  <c r="AK1173" i="79"/>
  <c r="H82" i="43" s="1"/>
  <c r="M170" i="47" s="1"/>
  <c r="Q144" i="47"/>
  <c r="Q136" i="47"/>
  <c r="Q143" i="47"/>
  <c r="Q135" i="47"/>
  <c r="M138" i="47"/>
  <c r="M144" i="47"/>
  <c r="M135" i="47"/>
  <c r="M139" i="47"/>
  <c r="M145" i="47"/>
  <c r="M143" i="47"/>
  <c r="M140" i="47"/>
  <c r="M137" i="47"/>
  <c r="M146" i="47"/>
  <c r="M142" i="47"/>
  <c r="M136" i="47"/>
  <c r="U145" i="47"/>
  <c r="P140" i="47"/>
  <c r="P141" i="47"/>
  <c r="J141" i="47"/>
  <c r="J139" i="47"/>
  <c r="J138" i="47"/>
  <c r="J146" i="47"/>
  <c r="J136" i="47"/>
  <c r="J144" i="47"/>
  <c r="J142" i="47"/>
  <c r="J143" i="47"/>
  <c r="J137" i="47"/>
  <c r="J145" i="47"/>
  <c r="J135" i="47"/>
  <c r="J140" i="47"/>
  <c r="O138" i="47"/>
  <c r="O135" i="47"/>
  <c r="O141" i="47"/>
  <c r="O137" i="47"/>
  <c r="O136" i="47"/>
  <c r="O146" i="47"/>
  <c r="O140" i="47"/>
  <c r="O145" i="47"/>
  <c r="O142" i="47"/>
  <c r="O144" i="47"/>
  <c r="O143" i="47"/>
  <c r="I145" i="47"/>
  <c r="I138" i="47"/>
  <c r="P137" i="47"/>
  <c r="P145" i="47"/>
  <c r="P136" i="47"/>
  <c r="P139" i="47"/>
  <c r="P142" i="47"/>
  <c r="P146" i="47"/>
  <c r="P135" i="47"/>
  <c r="P138" i="47"/>
  <c r="P143" i="47"/>
  <c r="P144" i="47"/>
  <c r="I144" i="47"/>
  <c r="U144" i="47"/>
  <c r="U142" i="47"/>
  <c r="I142" i="47"/>
  <c r="I146" i="47"/>
  <c r="I141" i="47"/>
  <c r="I137" i="47"/>
  <c r="U143" i="47"/>
  <c r="U141" i="47"/>
  <c r="U138" i="47"/>
  <c r="U146" i="47"/>
  <c r="U139" i="47"/>
  <c r="I143" i="47"/>
  <c r="I135" i="47"/>
  <c r="U137" i="47"/>
  <c r="U136" i="47"/>
  <c r="U140" i="47"/>
  <c r="R79" i="43"/>
  <c r="I139" i="47"/>
  <c r="I140" i="47"/>
  <c r="I136" i="47"/>
  <c r="U135" i="47"/>
  <c r="M144" i="43"/>
  <c r="U57" i="47"/>
  <c r="U59" i="47" s="1"/>
  <c r="U72" i="47" s="1"/>
  <c r="U74" i="47" s="1"/>
  <c r="U87" i="47" s="1"/>
  <c r="U89" i="47" s="1"/>
  <c r="U102" i="47" s="1"/>
  <c r="W27" i="47"/>
  <c r="C145" i="43" s="1"/>
  <c r="C146"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10" i="47"/>
  <c r="W122" i="47"/>
  <c r="W91" i="47"/>
  <c r="W121" i="47"/>
  <c r="W82" i="47"/>
  <c r="W115" i="47"/>
  <c r="W107" i="47"/>
  <c r="W92" i="47"/>
  <c r="W56" i="47"/>
  <c r="W61" i="47"/>
  <c r="W127" i="47"/>
  <c r="W114" i="47"/>
  <c r="W108" i="47"/>
  <c r="W76" i="47"/>
  <c r="W85" i="47"/>
  <c r="W83" i="47"/>
  <c r="W111" i="47"/>
  <c r="W120" i="47"/>
  <c r="W45" i="47"/>
  <c r="W50" i="47"/>
  <c r="W124" i="47"/>
  <c r="W93" i="47"/>
  <c r="W98" i="47"/>
  <c r="W123" i="47"/>
  <c r="W128" i="47"/>
  <c r="W51" i="47"/>
  <c r="W69" i="47"/>
  <c r="W112" i="47"/>
  <c r="W99" i="47"/>
  <c r="W79" i="47"/>
  <c r="W77" i="47"/>
  <c r="W47" i="47"/>
  <c r="W54" i="47"/>
  <c r="W131" i="47"/>
  <c r="W68" i="47"/>
  <c r="W71" i="47"/>
  <c r="W101" i="47"/>
  <c r="W52" i="47"/>
  <c r="W67" i="47"/>
  <c r="W109" i="47"/>
  <c r="W100" i="47"/>
  <c r="W49" i="47"/>
  <c r="W113" i="47"/>
  <c r="W96" i="47"/>
  <c r="W80" i="47"/>
  <c r="W105" i="47"/>
  <c r="W95" i="47"/>
  <c r="W70" i="47"/>
  <c r="W116" i="47"/>
  <c r="W78" i="47"/>
  <c r="W81" i="47"/>
  <c r="W84" i="47"/>
  <c r="W130" i="47"/>
  <c r="W86" i="47"/>
  <c r="W106" i="47"/>
  <c r="W90" i="47"/>
  <c r="W53" i="47"/>
  <c r="W97" i="47"/>
  <c r="W62" i="47"/>
  <c r="W65"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AJ1731" i="79" l="1"/>
  <c r="AU1731" i="79" s="1"/>
  <c r="AU1733" i="79" s="1"/>
  <c r="AU1730" i="79"/>
  <c r="I125" i="43"/>
  <c r="R101" i="43"/>
  <c r="R103" i="43" s="1"/>
  <c r="I195" i="47"/>
  <c r="P195" i="47"/>
  <c r="P199" i="47"/>
  <c r="P201" i="47"/>
  <c r="P205" i="47"/>
  <c r="R202" i="47"/>
  <c r="P202" i="47"/>
  <c r="P200" i="47"/>
  <c r="P206" i="47"/>
  <c r="V198" i="47"/>
  <c r="U166" i="47"/>
  <c r="U200" i="47"/>
  <c r="U203" i="47"/>
  <c r="U205" i="47"/>
  <c r="M205" i="47"/>
  <c r="K199" i="47"/>
  <c r="K206" i="47"/>
  <c r="M200" i="47"/>
  <c r="L198" i="47"/>
  <c r="J198" i="47"/>
  <c r="U195" i="47"/>
  <c r="K202" i="47"/>
  <c r="L204" i="47"/>
  <c r="J195" i="47"/>
  <c r="M198" i="47"/>
  <c r="I202" i="47"/>
  <c r="K203" i="47"/>
  <c r="I205" i="47"/>
  <c r="V201" i="47"/>
  <c r="V204" i="47"/>
  <c r="N196" i="47"/>
  <c r="J206" i="47"/>
  <c r="L203" i="47"/>
  <c r="Q170" i="47"/>
  <c r="Q203" i="47"/>
  <c r="Q201" i="47"/>
  <c r="Q197" i="47"/>
  <c r="Q200" i="47"/>
  <c r="Q205" i="47"/>
  <c r="T195" i="47"/>
  <c r="N205" i="47"/>
  <c r="U202" i="47"/>
  <c r="I203" i="47"/>
  <c r="L206" i="47"/>
  <c r="L202" i="47"/>
  <c r="K204" i="47"/>
  <c r="M202" i="47"/>
  <c r="U206" i="47"/>
  <c r="J201" i="47"/>
  <c r="Q206" i="47"/>
  <c r="V195" i="47"/>
  <c r="L199" i="47"/>
  <c r="K196" i="47"/>
  <c r="Q196" i="47"/>
  <c r="J204" i="47"/>
  <c r="K201" i="47"/>
  <c r="K197" i="47"/>
  <c r="Q204" i="47"/>
  <c r="U204" i="47"/>
  <c r="M203" i="47"/>
  <c r="V200" i="47"/>
  <c r="R167" i="47"/>
  <c r="R204" i="47"/>
  <c r="R198" i="47"/>
  <c r="R195" i="47"/>
  <c r="M206" i="47"/>
  <c r="T206" i="47"/>
  <c r="T199" i="47"/>
  <c r="P204" i="47"/>
  <c r="P198" i="47"/>
  <c r="K195" i="47"/>
  <c r="V169" i="47"/>
  <c r="V197" i="47"/>
  <c r="V202" i="47"/>
  <c r="V199" i="47"/>
  <c r="J199" i="47"/>
  <c r="I201" i="47"/>
  <c r="O195" i="47"/>
  <c r="V203" i="47"/>
  <c r="N201" i="47"/>
  <c r="O196" i="47"/>
  <c r="U196" i="47"/>
  <c r="U201" i="47"/>
  <c r="R197" i="47"/>
  <c r="N200" i="47"/>
  <c r="L197" i="47"/>
  <c r="O197" i="47"/>
  <c r="I200" i="47"/>
  <c r="I206" i="47"/>
  <c r="L195" i="47"/>
  <c r="I196" i="47"/>
  <c r="J197" i="47"/>
  <c r="M199" i="47"/>
  <c r="O203" i="47"/>
  <c r="N195" i="47"/>
  <c r="N204" i="47"/>
  <c r="L196" i="47"/>
  <c r="J203" i="47"/>
  <c r="O204" i="47"/>
  <c r="O200" i="47"/>
  <c r="T187" i="47"/>
  <c r="T205" i="47"/>
  <c r="T203" i="47"/>
  <c r="T196" i="47"/>
  <c r="O198" i="47"/>
  <c r="N197" i="47"/>
  <c r="R199" i="47"/>
  <c r="L201" i="47"/>
  <c r="O205" i="47"/>
  <c r="L205" i="47"/>
  <c r="N203" i="47"/>
  <c r="R200" i="47"/>
  <c r="T200" i="47"/>
  <c r="O201" i="47"/>
  <c r="M201" i="47"/>
  <c r="T201" i="47"/>
  <c r="U197" i="47"/>
  <c r="T204" i="47"/>
  <c r="I199" i="47"/>
  <c r="L200" i="47"/>
  <c r="R196" i="47"/>
  <c r="M195" i="47"/>
  <c r="U199" i="47"/>
  <c r="J202" i="47"/>
  <c r="K205" i="47"/>
  <c r="U198" i="47"/>
  <c r="Q199" i="47"/>
  <c r="J205" i="47"/>
  <c r="O206" i="47"/>
  <c r="Q195" i="47"/>
  <c r="J196" i="47"/>
  <c r="V196" i="47"/>
  <c r="O202" i="47"/>
  <c r="Q198" i="47"/>
  <c r="K198" i="47"/>
  <c r="J200" i="47"/>
  <c r="M196" i="47"/>
  <c r="V206" i="47"/>
  <c r="R203" i="47"/>
  <c r="T202" i="47"/>
  <c r="N206" i="47"/>
  <c r="R201" i="47"/>
  <c r="I204" i="47"/>
  <c r="I198" i="47"/>
  <c r="P187" i="47"/>
  <c r="P203" i="47"/>
  <c r="P196" i="47"/>
  <c r="R205" i="47"/>
  <c r="K200" i="47"/>
  <c r="N202" i="47"/>
  <c r="M204" i="47"/>
  <c r="N198" i="47"/>
  <c r="O199" i="47"/>
  <c r="I197" i="47"/>
  <c r="N199" i="47"/>
  <c r="M197" i="47"/>
  <c r="T197" i="47"/>
  <c r="Q175" i="47"/>
  <c r="J168" i="47"/>
  <c r="O187" i="47"/>
  <c r="I173" i="47"/>
  <c r="V182" i="47"/>
  <c r="I184" i="47"/>
  <c r="O172" i="47"/>
  <c r="Q185" i="47"/>
  <c r="P168" i="47"/>
  <c r="P167" i="47"/>
  <c r="M165" i="47"/>
  <c r="U187" i="47"/>
  <c r="I187" i="47"/>
  <c r="K180" i="47"/>
  <c r="J166" i="47"/>
  <c r="U173" i="47"/>
  <c r="O180" i="47"/>
  <c r="O190" i="47"/>
  <c r="U186" i="47"/>
  <c r="V186" i="47"/>
  <c r="M166" i="47"/>
  <c r="T168" i="47"/>
  <c r="E38" i="43"/>
  <c r="Q181" i="47"/>
  <c r="Q169" i="47"/>
  <c r="Q189" i="47"/>
  <c r="Q165" i="47"/>
  <c r="Q167" i="47"/>
  <c r="Q174" i="47"/>
  <c r="E35" i="43"/>
  <c r="N191" i="47"/>
  <c r="N190" i="47"/>
  <c r="N188" i="47"/>
  <c r="N186" i="47"/>
  <c r="N174" i="47"/>
  <c r="N189" i="47"/>
  <c r="N182" i="47"/>
  <c r="N185" i="47"/>
  <c r="E32" i="43"/>
  <c r="K167" i="47"/>
  <c r="K184" i="47"/>
  <c r="K174" i="47"/>
  <c r="K171" i="47"/>
  <c r="K182" i="47"/>
  <c r="K188" i="47"/>
  <c r="R186" i="47"/>
  <c r="P176" i="47"/>
  <c r="J173" i="47"/>
  <c r="M172" i="47"/>
  <c r="I188" i="47"/>
  <c r="J172" i="47"/>
  <c r="P170" i="47"/>
  <c r="O185" i="47"/>
  <c r="U183" i="47"/>
  <c r="J186" i="47"/>
  <c r="Q168" i="47"/>
  <c r="N169" i="47"/>
  <c r="R190" i="47"/>
  <c r="J170" i="47"/>
  <c r="N168" i="47"/>
  <c r="O171" i="47"/>
  <c r="V189" i="47"/>
  <c r="O184" i="47"/>
  <c r="Q184" i="47"/>
  <c r="T175" i="47"/>
  <c r="I190" i="47"/>
  <c r="I186" i="47"/>
  <c r="N165" i="47"/>
  <c r="P172" i="47"/>
  <c r="U191" i="47"/>
  <c r="V185" i="47"/>
  <c r="Q176" i="47"/>
  <c r="M187" i="47"/>
  <c r="P166" i="47"/>
  <c r="V171" i="47"/>
  <c r="U188" i="47"/>
  <c r="E33" i="43"/>
  <c r="L181" i="47"/>
  <c r="L175" i="47"/>
  <c r="L174" i="47"/>
  <c r="L170" i="47"/>
  <c r="L183" i="47"/>
  <c r="L187" i="47"/>
  <c r="E31" i="43"/>
  <c r="J185" i="47"/>
  <c r="J176" i="47"/>
  <c r="J174" i="47"/>
  <c r="J167" i="47"/>
  <c r="O175" i="47"/>
  <c r="R182" i="47"/>
  <c r="O173" i="47"/>
  <c r="V191" i="47"/>
  <c r="I176" i="47"/>
  <c r="O189" i="47"/>
  <c r="L191" i="47"/>
  <c r="R176" i="47"/>
  <c r="M180" i="47"/>
  <c r="K189" i="47"/>
  <c r="I168" i="47"/>
  <c r="T183" i="47"/>
  <c r="K170" i="47"/>
  <c r="K176" i="47"/>
  <c r="Q190" i="47"/>
  <c r="O182" i="47"/>
  <c r="U176" i="47"/>
  <c r="N184" i="47"/>
  <c r="P171" i="47"/>
  <c r="N181" i="47"/>
  <c r="P188" i="47"/>
  <c r="N166" i="47"/>
  <c r="L167" i="47"/>
  <c r="Q191" i="47"/>
  <c r="R191" i="47"/>
  <c r="O174" i="47"/>
  <c r="P191" i="47"/>
  <c r="V175" i="47"/>
  <c r="E41" i="43"/>
  <c r="T190" i="47"/>
  <c r="T186" i="47"/>
  <c r="T172" i="47"/>
  <c r="T170" i="47"/>
  <c r="T165" i="47"/>
  <c r="T182" i="47"/>
  <c r="T180" i="47"/>
  <c r="T189" i="47"/>
  <c r="T188" i="47"/>
  <c r="T173" i="47"/>
  <c r="E34" i="43"/>
  <c r="M185" i="47"/>
  <c r="M182" i="47"/>
  <c r="M186" i="47"/>
  <c r="M167" i="47"/>
  <c r="M176" i="47"/>
  <c r="E30" i="43"/>
  <c r="I165" i="47"/>
  <c r="I181" i="47"/>
  <c r="I185" i="47"/>
  <c r="I167" i="47"/>
  <c r="I174" i="47"/>
  <c r="I169" i="47"/>
  <c r="I171" i="47"/>
  <c r="R189" i="47"/>
  <c r="L173" i="47"/>
  <c r="L184" i="47"/>
  <c r="M171" i="47"/>
  <c r="V180" i="47"/>
  <c r="M184" i="47"/>
  <c r="K175" i="47"/>
  <c r="V187" i="47"/>
  <c r="Q166" i="47"/>
  <c r="J187" i="47"/>
  <c r="T174" i="47"/>
  <c r="P190" i="47"/>
  <c r="T184" i="47"/>
  <c r="N187" i="47"/>
  <c r="U190" i="47"/>
  <c r="M168" i="47"/>
  <c r="N170" i="47"/>
  <c r="I182" i="47"/>
  <c r="M183" i="47"/>
  <c r="O191" i="47"/>
  <c r="L172" i="47"/>
  <c r="I172" i="47"/>
  <c r="I191" i="47"/>
  <c r="L185" i="47"/>
  <c r="K186" i="47"/>
  <c r="P183" i="47"/>
  <c r="U184" i="47"/>
  <c r="T171" i="47"/>
  <c r="T185" i="47"/>
  <c r="E39" i="43"/>
  <c r="R184" i="47"/>
  <c r="R175" i="47"/>
  <c r="R172" i="47"/>
  <c r="R181" i="47"/>
  <c r="R188" i="47"/>
  <c r="R171" i="47"/>
  <c r="R180" i="47"/>
  <c r="R169" i="47"/>
  <c r="R168" i="47"/>
  <c r="E36" i="43"/>
  <c r="O188" i="47"/>
  <c r="O165" i="47"/>
  <c r="N171" i="47"/>
  <c r="T176" i="47"/>
  <c r="K183" i="47"/>
  <c r="V174" i="47"/>
  <c r="U174" i="47"/>
  <c r="J188" i="47"/>
  <c r="Q173" i="47"/>
  <c r="U168" i="47"/>
  <c r="K169" i="47"/>
  <c r="K190" i="47"/>
  <c r="R183" i="47"/>
  <c r="Q186" i="47"/>
  <c r="L168" i="47"/>
  <c r="M188" i="47"/>
  <c r="T166" i="47"/>
  <c r="J184" i="47"/>
  <c r="O168" i="47"/>
  <c r="M190" i="47"/>
  <c r="J183" i="47"/>
  <c r="N172" i="47"/>
  <c r="M191" i="47"/>
  <c r="L171" i="47"/>
  <c r="Q171" i="47"/>
  <c r="J191" i="47"/>
  <c r="L182" i="47"/>
  <c r="K185" i="47"/>
  <c r="U181" i="47"/>
  <c r="O183" i="47"/>
  <c r="T191" i="47"/>
  <c r="L176" i="47"/>
  <c r="E43" i="43"/>
  <c r="V166" i="47"/>
  <c r="E37" i="43"/>
  <c r="P186" i="47"/>
  <c r="P169" i="47"/>
  <c r="P165" i="47"/>
  <c r="I170" i="47"/>
  <c r="M175" i="47"/>
  <c r="K166" i="47"/>
  <c r="P174" i="47"/>
  <c r="V172" i="47"/>
  <c r="P184" i="47"/>
  <c r="O167" i="47"/>
  <c r="V188" i="47"/>
  <c r="V176" i="47"/>
  <c r="V170" i="47"/>
  <c r="P175" i="47"/>
  <c r="U189" i="47"/>
  <c r="N183" i="47"/>
  <c r="I175" i="47"/>
  <c r="T181" i="47"/>
  <c r="O176" i="47"/>
  <c r="Q188" i="47"/>
  <c r="U165" i="47"/>
  <c r="P173" i="47"/>
  <c r="J181" i="47"/>
  <c r="L188" i="47"/>
  <c r="R173" i="47"/>
  <c r="N167" i="47"/>
  <c r="M181" i="47"/>
  <c r="K181" i="47"/>
  <c r="V184" i="47"/>
  <c r="N176" i="47"/>
  <c r="E42" i="43"/>
  <c r="U185" i="47"/>
  <c r="U182" i="47"/>
  <c r="U180" i="47"/>
  <c r="T167" i="47"/>
  <c r="P185" i="47"/>
  <c r="V181" i="47"/>
  <c r="U172" i="47"/>
  <c r="R174" i="47"/>
  <c r="P180" i="47"/>
  <c r="I189" i="47"/>
  <c r="V190" i="47"/>
  <c r="Q180" i="47"/>
  <c r="R165" i="47"/>
  <c r="L166" i="47"/>
  <c r="J171" i="47"/>
  <c r="P181" i="47"/>
  <c r="K165" i="47"/>
  <c r="J180" i="47"/>
  <c r="M169" i="47"/>
  <c r="R185" i="47"/>
  <c r="K191" i="47"/>
  <c r="J189" i="47"/>
  <c r="R187" i="47"/>
  <c r="M173" i="47"/>
  <c r="I166" i="47"/>
  <c r="L190" i="47"/>
  <c r="V168" i="47"/>
  <c r="J165" i="47"/>
  <c r="L189" i="47"/>
  <c r="M174" i="47"/>
  <c r="K168" i="47"/>
  <c r="U175" i="47"/>
  <c r="U167" i="47"/>
  <c r="V183" i="47"/>
  <c r="L180" i="47"/>
  <c r="U170" i="47"/>
  <c r="Q187" i="47"/>
  <c r="I183" i="47"/>
  <c r="V165" i="47"/>
  <c r="Q172" i="47"/>
  <c r="K173" i="47"/>
  <c r="N173" i="47"/>
  <c r="J175" i="47"/>
  <c r="T169" i="47"/>
  <c r="M189" i="47"/>
  <c r="P182" i="47"/>
  <c r="O169" i="47"/>
  <c r="R166" i="47"/>
  <c r="R170" i="47"/>
  <c r="L165" i="47"/>
  <c r="Q183" i="47"/>
  <c r="U169" i="47"/>
  <c r="K172" i="47"/>
  <c r="O181" i="47"/>
  <c r="V167" i="47"/>
  <c r="O166" i="47"/>
  <c r="J190" i="47"/>
  <c r="L186" i="47"/>
  <c r="N175" i="47"/>
  <c r="O186" i="47"/>
  <c r="J169" i="47"/>
  <c r="P189" i="47"/>
  <c r="U171" i="47"/>
  <c r="V173" i="47"/>
  <c r="Q182" i="47"/>
  <c r="R113" i="43"/>
  <c r="R115" i="43" s="1"/>
  <c r="G115" i="43"/>
  <c r="R105" i="43"/>
  <c r="R107" i="43" s="1"/>
  <c r="G107" i="43"/>
  <c r="R117" i="43"/>
  <c r="R119" i="43" s="1"/>
  <c r="G119" i="43"/>
  <c r="R109" i="43"/>
  <c r="AU1651" i="79"/>
  <c r="AU1653" i="79" s="1"/>
  <c r="K159" i="47"/>
  <c r="K155" i="47"/>
  <c r="K157" i="47"/>
  <c r="K151" i="47"/>
  <c r="V159" i="47"/>
  <c r="N156" i="47"/>
  <c r="K152" i="47"/>
  <c r="K153" i="47"/>
  <c r="I159" i="47"/>
  <c r="K161" i="47"/>
  <c r="K150" i="47"/>
  <c r="K156" i="47"/>
  <c r="K160" i="47"/>
  <c r="K154" i="47"/>
  <c r="K158" i="47"/>
  <c r="T154" i="47"/>
  <c r="T152" i="47"/>
  <c r="T161" i="47"/>
  <c r="T150" i="47"/>
  <c r="T156" i="47"/>
  <c r="T153" i="47"/>
  <c r="T157" i="47"/>
  <c r="T151" i="47"/>
  <c r="J157" i="47"/>
  <c r="O161" i="47"/>
  <c r="T158" i="47"/>
  <c r="O160" i="47"/>
  <c r="O156" i="47"/>
  <c r="O157" i="47"/>
  <c r="O150" i="47"/>
  <c r="O155" i="47"/>
  <c r="O151" i="47"/>
  <c r="O152" i="47"/>
  <c r="O159" i="47"/>
  <c r="O153" i="47"/>
  <c r="O158" i="47"/>
  <c r="O154" i="47"/>
  <c r="I154" i="47"/>
  <c r="I155" i="47"/>
  <c r="I161" i="47"/>
  <c r="I158" i="47"/>
  <c r="I157" i="47"/>
  <c r="I153" i="47"/>
  <c r="I156" i="47"/>
  <c r="I152" i="47"/>
  <c r="I151" i="47"/>
  <c r="I150" i="47"/>
  <c r="I160" i="47"/>
  <c r="J158" i="47"/>
  <c r="J151" i="47"/>
  <c r="J153" i="47"/>
  <c r="J156" i="47"/>
  <c r="T155" i="47"/>
  <c r="J152" i="47"/>
  <c r="J159" i="47"/>
  <c r="J150" i="47"/>
  <c r="T160" i="47"/>
  <c r="J160" i="47"/>
  <c r="J161" i="47"/>
  <c r="J155" i="47"/>
  <c r="J154" i="47"/>
  <c r="T159" i="47"/>
  <c r="U160" i="47"/>
  <c r="U156" i="47"/>
  <c r="U159" i="47"/>
  <c r="U157" i="47"/>
  <c r="U155" i="47"/>
  <c r="U153" i="47"/>
  <c r="U152" i="47"/>
  <c r="U158" i="47"/>
  <c r="U150" i="47"/>
  <c r="U154" i="47"/>
  <c r="U161" i="47"/>
  <c r="U151" i="47"/>
  <c r="N154" i="47"/>
  <c r="N158" i="47"/>
  <c r="N150" i="47"/>
  <c r="N161" i="47"/>
  <c r="P159" i="47"/>
  <c r="N153" i="47"/>
  <c r="V161" i="47"/>
  <c r="N155" i="47"/>
  <c r="R161" i="47"/>
  <c r="M151" i="47"/>
  <c r="N151" i="47"/>
  <c r="M154" i="47"/>
  <c r="V150" i="47"/>
  <c r="N160" i="47"/>
  <c r="N152" i="47"/>
  <c r="N159" i="47"/>
  <c r="N157" i="47"/>
  <c r="L157" i="47"/>
  <c r="V160" i="47"/>
  <c r="P160" i="47"/>
  <c r="P155" i="47"/>
  <c r="P153" i="47"/>
  <c r="P161" i="47"/>
  <c r="P154" i="47"/>
  <c r="P156" i="47"/>
  <c r="P152" i="47"/>
  <c r="R158" i="47"/>
  <c r="P151" i="47"/>
  <c r="R155" i="47"/>
  <c r="P158" i="47"/>
  <c r="P150" i="47"/>
  <c r="P157" i="47"/>
  <c r="Q161" i="47"/>
  <c r="Q150" i="47"/>
  <c r="Q152" i="47"/>
  <c r="R159" i="47"/>
  <c r="Q155" i="47"/>
  <c r="Q160" i="47"/>
  <c r="Q154" i="47"/>
  <c r="R156" i="47"/>
  <c r="L150" i="47"/>
  <c r="Q158" i="47"/>
  <c r="L155" i="47"/>
  <c r="Q159" i="47"/>
  <c r="R150" i="47"/>
  <c r="L151" i="47"/>
  <c r="L161" i="47"/>
  <c r="Q157" i="47"/>
  <c r="R153" i="47"/>
  <c r="Q156" i="47"/>
  <c r="R157" i="47"/>
  <c r="L160" i="47"/>
  <c r="R154" i="47"/>
  <c r="R151" i="47"/>
  <c r="L159" i="47"/>
  <c r="L154" i="47"/>
  <c r="M153" i="47"/>
  <c r="M160" i="47"/>
  <c r="M161" i="47"/>
  <c r="M158" i="47"/>
  <c r="M155" i="47"/>
  <c r="V151" i="47"/>
  <c r="V156" i="47"/>
  <c r="M156" i="47"/>
  <c r="V155" i="47"/>
  <c r="Q153" i="47"/>
  <c r="Q151" i="47"/>
  <c r="L153" i="47"/>
  <c r="L156" i="47"/>
  <c r="L158" i="47"/>
  <c r="L152" i="47"/>
  <c r="M159" i="47"/>
  <c r="V154" i="47"/>
  <c r="V157" i="47"/>
  <c r="V153" i="47"/>
  <c r="M150" i="47"/>
  <c r="V158" i="47"/>
  <c r="R160" i="47"/>
  <c r="M152" i="47"/>
  <c r="M157" i="47"/>
  <c r="V152" i="47"/>
  <c r="R152" i="47"/>
  <c r="R82" i="43"/>
  <c r="H19" i="43" s="1"/>
  <c r="M138" i="43"/>
  <c r="M143" i="43" s="1"/>
  <c r="L143" i="43"/>
  <c r="W138" i="47"/>
  <c r="W139" i="47"/>
  <c r="W135" i="47"/>
  <c r="W145" i="47"/>
  <c r="W141" i="47"/>
  <c r="W144" i="47"/>
  <c r="W142" i="47"/>
  <c r="W146" i="47"/>
  <c r="W143" i="47"/>
  <c r="W137" i="47"/>
  <c r="W136" i="47"/>
  <c r="W140" i="47"/>
  <c r="V104" i="47"/>
  <c r="V117" i="47" s="1"/>
  <c r="V119" i="47" s="1"/>
  <c r="V132" i="47" s="1"/>
  <c r="V134" i="47" s="1"/>
  <c r="V147" i="47" s="1"/>
  <c r="V149" i="47" s="1"/>
  <c r="P104" i="47"/>
  <c r="P117" i="47" s="1"/>
  <c r="P119" i="47" s="1"/>
  <c r="P132" i="47" s="1"/>
  <c r="P134" i="47" s="1"/>
  <c r="P147" i="47" s="1"/>
  <c r="P149" i="47" s="1"/>
  <c r="R104" i="47"/>
  <c r="R117" i="47" s="1"/>
  <c r="R119" i="47" s="1"/>
  <c r="R132" i="47" s="1"/>
  <c r="R134" i="47" s="1"/>
  <c r="R147" i="47" s="1"/>
  <c r="R149" i="47" s="1"/>
  <c r="Q104" i="47"/>
  <c r="Q117" i="47" s="1"/>
  <c r="Q119" i="47" s="1"/>
  <c r="Q132" i="47" s="1"/>
  <c r="Q134" i="47" s="1"/>
  <c r="Q147" i="47" s="1"/>
  <c r="Q149" i="47" s="1"/>
  <c r="S104" i="47"/>
  <c r="S117" i="47" s="1"/>
  <c r="S119" i="47" s="1"/>
  <c r="S132" i="47" s="1"/>
  <c r="S134" i="47" s="1"/>
  <c r="S147" i="47" s="1"/>
  <c r="S149" i="47" s="1"/>
  <c r="S162" i="47" s="1"/>
  <c r="T104" i="47"/>
  <c r="T117" i="47" s="1"/>
  <c r="T119" i="47" s="1"/>
  <c r="T132" i="47" s="1"/>
  <c r="T134" i="47" s="1"/>
  <c r="T147" i="47" s="1"/>
  <c r="T149" i="47" s="1"/>
  <c r="U104" i="47"/>
  <c r="U117" i="47" s="1"/>
  <c r="U119" i="47" s="1"/>
  <c r="U132" i="47" s="1"/>
  <c r="U134" i="47" s="1"/>
  <c r="U147" i="47" s="1"/>
  <c r="U149"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W206" i="47" l="1"/>
  <c r="W195" i="47"/>
  <c r="W199" i="47"/>
  <c r="W200" i="47"/>
  <c r="W198" i="47"/>
  <c r="W204" i="47"/>
  <c r="W201" i="47"/>
  <c r="W205" i="47"/>
  <c r="W196" i="47"/>
  <c r="W203" i="47"/>
  <c r="W197" i="47"/>
  <c r="W202" i="47"/>
  <c r="E44" i="43"/>
  <c r="W165" i="47"/>
  <c r="G125" i="43"/>
  <c r="R111" i="43"/>
  <c r="R125" i="43" s="1"/>
  <c r="H23" i="43" s="1"/>
  <c r="T162" i="47"/>
  <c r="T164" i="47" s="1"/>
  <c r="T177" i="47" s="1"/>
  <c r="T179" i="47" s="1"/>
  <c r="T192" i="47" s="1"/>
  <c r="W181" i="47"/>
  <c r="W188" i="47"/>
  <c r="U162" i="47"/>
  <c r="U164" i="47" s="1"/>
  <c r="U177" i="47" s="1"/>
  <c r="U179" i="47" s="1"/>
  <c r="U192" i="47" s="1"/>
  <c r="W168" i="47"/>
  <c r="W161" i="47"/>
  <c r="P162" i="47"/>
  <c r="P164" i="47" s="1"/>
  <c r="P177" i="47" s="1"/>
  <c r="P179" i="47" s="1"/>
  <c r="P192" i="47" s="1"/>
  <c r="W187" i="47"/>
  <c r="W175" i="47"/>
  <c r="W173" i="47"/>
  <c r="W166" i="47"/>
  <c r="W180" i="47"/>
  <c r="W172" i="47"/>
  <c r="W174" i="47"/>
  <c r="W190" i="47"/>
  <c r="W154" i="47"/>
  <c r="W191" i="47"/>
  <c r="W171" i="47"/>
  <c r="W184" i="47"/>
  <c r="W176" i="47"/>
  <c r="W158" i="47"/>
  <c r="W159" i="47"/>
  <c r="W183" i="47"/>
  <c r="W151" i="47"/>
  <c r="W156" i="47"/>
  <c r="W170" i="47"/>
  <c r="W160" i="47"/>
  <c r="W185" i="47"/>
  <c r="W152" i="47"/>
  <c r="W153" i="47"/>
  <c r="W157" i="47"/>
  <c r="W182" i="47"/>
  <c r="W186" i="47"/>
  <c r="W167" i="47"/>
  <c r="W150" i="47"/>
  <c r="W189" i="47"/>
  <c r="W155" i="47"/>
  <c r="W169" i="47"/>
  <c r="Q162" i="47"/>
  <c r="Q164" i="47" s="1"/>
  <c r="Q177" i="47" s="1"/>
  <c r="Q179" i="47" s="1"/>
  <c r="Q192" i="47" s="1"/>
  <c r="R162" i="47"/>
  <c r="R164" i="47" s="1"/>
  <c r="R177" i="47" s="1"/>
  <c r="R179" i="47" s="1"/>
  <c r="R192" i="47" s="1"/>
  <c r="V162" i="47"/>
  <c r="V164" i="47" s="1"/>
  <c r="V177" i="47" s="1"/>
  <c r="V179" i="47" s="1"/>
  <c r="V192" i="47" s="1"/>
  <c r="S164" i="47"/>
  <c r="S177" i="47" s="1"/>
  <c r="S179" i="47" s="1"/>
  <c r="S192" i="47" s="1"/>
  <c r="S194" i="47" s="1"/>
  <c r="S207" i="47" s="1"/>
  <c r="N91"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V194" i="47" l="1"/>
  <c r="V207" i="47" s="1"/>
  <c r="Q91" i="43" s="1"/>
  <c r="Q92" i="43" s="1"/>
  <c r="P194" i="47"/>
  <c r="P207" i="47" s="1"/>
  <c r="K91" i="43" s="1"/>
  <c r="K92" i="43" s="1"/>
  <c r="R194" i="47"/>
  <c r="R207" i="47" s="1"/>
  <c r="M91" i="43" s="1"/>
  <c r="M92" i="43" s="1"/>
  <c r="Q194" i="47"/>
  <c r="Q207" i="47" s="1"/>
  <c r="L91" i="43" s="1"/>
  <c r="L92" i="43" s="1"/>
  <c r="U194" i="47"/>
  <c r="U207" i="47" s="1"/>
  <c r="P91" i="43" s="1"/>
  <c r="F42" i="43" s="1"/>
  <c r="G42" i="43" s="1"/>
  <c r="T194" i="47"/>
  <c r="T207" i="47" s="1"/>
  <c r="O91" i="43" s="1"/>
  <c r="F41" i="43" s="1"/>
  <c r="G41" i="43" s="1"/>
  <c r="N92" i="43"/>
  <c r="F40" i="43"/>
  <c r="G40" i="43" s="1"/>
  <c r="F39" i="43"/>
  <c r="G39" i="43" s="1"/>
  <c r="F37" i="43"/>
  <c r="G37" i="43" s="1"/>
  <c r="M164" i="47"/>
  <c r="M177" i="47" s="1"/>
  <c r="M179" i="47" s="1"/>
  <c r="M192" i="47" s="1"/>
  <c r="M194" i="47" s="1"/>
  <c r="M207" i="47" s="1"/>
  <c r="H91" i="43" s="1"/>
  <c r="O164" i="47"/>
  <c r="O177" i="47" s="1"/>
  <c r="O179" i="47" s="1"/>
  <c r="O192" i="47" s="1"/>
  <c r="O194" i="47" s="1"/>
  <c r="O207" i="47" s="1"/>
  <c r="J91" i="43" s="1"/>
  <c r="N164" i="47"/>
  <c r="N177" i="47" s="1"/>
  <c r="N179" i="47" s="1"/>
  <c r="N192" i="47" s="1"/>
  <c r="N194" i="47" s="1"/>
  <c r="N207" i="47" s="1"/>
  <c r="I91" i="43" s="1"/>
  <c r="J164" i="47"/>
  <c r="J177" i="47" s="1"/>
  <c r="J179" i="47" s="1"/>
  <c r="J192" i="47" s="1"/>
  <c r="J194" i="47" s="1"/>
  <c r="J207" i="47" s="1"/>
  <c r="E91" i="43"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O92" i="43" l="1"/>
  <c r="F38" i="43"/>
  <c r="G38" i="43" s="1"/>
  <c r="P92" i="43"/>
  <c r="D91" i="43"/>
  <c r="D92" i="43" s="1"/>
  <c r="I194" i="47"/>
  <c r="I207" i="47" s="1"/>
  <c r="F43" i="43"/>
  <c r="G43" i="43" s="1"/>
  <c r="H92" i="43"/>
  <c r="F34" i="43"/>
  <c r="G34" i="43" s="1"/>
  <c r="F30" i="43"/>
  <c r="E92" i="43"/>
  <c r="F31" i="43"/>
  <c r="G31" i="43" s="1"/>
  <c r="I92" i="43"/>
  <c r="F35" i="43"/>
  <c r="G35" i="43" s="1"/>
  <c r="J92" i="43"/>
  <c r="F36" i="43"/>
  <c r="G36" i="43" s="1"/>
  <c r="L164" i="47"/>
  <c r="L177" i="47" s="1"/>
  <c r="L179" i="47" s="1"/>
  <c r="L192" i="47" s="1"/>
  <c r="L194" i="47" s="1"/>
  <c r="L207" i="47" s="1"/>
  <c r="G91" i="43" s="1"/>
  <c r="W42" i="47"/>
  <c r="D145" i="43" s="1"/>
  <c r="K42" i="47"/>
  <c r="G30" i="43" l="1"/>
  <c r="G92" i="43"/>
  <c r="F33" i="43"/>
  <c r="G33" i="43" s="1"/>
  <c r="D146" i="43"/>
  <c r="K44" i="47"/>
  <c r="K57" i="47" s="1"/>
  <c r="K59" i="47" s="1"/>
  <c r="W44" i="47"/>
  <c r="W57" i="47" s="1"/>
  <c r="W59" i="47" l="1"/>
  <c r="W72" i="47" s="1"/>
  <c r="E145" i="43"/>
  <c r="K72" i="47"/>
  <c r="K74" i="47" s="1"/>
  <c r="K87" i="47" s="1"/>
  <c r="K89" i="47" s="1"/>
  <c r="K102" i="47" s="1"/>
  <c r="K104" i="47" l="1"/>
  <c r="K117" i="47" s="1"/>
  <c r="K119" i="47" s="1"/>
  <c r="K132" i="47" s="1"/>
  <c r="K134" i="47" s="1"/>
  <c r="K147" i="47" s="1"/>
  <c r="K149" i="47" s="1"/>
  <c r="K162" i="47" s="1"/>
  <c r="W74" i="47"/>
  <c r="W87" i="47" s="1"/>
  <c r="F145" i="43"/>
  <c r="F146" i="43" s="1"/>
  <c r="E146" i="43"/>
  <c r="K164" i="47" l="1"/>
  <c r="K177" i="47" s="1"/>
  <c r="K179" i="47" s="1"/>
  <c r="K192" i="47" s="1"/>
  <c r="K194" i="47" s="1"/>
  <c r="K207" i="47" s="1"/>
  <c r="F91" i="43" s="1"/>
  <c r="W89" i="47"/>
  <c r="W102" i="47" s="1"/>
  <c r="G145" i="43"/>
  <c r="F92" i="43" l="1"/>
  <c r="F32" i="43"/>
  <c r="F44" i="43" s="1"/>
  <c r="R91" i="43"/>
  <c r="G146" i="43"/>
  <c r="W104" i="47"/>
  <c r="W117" i="47" s="1"/>
  <c r="H145" i="43"/>
  <c r="H146" i="43" s="1"/>
  <c r="G32" i="43" l="1"/>
  <c r="G44" i="43" s="1"/>
  <c r="H21" i="43"/>
  <c r="H22" i="43" s="1"/>
  <c r="R92" i="43"/>
  <c r="W119" i="47"/>
  <c r="W132" i="47" s="1"/>
  <c r="I145" i="43"/>
  <c r="I146" i="43" s="1"/>
  <c r="W134" i="47" l="1"/>
  <c r="W147" i="47" s="1"/>
  <c r="W149" i="47" s="1"/>
  <c r="W162" i="47" s="1"/>
  <c r="W164" i="47" s="1"/>
  <c r="W177" i="47" s="1"/>
  <c r="W179" i="47" s="1"/>
  <c r="W192" i="47" s="1"/>
  <c r="W194" i="47" s="1"/>
  <c r="W207" i="47" s="1"/>
  <c r="J145" i="43"/>
  <c r="J146" i="43" l="1"/>
  <c r="K145" i="43"/>
  <c r="K146" i="43" s="1"/>
  <c r="L145" i="43" l="1"/>
  <c r="L146" i="43" l="1"/>
  <c r="M145" i="43"/>
  <c r="M14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00000000-0006-0000-0B00-00000100000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Michelle Reesor</author>
  </authors>
  <commentList>
    <comment ref="AY65" authorId="0" shapeId="0" xr:uid="{34F5DA35-43B9-4B3C-9198-994B60A4508F}">
      <text>
        <r>
          <rPr>
            <b/>
            <sz val="9"/>
            <color indexed="81"/>
            <rFont val="Tahoma"/>
            <family val="2"/>
          </rPr>
          <t>Michelle Reesor:</t>
        </r>
        <r>
          <rPr>
            <sz val="9"/>
            <color indexed="81"/>
            <rFont val="Tahoma"/>
            <family val="2"/>
          </rPr>
          <t xml:space="preserve">
P&amp;CI 20189 -04 report took 4 months multipled the average for 12 months approx.</t>
        </r>
      </text>
    </comment>
    <comment ref="AZ65" authorId="0" shapeId="0" xr:uid="{C8B03838-D7EA-4F90-8F2D-E721089BAFAD}">
      <text>
        <r>
          <rPr>
            <b/>
            <sz val="9"/>
            <color indexed="81"/>
            <rFont val="Tahoma"/>
            <family val="2"/>
          </rPr>
          <t>Michelle Reesor:</t>
        </r>
        <r>
          <rPr>
            <sz val="9"/>
            <color indexed="81"/>
            <rFont val="Tahoma"/>
            <family val="2"/>
          </rPr>
          <t xml:space="preserve">
P&amp;CI 20189 -04 report took 4 months multipled the average for 12 months approx.</t>
        </r>
      </text>
    </comment>
    <comment ref="BA65" authorId="0" shapeId="0" xr:uid="{2FCB0CC9-31B6-4CFC-94E4-285997859FFD}">
      <text>
        <r>
          <rPr>
            <b/>
            <sz val="9"/>
            <color indexed="81"/>
            <rFont val="Tahoma"/>
            <family val="2"/>
          </rPr>
          <t>Michelle Reesor:</t>
        </r>
        <r>
          <rPr>
            <sz val="9"/>
            <color indexed="81"/>
            <rFont val="Tahoma"/>
            <family val="2"/>
          </rPr>
          <t xml:space="preserve">
P&amp;CI 20189 -04 report took 4 months multipled the average for 12 months approx.</t>
        </r>
      </text>
    </comment>
    <comment ref="BB65" authorId="0" shapeId="0" xr:uid="{6F48948B-367A-4AA5-A2D4-9E00AA74EA68}">
      <text>
        <r>
          <rPr>
            <b/>
            <sz val="9"/>
            <color indexed="81"/>
            <rFont val="Tahoma"/>
            <family val="2"/>
          </rPr>
          <t>Michelle Reesor:</t>
        </r>
        <r>
          <rPr>
            <sz val="9"/>
            <color indexed="81"/>
            <rFont val="Tahoma"/>
            <family val="2"/>
          </rPr>
          <t xml:space="preserve">
P&amp;CI 20189 -04 report took 4 months multipled the average for 12 months approx.</t>
        </r>
      </text>
    </comment>
    <comment ref="BC65" authorId="0" shapeId="0" xr:uid="{AAAC4CB2-0110-4671-B667-30E7F5D3CC1F}">
      <text>
        <r>
          <rPr>
            <b/>
            <sz val="9"/>
            <color indexed="81"/>
            <rFont val="Tahoma"/>
            <family val="2"/>
          </rPr>
          <t>Michelle Reesor:</t>
        </r>
        <r>
          <rPr>
            <sz val="9"/>
            <color indexed="81"/>
            <rFont val="Tahoma"/>
            <family val="2"/>
          </rPr>
          <t xml:space="preserve">
P&amp;CI 20189 -04 report took 4 months multipled the average for 12 months approx.</t>
        </r>
      </text>
    </comment>
    <comment ref="BD65" authorId="0" shapeId="0" xr:uid="{85B22405-4091-4B3C-83D0-2D556EA967DF}">
      <text>
        <r>
          <rPr>
            <b/>
            <sz val="9"/>
            <color indexed="81"/>
            <rFont val="Tahoma"/>
            <family val="2"/>
          </rPr>
          <t>Michelle Reesor:</t>
        </r>
        <r>
          <rPr>
            <sz val="9"/>
            <color indexed="81"/>
            <rFont val="Tahoma"/>
            <family val="2"/>
          </rPr>
          <t xml:space="preserve">
P&amp;CI 20189 -04 report took 4 months multipled the average for 12 months approx.</t>
        </r>
      </text>
    </comment>
  </commentList>
</comments>
</file>

<file path=xl/sharedStrings.xml><?xml version="1.0" encoding="utf-8"?>
<sst xmlns="http://schemas.openxmlformats.org/spreadsheetml/2006/main" count="4381" uniqueCount="1152">
  <si>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</si>
  <si>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</si>
  <si>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</si>
  <si>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</si>
  <si>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</si>
  <si>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</si>
  <si>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</si>
  <si>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</si>
  <si>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</si>
  <si>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</si>
  <si>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</si>
  <si>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</si>
  <si>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</si>
  <si>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</si>
  <si>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</si>
  <si>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</si>
  <si>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</si>
  <si>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</si>
  <si>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</si>
  <si>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</si>
  <si>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</si>
  <si>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</si>
  <si>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</si>
  <si>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</si>
  <si>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</si>
  <si>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</si>
  <si>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</si>
  <si>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</si>
  <si>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</si>
  <si>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</si>
  <si>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</si>
  <si>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</si>
  <si>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</si>
  <si>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</si>
  <si>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</si>
  <si>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</si>
  <si>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</si>
  <si>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</si>
  <si>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</si>
  <si>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</si>
  <si>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</si>
  <si>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</si>
  <si>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</si>
  <si>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</si>
  <si>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</si>
  <si>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</si>
  <si>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</si>
  <si>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</si>
  <si>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</si>
  <si>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</si>
  <si>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</si>
  <si>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</si>
  <si>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</si>
  <si>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</si>
  <si>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</si>
  <si>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</si>
  <si>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</si>
  <si>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</si>
  <si>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</si>
  <si>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</si>
  <si>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</si>
  <si>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</si>
  <si>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</si>
  <si>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</si>
  <si>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</si>
  <si>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</si>
  <si>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</si>
  <si>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</si>
  <si>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</si>
  <si>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</si>
  <si>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</si>
  <si>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</si>
  <si>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</si>
  <si>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</si>
  <si>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</si>
  <si>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</si>
  <si>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</si>
  <si>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</si>
  <si>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</si>
  <si>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</si>
  <si>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</si>
  <si>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</si>
  <si>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</si>
  <si>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</si>
  <si>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</si>
  <si>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</si>
  <si>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</si>
  <si>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</si>
  <si>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</si>
  <si>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</si>
  <si>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</si>
  <si>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</si>
  <si>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</si>
  <si>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</si>
  <si>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</si>
  <si>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</si>
  <si>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</si>
  <si>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</si>
  <si>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</si>
  <si>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</si>
  <si>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</si>
  <si>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</si>
  <si>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</si>
  <si>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</si>
  <si>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</si>
  <si>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</si>
  <si>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</si>
  <si>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</si>
  <si>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</si>
  <si>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</si>
  <si>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</si>
  <si>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</si>
  <si>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</si>
  <si>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</si>
  <si>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</si>
  <si>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</si>
  <si>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</si>
  <si>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</si>
  <si>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</si>
  <si>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</si>
  <si>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</si>
  <si>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</si>
  <si>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</si>
  <si>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</si>
  <si>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</si>
  <si>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</si>
  <si>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</si>
  <si>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</si>
  <si>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</si>
  <si>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</si>
  <si>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</si>
  <si>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</si>
  <si>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</si>
  <si>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</si>
  <si>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</si>
  <si>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</si>
  <si>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</si>
  <si>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</si>
  <si>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</si>
  <si>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</si>
  <si>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</si>
  <si>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</si>
  <si>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</si>
  <si>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</si>
  <si>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</si>
  <si>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</si>
  <si>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</si>
  <si>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</si>
  <si>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</si>
  <si>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</si>
  <si>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</si>
  <si>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</si>
  <si>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</si>
  <si>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</si>
  <si>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</si>
  <si>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</si>
  <si>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</si>
  <si>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</si>
  <si>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</si>
  <si>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</si>
  <si>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</si>
  <si>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</si>
  <si>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</si>
  <si>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</si>
  <si>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</si>
  <si>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</si>
  <si>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</si>
  <si>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</si>
  <si>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</si>
  <si>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</si>
  <si>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</si>
  <si>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</si>
  <si>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</si>
  <si>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</si>
  <si>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</si>
  <si>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</si>
  <si>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</si>
  <si>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</si>
  <si>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</si>
  <si>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</si>
  <si>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</si>
  <si>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</si>
  <si>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</si>
  <si>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</si>
  <si>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</si>
  <si>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</si>
  <si>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</si>
  <si>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</si>
  <si>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</si>
  <si>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</si>
  <si>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</si>
  <si>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</si>
  <si>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</si>
  <si>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</si>
  <si>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</si>
  <si>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</si>
  <si>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</si>
  <si>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</si>
  <si>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</si>
  <si>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</si>
  <si>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</si>
  <si>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</si>
  <si>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</si>
  <si>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</si>
  <si>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</si>
  <si>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</si>
  <si>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</si>
  <si>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</si>
  <si>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</si>
  <si>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</si>
  <si>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</si>
  <si>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</si>
  <si>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</si>
  <si>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</si>
  <si>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</si>
  <si>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</si>
  <si>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</si>
  <si>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</si>
  <si>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</si>
  <si>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</si>
  <si>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</si>
  <si>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</si>
  <si>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</si>
  <si>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</si>
  <si>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</si>
  <si>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</si>
  <si>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</si>
  <si>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</si>
  <si>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</si>
  <si>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</si>
  <si>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</si>
  <si>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</si>
  <si>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</si>
  <si>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</si>
  <si>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</si>
  <si>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</si>
  <si>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</si>
  <si>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</si>
  <si>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</si>
  <si>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</si>
  <si>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</si>
  <si>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</si>
  <si>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</si>
  <si>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</si>
  <si>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</si>
  <si>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</si>
  <si>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</si>
  <si>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</si>
  <si>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</si>
  <si>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</si>
  <si>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</si>
  <si>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</si>
  <si>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</si>
  <si>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</si>
  <si>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</si>
  <si>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</si>
  <si>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</si>
  <si>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</si>
  <si>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</si>
  <si>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</si>
  <si>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</si>
  <si>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</si>
  <si>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</si>
  <si>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</si>
  <si>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</si>
  <si>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</si>
  <si>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</si>
  <si>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</si>
  <si>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</si>
  <si>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</si>
  <si>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</si>
  <si>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</si>
  <si>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</si>
  <si>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</si>
  <si>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</si>
  <si>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</si>
  <si>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</si>
  <si>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</si>
  <si>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</si>
  <si>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</si>
  <si>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</si>
  <si>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</si>
  <si>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</si>
  <si>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</si>
  <si>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</si>
  <si>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</si>
  <si>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</si>
  <si>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</si>
  <si>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</si>
  <si>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</si>
  <si>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</si>
  <si>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</si>
  <si>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</si>
  <si>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</si>
  <si>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</si>
  <si>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</si>
  <si>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</si>
  <si>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</si>
  <si>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</si>
  <si>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</si>
  <si>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</si>
  <si>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</si>
  <si>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</si>
  <si>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</si>
  <si>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</si>
  <si>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</si>
  <si>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</si>
  <si>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</si>
  <si>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</si>
  <si>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</si>
  <si>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</si>
  <si>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</si>
  <si>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</si>
  <si>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</si>
  <si>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</si>
  <si>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</si>
  <si>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</si>
  <si>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</si>
  <si>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</si>
  <si>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</si>
  <si>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</si>
  <si>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</si>
  <si>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</si>
  <si>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</si>
  <si>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</si>
  <si>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</si>
  <si>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</si>
  <si>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</si>
  <si>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</si>
  <si>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</si>
  <si>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</si>
  <si>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</si>
  <si>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</si>
  <si>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</si>
  <si>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</si>
  <si>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</si>
  <si>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</si>
  <si>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</si>
  <si>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</si>
  <si>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</si>
  <si>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</si>
  <si>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</si>
  <si>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</si>
  <si>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</si>
  <si>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</si>
  <si>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</si>
  <si>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</si>
  <si>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</si>
  <si>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</si>
  <si>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</si>
  <si>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</si>
  <si>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</si>
  <si>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</si>
  <si>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</si>
  <si>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</si>
  <si>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</si>
  <si>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</si>
  <si>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</si>
  <si>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</si>
  <si>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</si>
  <si>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</si>
  <si>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</si>
  <si>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</si>
  <si>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</si>
  <si>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</si>
  <si>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</si>
  <si>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</si>
  <si>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</si>
  <si>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</si>
  <si>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</si>
  <si>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</si>
  <si>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</si>
  <si>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</si>
  <si>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</si>
  <si>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</si>
  <si>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</si>
  <si>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</si>
  <si>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</si>
  <si>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</si>
  <si>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</si>
  <si>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</si>
  <si>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</si>
  <si>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</si>
  <si>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</si>
  <si>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</si>
  <si>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</si>
  <si>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</si>
  <si>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</si>
  <si>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</si>
  <si>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</si>
  <si>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</si>
  <si>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</si>
  <si>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</si>
  <si>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</si>
  <si>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</si>
  <si>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</si>
  <si>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</si>
  <si>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</si>
  <si>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</si>
  <si>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</si>
  <si>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</si>
  <si>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</si>
  <si>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</si>
  <si>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</si>
  <si>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</si>
  <si>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</si>
  <si>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</si>
  <si>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</si>
  <si>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</si>
  <si>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</si>
  <si>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</si>
  <si>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</si>
  <si>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</si>
  <si>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</si>
  <si>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</si>
  <si>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</si>
  <si>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</si>
  <si>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</si>
  <si>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</si>
  <si>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</si>
  <si>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</si>
  <si>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</si>
  <si>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</si>
  <si>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</si>
  <si>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</si>
  <si>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</si>
  <si>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</si>
  <si>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</si>
  <si>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</si>
  <si>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</si>
  <si>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</si>
  <si>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</si>
  <si>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</si>
  <si>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</si>
  <si>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</si>
  <si>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</si>
  <si>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</si>
  <si>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</si>
  <si>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</si>
  <si>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</si>
  <si>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</si>
  <si>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</si>
  <si>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</si>
  <si>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</si>
  <si>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</si>
  <si>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</si>
  <si>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</si>
  <si>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</si>
  <si>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</si>
  <si>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</si>
  <si>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</si>
  <si>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</si>
  <si>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</si>
  <si>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</si>
  <si>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</si>
  <si>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</si>
  <si>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</si>
  <si>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</si>
  <si>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</si>
  <si>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</si>
  <si>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</si>
  <si>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</si>
  <si>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</si>
  <si>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</si>
  <si>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</si>
  <si>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</si>
  <si>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</si>
  <si>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</si>
  <si>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</si>
  <si>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</si>
  <si>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</si>
  <si>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</si>
  <si>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</si>
  <si>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</si>
  <si>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</si>
  <si>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</si>
  <si>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</si>
  <si>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</si>
  <si>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</si>
  <si>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</si>
  <si>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</si>
  <si>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</si>
  <si>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</si>
  <si>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</si>
  <si>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</si>
  <si>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</si>
  <si>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</si>
  <si>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</si>
  <si>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</si>
  <si>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</si>
  <si>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</si>
  <si>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</si>
  <si>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</si>
  <si>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</si>
  <si>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</si>
  <si>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</si>
  <si>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</si>
  <si>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</si>
  <si>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</si>
  <si>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</si>
  <si>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</si>
  <si>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</si>
  <si>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</si>
  <si>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</si>
  <si>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</si>
  <si>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</si>
  <si>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</si>
  <si>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</si>
  <si>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</si>
  <si>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</si>
  <si>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</si>
  <si>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</si>
  <si>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</si>
  <si>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</si>
  <si>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</si>
  <si>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</si>
  <si>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</si>
  <si>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</si>
  <si>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</si>
  <si>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</si>
  <si>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</si>
  <si>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</si>
  <si>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</si>
  <si>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</si>
  <si>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</si>
  <si>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</si>
  <si>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</si>
  <si>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</si>
  <si>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</si>
  <si>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</si>
  <si>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</si>
  <si>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</si>
  <si>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</si>
  <si>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</si>
  <si>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</si>
  <si>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</si>
  <si>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</si>
  <si>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</si>
  <si>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</si>
  <si>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</si>
  <si>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</si>
  <si>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</si>
  <si>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</si>
  <si>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</si>
  <si>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</si>
  <si>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</si>
  <si>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</si>
  <si>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</si>
  <si>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</si>
  <si>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</si>
  <si>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</si>
  <si>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</si>
  <si>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</si>
  <si>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</si>
  <si>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</si>
  <si>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</si>
  <si>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</si>
  <si>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</si>
  <si>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</si>
  <si>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</si>
  <si>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</si>
  <si>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</si>
  <si>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</si>
  <si>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</si>
  <si>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</si>
  <si>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</si>
  <si>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</si>
  <si>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</si>
  <si>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</si>
  <si>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</si>
  <si>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</si>
  <si>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</si>
  <si>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</si>
  <si>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</si>
  <si>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</si>
  <si>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</si>
  <si>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</si>
  <si>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</si>
  <si>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</si>
  <si>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</si>
  <si>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</si>
  <si>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</si>
  <si>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#2</t>
  </si>
  <si>
    <t>#3</t>
  </si>
  <si>
    <t>#4</t>
  </si>
  <si>
    <t>Step:</t>
  </si>
  <si>
    <t>#1</t>
  </si>
  <si>
    <t>8.  Streetlighting</t>
  </si>
  <si>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</si>
  <si>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</si>
  <si>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</si>
  <si>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</si>
  <si>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</si>
  <si>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</si>
  <si>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</si>
  <si>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</si>
  <si>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</si>
  <si>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</si>
  <si>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</si>
  <si>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</si>
  <si>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</si>
  <si>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</si>
  <si>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</si>
  <si>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</si>
  <si>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</si>
  <si>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</si>
  <si>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</si>
  <si>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</si>
  <si>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</si>
  <si>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</si>
  <si>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</si>
  <si>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</si>
  <si>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</si>
  <si>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</si>
  <si>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</si>
  <si>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</si>
  <si>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</si>
  <si>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</si>
  <si>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</si>
  <si>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</si>
  <si>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</si>
  <si>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</si>
  <si>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</si>
  <si>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</si>
  <si>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</si>
  <si>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</si>
  <si>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</si>
  <si>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</si>
  <si>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</si>
  <si>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</si>
  <si>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</si>
  <si>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</si>
  <si>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</si>
  <si>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</si>
  <si>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</si>
  <si>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</si>
  <si>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</si>
  <si>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</si>
  <si>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</si>
  <si>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</si>
  <si>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</si>
  <si>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</si>
  <si>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</si>
  <si>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</si>
  <si>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</si>
  <si>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</si>
  <si>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</si>
  <si>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</si>
  <si>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</si>
  <si>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</si>
  <si>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</si>
  <si>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</si>
  <si>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</si>
  <si>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</si>
  <si>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</si>
  <si>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</si>
  <si>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</si>
  <si>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</si>
  <si>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</si>
  <si>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</si>
  <si>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</si>
  <si>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</si>
  <si>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</si>
  <si>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</si>
  <si>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</si>
  <si>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</si>
  <si>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</si>
  <si>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</si>
  <si>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</si>
  <si>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</si>
  <si>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</si>
  <si>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</si>
  <si>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</si>
  <si>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</si>
  <si>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</si>
  <si>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</si>
  <si>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</si>
  <si>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</si>
  <si>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</si>
  <si>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</si>
  <si>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</si>
  <si>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</si>
  <si>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</si>
  <si>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</si>
  <si>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</si>
  <si>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</si>
  <si>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</si>
  <si>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</si>
  <si>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</si>
  <si>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</si>
  <si>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</si>
  <si>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</si>
  <si>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</si>
  <si>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</si>
  <si>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</si>
  <si>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</si>
  <si>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</si>
  <si>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</si>
  <si>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</si>
  <si>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</si>
  <si>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</si>
  <si>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</si>
  <si>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</si>
  <si>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</si>
  <si>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</si>
  <si>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2011-2021</t>
  </si>
  <si>
    <t>2011-2022</t>
  </si>
  <si>
    <t>The LRAMVA work form was created in a generic manner for use by all LDCs.  Distributors should follow the checklist, which is referenced in this tab of the work form and listed below:</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</si>
  <si>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</si>
  <si>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T</t>
    </r>
    <r>
      <rPr>
        <b/>
        <sz val="12"/>
        <rFont val="Arial"/>
        <family val="2"/>
      </rPr>
      <t>abs 4 and 5 (2</t>
    </r>
    <r>
      <rPr>
        <b/>
        <sz val="12"/>
        <color theme="1"/>
        <rFont val="Arial"/>
        <family val="2"/>
      </rPr>
      <t>011-to Next COS)</t>
    </r>
  </si>
  <si>
    <t>2021 Actuals</t>
  </si>
  <si>
    <t>2021 Forecast</t>
  </si>
  <si>
    <t>2022 Actuals</t>
  </si>
  <si>
    <t>2022 Forecast</t>
  </si>
  <si>
    <t>Table 7.  2011-2021 Verified Program Results and Persistence into Future Years</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</si>
  <si>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 note #5: As noted above, the work form has been expanded to allow for persistence of savings and lost revenues into the future, up to the time of an LDCs next cost of service application. LDCs should include all persisting lost revenues in order to be able to close its LRAMVA balances entirely.</t>
    </r>
  </si>
  <si>
    <t>Table 5-f.  2021 Lost Revenues</t>
  </si>
  <si>
    <t>Table 5-f.  2022 Lost Revenues</t>
  </si>
  <si>
    <t>Table 5-f.  2023 Lost Revenues</t>
  </si>
  <si>
    <t>Table 5-f.  2024 Lost Revenues</t>
  </si>
  <si>
    <t>Table 5-f.  2025 Lost Revenues</t>
  </si>
  <si>
    <t>Table 5-f.  2026 Lost Revenues</t>
  </si>
  <si>
    <t>Table 5-f.  2027 Lost Revenues</t>
  </si>
  <si>
    <t>Adjustment to 2021 savings</t>
  </si>
  <si>
    <t>Actual CDM Savings in 2021</t>
  </si>
  <si>
    <t>Forecast CDM Savings in 2021</t>
  </si>
  <si>
    <t>Distribution Rate in 2021</t>
  </si>
  <si>
    <t>Lost Revenue in 2021 from 2011 programs</t>
  </si>
  <si>
    <t>Lost Revenue in 2021 from 2012 programs</t>
  </si>
  <si>
    <t>Lost Revenue in 2021 from 2013 programs</t>
  </si>
  <si>
    <t>Lost Revenue in 2021 from 2014 programs</t>
  </si>
  <si>
    <t>Lost Revenue in 2021 from 2015 programs</t>
  </si>
  <si>
    <t>Lost Revenue in 2021 from 2016 programs</t>
  </si>
  <si>
    <t>Lost Revenue in 2021 from 2017 programs</t>
  </si>
  <si>
    <t>Lost Revenue in 2021 from 2018 programs</t>
  </si>
  <si>
    <t>Lost Revenue in 2021 from 2019 programs</t>
  </si>
  <si>
    <t>Lost Revenue in 2021 from 2021 programs</t>
  </si>
  <si>
    <t>Total Lost Revenues in 2021</t>
  </si>
  <si>
    <t>Forecast Lost Revenues in 2021</t>
  </si>
  <si>
    <t>LRAMVA in 2021</t>
  </si>
  <si>
    <t>Lost Revenue in 2021 from 2020 programs</t>
  </si>
  <si>
    <t>Adjustment to 2022 savings</t>
  </si>
  <si>
    <t>Actual CDM Savings in 2022</t>
  </si>
  <si>
    <t>Forecast CDM Savings in 2022</t>
  </si>
  <si>
    <t>Distribution Rate in 2022</t>
  </si>
  <si>
    <t>Lost Revenue in 2022 from 2011 programs</t>
  </si>
  <si>
    <t>Lost Revenue in 2022 from 2012 programs</t>
  </si>
  <si>
    <t>Lost Revenue in 2022 from 2013 programs</t>
  </si>
  <si>
    <t>Lost Revenue in 2022 from 2014 programs</t>
  </si>
  <si>
    <t>Lost Revenue in 2022 from 2015 programs</t>
  </si>
  <si>
    <t>Lost Revenue in 2022 from 2016 programs</t>
  </si>
  <si>
    <t>Lost Revenue in 2022 from 2017 programs</t>
  </si>
  <si>
    <t>Lost Revenue in 2022 from 2018 programs</t>
  </si>
  <si>
    <t>Lost Revenue in 2022 from 2019 programs</t>
  </si>
  <si>
    <t>Lost Revenue in 2022 from 2022 programs</t>
  </si>
  <si>
    <t>Total Lost Revenues in 2022</t>
  </si>
  <si>
    <t>Forecast Lost Revenues in 2022</t>
  </si>
  <si>
    <t>LRAMVA in 2022</t>
  </si>
  <si>
    <t>Lost Revenue in 2022 from 2020 programs</t>
  </si>
  <si>
    <t>Lost Revenue in 2022 from 2021 programs</t>
  </si>
  <si>
    <t>Forecast CDM Savings in 2023</t>
  </si>
  <si>
    <t>Lost Revenue in 2023 from 2011 programs</t>
  </si>
  <si>
    <t>Lost Revenue in 2023 from 2012 programs</t>
  </si>
  <si>
    <t>Lost Revenue in 2023 from 2013 programs</t>
  </si>
  <si>
    <t>Lost Revenue in 2023 from 2014 programs</t>
  </si>
  <si>
    <t>Lost Revenue in 2023 from 2015 programs</t>
  </si>
  <si>
    <t>Lost Revenue in 2023 from 2016 programs</t>
  </si>
  <si>
    <t>Lost Revenue in 2023 from 2017 programs</t>
  </si>
  <si>
    <t>Lost Revenue in 2023 from 2018 programs</t>
  </si>
  <si>
    <t>Lost Revenue in 2023 from 2019 programs</t>
  </si>
  <si>
    <t>Lost Revenue in 2023 from 2020 programs</t>
  </si>
  <si>
    <t>Lost Revenue in 2023 from 2021 programs</t>
  </si>
  <si>
    <t>Lost Revenue in 2023 from 2022 programs</t>
  </si>
  <si>
    <t>Forecast CDM Savings in 2024</t>
  </si>
  <si>
    <t>Lost Revenue in 2024 from 2011 programs</t>
  </si>
  <si>
    <t>Lost Revenue in 2024 from 2012 programs</t>
  </si>
  <si>
    <t>Lost Revenue in 2024 from 2013 programs</t>
  </si>
  <si>
    <t>Lost Revenue in 2024 from 2014 programs</t>
  </si>
  <si>
    <t>Lost Revenue in 2024 from 2015 programs</t>
  </si>
  <si>
    <t>Lost Revenue in 2024 from 2016 programs</t>
  </si>
  <si>
    <t>Lost Revenue in 2024 from 2017 programs</t>
  </si>
  <si>
    <t>Lost Revenue in 2024 from 2018 programs</t>
  </si>
  <si>
    <t>Lost Revenue in 2024 from 2019 programs</t>
  </si>
  <si>
    <t>Lost Revenue in 2024 from 2020 programs</t>
  </si>
  <si>
    <t>Lost Revenue in 2024 from 2021 programs</t>
  </si>
  <si>
    <t>Lost Revenue in 2024 from 2022 programs</t>
  </si>
  <si>
    <t>Forecast CDM Savings in 2025</t>
  </si>
  <si>
    <t>Lost Revenue in 2025 from 2011 programs</t>
  </si>
  <si>
    <t>Lost Revenue in 2025 from 2012 programs</t>
  </si>
  <si>
    <t>Lost Revenue in 2025 from 2013 programs</t>
  </si>
  <si>
    <t>Lost Revenue in 2025 from 2014 programs</t>
  </si>
  <si>
    <t>Lost Revenue in 2025 from 2015 programs</t>
  </si>
  <si>
    <t>Lost Revenue in 2025 from 2016 programs</t>
  </si>
  <si>
    <t>Lost Revenue in 2025 from 2017 programs</t>
  </si>
  <si>
    <t>Lost Revenue in 2025 from 2018 programs</t>
  </si>
  <si>
    <t>Lost Revenue in 2025 from 2019 programs</t>
  </si>
  <si>
    <t>Lost Revenue in 2025 from 2020 programs</t>
  </si>
  <si>
    <t>Lost Revenue in 2025 from 2021 programs</t>
  </si>
  <si>
    <t>Lost Revenue in 2025 from 2022 programs</t>
  </si>
  <si>
    <t>Forecast CDM Savings in 2026</t>
  </si>
  <si>
    <t>Lost Revenue in 2026 from 2011 programs</t>
  </si>
  <si>
    <t>Lost Revenue in 2026 from 2012 programs</t>
  </si>
  <si>
    <t>Lost Revenue in 2026 from 2013 programs</t>
  </si>
  <si>
    <t>Lost Revenue in 2026 from 2014 programs</t>
  </si>
  <si>
    <t>Lost Revenue in 2026 from 2015 programs</t>
  </si>
  <si>
    <t>Lost Revenue in 2026 from 2016 programs</t>
  </si>
  <si>
    <t>Lost Revenue in 2026 from 2017 programs</t>
  </si>
  <si>
    <t>Lost Revenue in 2026 from 2018 programs</t>
  </si>
  <si>
    <t>Lost Revenue in 2026 from 2019 programs</t>
  </si>
  <si>
    <t>Lost Revenue in 2026 from 2020 programs</t>
  </si>
  <si>
    <t>Lost Revenue in 2026 from 2021 programs</t>
  </si>
  <si>
    <t>Lost Revenue in 2026 from 2022 programs</t>
  </si>
  <si>
    <t>Table 5-g.  2021 Lost Revenues Work Form</t>
  </si>
  <si>
    <t>Table 5-h.  2022 Lost Revenues Work Form</t>
  </si>
  <si>
    <t>Table 5-i.  2023 Lost Revenues Work Form</t>
  </si>
  <si>
    <t>Table 5-j.  2024 Lost Revenues Work Form</t>
  </si>
  <si>
    <t>Table 5-k.  2025 Lost Revenues Work Form</t>
  </si>
  <si>
    <t>Table 5-l.  2026 Lost Revenues Work Form</t>
  </si>
  <si>
    <t>Table 5-m.  2027 Lost Revenues Work Form</t>
  </si>
  <si>
    <t>Forecast CDM Savings in 2027</t>
  </si>
  <si>
    <t>Lost Revenue in 2027 from 2011 programs</t>
  </si>
  <si>
    <t>Lost Revenue in 2027 from 2012 programs</t>
  </si>
  <si>
    <t>Lost Revenue in 2027 from 2013 programs</t>
  </si>
  <si>
    <t>Lost Revenue in 2027 from 2014 programs</t>
  </si>
  <si>
    <t>Lost Revenue in 2027 from 2015 programs</t>
  </si>
  <si>
    <t>Lost Revenue in 2027 from 2016 programs</t>
  </si>
  <si>
    <t>Lost Revenue in 2027 from 2017 programs</t>
  </si>
  <si>
    <t>Lost Revenue in 2027 from 2018 programs</t>
  </si>
  <si>
    <t>Lost Revenue in 2027 from 2019 programs</t>
  </si>
  <si>
    <t>Lost Revenue in 2027 from 2027 programs</t>
  </si>
  <si>
    <t>Lost Revenue in 2027 from 2021 programs</t>
  </si>
  <si>
    <t>Lost Revenue in 2027 from 2022 programs</t>
  </si>
  <si>
    <t>5.  2015-2027 LRAM</t>
  </si>
  <si>
    <r>
      <rPr>
        <b/>
        <sz val="11"/>
        <rFont val="Arial"/>
        <family val="2"/>
      </rPr>
      <t>Tables 5-a, 5-b, 5-c, 5-d, 5-e, 5-f, 5-g, 5-h, 5-i, 5-j, 5-k, 5-l and 5-m</t>
    </r>
    <r>
      <rPr>
        <sz val="11"/>
        <rFont val="Arial"/>
        <family val="2"/>
      </rPr>
      <t xml:space="preserve"> include the template 2015-2027 LRAMVA work forms.</t>
    </r>
  </si>
  <si>
    <t>2011 Savings Persisting in 2021</t>
  </si>
  <si>
    <t>2011 Savings Persisting in 2022</t>
  </si>
  <si>
    <t>2011 Savings Persisting in 2023</t>
  </si>
  <si>
    <t>2011 Savings Persisting in 2024</t>
  </si>
  <si>
    <t>2011 Savings Persisting in 2025</t>
  </si>
  <si>
    <t>2011 Savings Persisting in 2026</t>
  </si>
  <si>
    <t>2011 Savings Persisting in 2027</t>
  </si>
  <si>
    <t>2015 Savings Persisting in 2021</t>
  </si>
  <si>
    <t>2016 Savings Persisting in 2021</t>
  </si>
  <si>
    <t>2017 Savings Persisting in 2021</t>
  </si>
  <si>
    <t>2018 Savings Persisting in 2021</t>
  </si>
  <si>
    <t>2019 Savings Persisting in 2021</t>
  </si>
  <si>
    <t>2015 Savings Persisting in 2022</t>
  </si>
  <si>
    <t>2015 Savings Persisting in 2023</t>
  </si>
  <si>
    <t>2015 Savings Persisting in 2024</t>
  </si>
  <si>
    <t>2015 Savings Persisting in 2025</t>
  </si>
  <si>
    <t>2015 Savings Persisting in 2026</t>
  </si>
  <si>
    <t>2015 Savings Persisting in 2027</t>
  </si>
  <si>
    <t>2016 Savings Persisting in 2022</t>
  </si>
  <si>
    <t>2016 Savings Persisting in 2023</t>
  </si>
  <si>
    <t>2016 Savings Persisting in 2024</t>
  </si>
  <si>
    <t>2016 Savings Persisting in 2025</t>
  </si>
  <si>
    <t>2016 Savings Persisting in 2026</t>
  </si>
  <si>
    <t>2016 Savings Persisting in 2027</t>
  </si>
  <si>
    <t>2017 Savings Persisting in 2022</t>
  </si>
  <si>
    <t>2017 Savings Persisting in 2023</t>
  </si>
  <si>
    <t>2017 Savings Persisting in 2024</t>
  </si>
  <si>
    <t>2017 Savings Persisting in 2025</t>
  </si>
  <si>
    <t>2017 Savings Persisting in 2026</t>
  </si>
  <si>
    <t>2017 Savings Persisting in 2027</t>
  </si>
  <si>
    <t>2018 Savings Persisting in 2022</t>
  </si>
  <si>
    <t>2018 Savings Persisting in 2023</t>
  </si>
  <si>
    <t>2018 Savings Persisting in 2024</t>
  </si>
  <si>
    <t>2018 Savings Persisting in 2025</t>
  </si>
  <si>
    <t>2018 Savings Persisting in 2026</t>
  </si>
  <si>
    <t>2018 Savings Persisting in 2027</t>
  </si>
  <si>
    <t>2019 Savings Persisting in 2022</t>
  </si>
  <si>
    <t>2019 Savings Persisting in 2023</t>
  </si>
  <si>
    <t>2019 Savings Persisting in 2024</t>
  </si>
  <si>
    <t>2019 Savings Persisting in 2025</t>
  </si>
  <si>
    <t>2019 Savings Persisting in 2026</t>
  </si>
  <si>
    <t>2019 Savings Persisting in 2027</t>
  </si>
  <si>
    <t>2020 Savings Persisting in 2021</t>
  </si>
  <si>
    <t>2020 Savings Persisting in 2022</t>
  </si>
  <si>
    <t>2020 Savings Persisting in 2023</t>
  </si>
  <si>
    <t>2020 Savings Persisting in 2024</t>
  </si>
  <si>
    <t>2020 Savings Persisting in 2025</t>
  </si>
  <si>
    <t>2020 Savings Persisting in 2026</t>
  </si>
  <si>
    <t>2020 Savings Persisting in 2027</t>
  </si>
  <si>
    <t>2021 Savings Persisting in 2022</t>
  </si>
  <si>
    <t>2021 Savings Persisting in 2023</t>
  </si>
  <si>
    <t>2021 Savings Persisting in 2024</t>
  </si>
  <si>
    <t>2021 Savings Persisting in 2025</t>
  </si>
  <si>
    <t>2021 Savings Persisting in 2026</t>
  </si>
  <si>
    <t>2021 Savings Persisting in 2027</t>
  </si>
  <si>
    <t>2022 Savings Persisting in 2023</t>
  </si>
  <si>
    <t>2022 Savings Persisting in 2024</t>
  </si>
  <si>
    <t>2022 Savings Persisting in 2025</t>
  </si>
  <si>
    <t>2022 Savings Persisting in 2026</t>
  </si>
  <si>
    <t>2022 Savings Persisting in 2027</t>
  </si>
  <si>
    <r>
      <rPr>
        <b/>
        <sz val="12"/>
        <rFont val="Arial"/>
        <family val="2"/>
      </rPr>
      <t xml:space="preserve">1.  </t>
    </r>
    <r>
      <rPr>
        <sz val="12"/>
        <rFont val="Arial"/>
        <family val="2"/>
      </rPr>
      <t xml:space="preserve">The following LRAMVA work forms apply to LDCs that need to recover lost revenues arising from CDM activity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</si>
  <si>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 xml:space="preserve">Please provide the LRAMVA threshold approved in the cost of service (COS) or custom IR (CIR) application, which is used as the comparator against actual savings in the period of the LRAMVA claim. If a manual update is required to reflect a different allocation of forecast savings that was approved by the OEB, please note the changes and provide rationale for the change in Tab 1-a. </t>
  </si>
  <si>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cannot be claimed as approved LRAMVA amounts are considered to be final.</t>
    </r>
  </si>
  <si>
    <t>LRAM-Eligible Amount in 2023 (in 2022 $)</t>
  </si>
  <si>
    <t>Total Lost Revenues in 2023 (in 2022 $)</t>
  </si>
  <si>
    <t>Forecast Lost Revenues in 2023 (in 2022 $)</t>
  </si>
  <si>
    <t>Total Lost Revenues in 2024 (in 2022 $)</t>
  </si>
  <si>
    <t>Forecast Lost Revenues in 2024 (in 2022 $)</t>
  </si>
  <si>
    <t>LRAM-Eligible Amount in 2024 (in 2022 $)</t>
  </si>
  <si>
    <t>Total Lost Revenues in 2025 (in 2022 $)</t>
  </si>
  <si>
    <t>Forecast Lost Revenues in 2025 (in 2022 $)</t>
  </si>
  <si>
    <t>LRAM-Eligible Amount in 2025 (in 2022 $)</t>
  </si>
  <si>
    <t>Total Lost Revenues in 2026 (in 2022 $)</t>
  </si>
  <si>
    <t>Forecast Lost Revenues in 2026 (in 2022 $)</t>
  </si>
  <si>
    <t>LRAM-Eligible Amount in 2026 (in 2022 $)</t>
  </si>
  <si>
    <t>Total Lost Revenues in 2027 (in 2022 $)</t>
  </si>
  <si>
    <t>Forecast Lost Revenues in 2027 (in 2022 $)</t>
  </si>
  <si>
    <t>LRAM-Eligible Amount in 2027 (in 2022 $)</t>
  </si>
  <si>
    <t>Table 1-c.  LRAM-Eligible Amounts for Prospective Disposition</t>
  </si>
  <si>
    <t>2012 Savings Persisting in 2021</t>
  </si>
  <si>
    <t>2012 Savings Persisting in 2022</t>
  </si>
  <si>
    <t>2012 Savings Persisting in 2023</t>
  </si>
  <si>
    <t>2012 Savings Persisting in 2024</t>
  </si>
  <si>
    <t>2012 Savings Persisting in 2025</t>
  </si>
  <si>
    <t>2012 Savings Persisting in 2026</t>
  </si>
  <si>
    <t>2012 Savings Persisting in 2027</t>
  </si>
  <si>
    <t>2014 Savings Persisting in 2021</t>
  </si>
  <si>
    <t>2013 Savings Persisting in 2027</t>
  </si>
  <si>
    <t>2013 Savings Persisting in 2021</t>
  </si>
  <si>
    <t>2013 Savings Persisting in 2022</t>
  </si>
  <si>
    <t>2013 Savings Persisting in 2023</t>
  </si>
  <si>
    <t>2013 Savings Persisting in 2025</t>
  </si>
  <si>
    <t>2013 Savings Persisting in 2026</t>
  </si>
  <si>
    <t>2014 Savings Persisting in 2027</t>
  </si>
  <si>
    <t>2014 Savings Persisting in 2022</t>
  </si>
  <si>
    <t>2014 Savings Persisting in 2023</t>
  </si>
  <si>
    <t>2014 Savings Persisting in 2024</t>
  </si>
  <si>
    <t>2014 Savings Persisting in 2025</t>
  </si>
  <si>
    <t>2014 Savings Persisting in 2026</t>
  </si>
  <si>
    <r>
      <t xml:space="preserve">Local Program Fund </t>
    </r>
    <r>
      <rPr>
        <b/>
        <sz val="12"/>
        <color rgb="FF0033CC"/>
        <rFont val="Arial"/>
        <family val="2"/>
      </rPr>
      <t>(LDC to Complete)</t>
    </r>
  </si>
  <si>
    <t xml:space="preserve">Interim Framework </t>
  </si>
  <si>
    <t>2023 Actuals (in 2022 $)</t>
  </si>
  <si>
    <t>2023 Forecast (in 2022 $)</t>
  </si>
  <si>
    <t>2024 Actuals (in 2022 $)</t>
  </si>
  <si>
    <t>2024 Forecast (in 2022 $)</t>
  </si>
  <si>
    <t>2025 Actuals (in 2022 $)</t>
  </si>
  <si>
    <t>2025 Forecast (in 2022 $)</t>
  </si>
  <si>
    <t>2026 Actuals (in 2022 $)</t>
  </si>
  <si>
    <t>2026 Forecast (in 2022 $)</t>
  </si>
  <si>
    <t>2027 Actuals (in 2022 $)</t>
  </si>
  <si>
    <t>2027 Forecast (in 2022 $)</t>
  </si>
  <si>
    <t>Total LRAM-Eligible Amount (in 2022 $)</t>
  </si>
  <si>
    <t>Prospective Disposition of 
Persisting CDM Savings</t>
  </si>
  <si>
    <t>Total LRAMVA Balance
(2011-2022)</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</si>
  <si>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Additionally, LDCs are also able to calculate prospective LRAM-eligible amounts, consistent with guidance provided in the 2021 CDM Guidelines.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</si>
  <si>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Tabs "4.  2011-2014 LRAM" and "5.  2015-2027 LRAM"</t>
  </si>
  <si>
    <t>Distributors are required to report any past approved LRAMVA amounts along with the current LRAMVA amount requested for approval.  Distributors are also expected to provide prospective LRAM-eligible amounts related to persisting CDM savings for all years until their next rebasing application.There are separate tables indicating new lost revenues and carrying charges amounts by year and the totals for rate rider calculations.</t>
  </si>
  <si>
    <t>Distributors should complete the lost revenue calculation for 2011-2014 program years and 2015-2022 program years and persisting savings until distributors next cost of service application, as applicable, by undertaking the following:</t>
  </si>
  <si>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 Carrying charges are not to be calculated for prospective LRAM-eligible amounts that relate to the persisting savings from CDM programs until the LDCs next cost-of-service application.</t>
  </si>
  <si>
    <r>
      <rPr>
        <b/>
        <sz val="11"/>
        <rFont val="Arial"/>
        <family val="2"/>
      </rPr>
      <t>Tables 1-a and 1-b</t>
    </r>
    <r>
      <rPr>
        <sz val="11"/>
        <rFont val="Arial"/>
        <family val="2"/>
      </rPr>
      <t xml:space="preserve"> provide a summary of the LRAMVA balances and carrying charges associated with the LRAMVA disposition. </t>
    </r>
    <r>
      <rPr>
        <b/>
        <sz val="11"/>
        <rFont val="Arial"/>
        <family val="2"/>
      </rPr>
      <t>Table 1c</t>
    </r>
    <r>
      <rPr>
        <sz val="11"/>
        <rFont val="Arial"/>
        <family val="2"/>
      </rPr>
      <t xml:space="preserve"> provides a summary of prospective LRAM-eligible amounts related to persisting CDM savings for all years until the LDC's next rebasing application. The balances are populated from entries into other tabs throughout this work form.</t>
    </r>
  </si>
  <si>
    <r>
      <rPr>
        <b/>
        <sz val="12"/>
        <rFont val="Arial"/>
        <family val="2"/>
      </rPr>
      <t xml:space="preserve">1.  </t>
    </r>
    <r>
      <rPr>
        <sz val="12"/>
        <rFont val="Arial"/>
        <family val="2"/>
      </rPr>
      <t>LDCs are expected to apply for disposition of all LRAMVA balances, incluidng persisting amounts that extend to the LDCs next COS, as part of 2023 rate applications. The following LRAMVA work forms apply to all LDCs that need to recover lost revenues for the 2015-2027 period, resulting from CDM activity in the 2015-2022 period. This includes the ability to recover lost revenues that  persist until the LDCs next COS application.</t>
    </r>
    <r>
      <rPr>
        <sz val="12"/>
        <color rgb="FFFF0000"/>
        <rFont val="Arial"/>
        <family val="2"/>
      </rPr>
      <t xml:space="preserve"> </t>
    </r>
    <r>
      <rPr>
        <sz val="12"/>
        <rFont val="Arial"/>
        <family val="2"/>
      </rPr>
      <t xml:space="preserve"> The 2021 CDM Guidelines indicate that distributors filing an application for 2023 rates should seek disposition of all outstanding LRAMVA balances related to previously established thresholds. Distributors not rebasing for 2023 rates who have complete information on eligible savings (i.e., needing only to account for persistence of savings in future years) may seek a rate adjustment on a prospective basis to address amounts that would otherwise be recorded in the LRAMVA for all years until their next rebasing application. Prospective treatment will not be necessary for cost-of-service applications. 
</t>
    </r>
    <r>
      <rPr>
        <b/>
        <sz val="12"/>
        <rFont val="Arial"/>
        <family val="2"/>
      </rPr>
      <t xml:space="preserve">More detailed instructions related to prospective LRAM-eligible amounts are included above Table 5-i (2023 Lost Revenue Work Form).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</si>
  <si>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t xml:space="preserve">As noted above, prospective treatment will not be necessary for cost-of-service applications. For incentive rate-setting mechanism applications, treatment of prospective LRAM-eligible amounts should be done as follows:
1)  Tables 5-i through Tables 5-m (the 2023 to 2027 years) do not allow for entry of new CDM savings in these years, but will calculate the total lost revenues, the forecast lost revenues, and the LRAM-eligible amount in these years, due to persistence of savings from prior years,  based on 2022 distribution rates. 
2)  The LRAM-eligible amounts for 2023 to 2027 are not added to the LRAMVA and do not accrue interest, but are shown separately in the LRAMVA Summary in Table 1-C.  
3)  In their applications for 2023 rates, distributors should apply for approval of the 2023 to 2027 LRAM-eligible amounts shown in Table 1-C. Approval will mean that the LRAM-eligible amounts are accepted as final, subject only to the mechanistic adjustment described below.
4)  In their applications for 2023 rates and subsequent rate years: 
       o   Distributors should propose rate riders to recover each annual LRAM-eligible amount in the corresponding rate year, beginning with the application for 2023 rates, and continuing each rate year until all amounts shown in Table 1-C have been recovered.  
       o   The LRAM-eligible amount for a particular year (as identified in Table 1-C) is to be adjusted mechanistically by the OEB-approved inflation minus X factor formula applicable to IRM applications in effect for a given year. For example:
</t>
    </r>
    <r>
      <rPr>
        <b/>
        <sz val="12"/>
        <rFont val="Arial"/>
        <family val="2"/>
      </rPr>
      <t xml:space="preserve">
                  LRAM-Eligible Amount
</t>
    </r>
    <r>
      <rPr>
        <sz val="12"/>
        <rFont val="Arial"/>
        <family val="2"/>
      </rPr>
      <t xml:space="preserve">                           - Updated 2023 LRAM-eligible amount requested in the 2023 rate application = (2023 LRAM-eligible amount shown in Table 1-c)*(2023 OEB-approved inflation minus X-factor)
                           - Updated 2023 LRAM-eligible amount requested in the 2024 rate application = (2024 LRAM-eligible amount shown in Table 1-c)*(2023 OEB-approved inflation minus X-factor)*(2024 OEB-approved inflation minux X-factor)
</t>
    </r>
    <r>
      <rPr>
        <b/>
        <sz val="12"/>
        <rFont val="Arial"/>
        <family val="2"/>
      </rPr>
      <t xml:space="preserve">
</t>
    </r>
    <r>
      <rPr>
        <sz val="12"/>
        <rFont val="Arial"/>
        <family val="2"/>
      </rPr>
      <t xml:space="preserve">•   </t>
    </r>
    <r>
      <rPr>
        <b/>
        <sz val="12"/>
        <rFont val="Arial"/>
        <family val="2"/>
      </rPr>
      <t>Note</t>
    </r>
    <r>
      <rPr>
        <sz val="12"/>
        <rFont val="Arial"/>
        <family val="2"/>
      </rPr>
      <t>: each year’s LRAM-eligible amount is to be adjusted by the OEB-approved inflation minus X factors for the previous years up to and including the current rate year. 
       o   The rate riders for the respective rate year’s LRAM eligible amount are for a one-year period. 
       o   Distributors are to input the resulting rate riders in Tab 18 – Additional Rates of the IRM Rate Generator Model.</t>
    </r>
  </si>
  <si>
    <t>LDCs are expected to include projected carrying charges amounts in row 90 of Table 1-b below.  LDCs should also check accuracy of the years included in the LRAMVA balance in row 92.</t>
  </si>
  <si>
    <t xml:space="preserve">Table 1-c provides a summary of all prospective LRAM-eligible amounts. Consistent with guidance in the 2021 CDM Guidelines, distributors filing an application for 2023 rates should seek disposition of all outstanding LRAMVA balances related to previously established thresholds. Distributors not rebasing for 2023 rates who have complete information on eligible savings (i.e., needing only to account for persistence of savings in future years) may seek a rate adjustment on a prospective basis to address amounts that would otherwise be recorded in the LRAMVA for all years until their next rebasing application. Prospective treatment will not be necessary for cost-of-service applications. </t>
  </si>
  <si>
    <t xml:space="preserve">All entries summarized below will be populated based on persisting savings from prior year CDM activities with no new savings from 2023-2027. Additionally, LRAM-eligible amounts for 2023 to 2027 are not added to the LRAMVA and do not accrue interest. </t>
  </si>
  <si>
    <t>In their applications for 2023 rates, distributors should apply for approval of the 2023 to 2027 LRAM-eligible amounts shown in Table 1-C. Approval will mean that the LRAM-eligible amounts are accepted as final, subject only to the annual mechanistic adjustment to be completed in subsequent rate years.</t>
  </si>
  <si>
    <t>Tab "4.  2011-2014 LRAM" and "5.  2015-2027 LRAM"</t>
  </si>
  <si>
    <t>Actual CDM Savings in 2023 (set to zero)</t>
  </si>
  <si>
    <t>Actual CDM Savings in 2024 (set to zero)</t>
  </si>
  <si>
    <t>Actual CDM Savings in 2025 (set to zero)</t>
  </si>
  <si>
    <t>Actual CDM Savings in 2026 (set to zero)</t>
  </si>
  <si>
    <t>Actual CDM Savings in 2027 (set to zero)</t>
  </si>
  <si>
    <t>2023 TOTAL LRAM-Eligible*</t>
  </si>
  <si>
    <t>2024 TOTAL LRAM-Eligible*</t>
  </si>
  <si>
    <t>2025 TOTAL LRAM-Eligible*</t>
  </si>
  <si>
    <t>2026 TOTAL LRAM-Eligible*</t>
  </si>
  <si>
    <t xml:space="preserve">Note: All 2023-2027 LRAM-Eligible Amounts are in 2022 dollars. LDCs are to follow the instructions noted above Table 5-i in Tab 5 when seeking recovery of prospective amounts in future rate applications. </t>
  </si>
  <si>
    <t>2027 TOTAL LRAM-Eligible*</t>
  </si>
  <si>
    <t>Total LRAM-Eligible Amounts for Prospective Disposition</t>
  </si>
  <si>
    <t>(Annual amounts to be recovered in future rate applications)</t>
  </si>
  <si>
    <t>2013 Savings Persisting in 2024</t>
  </si>
  <si>
    <t>Updates</t>
  </si>
  <si>
    <t>Reference</t>
  </si>
  <si>
    <t>Description of Version 1.0</t>
  </si>
  <si>
    <t>Update in Version 1.1</t>
  </si>
  <si>
    <t>Tab 4, Rows 422-424</t>
  </si>
  <si>
    <t>Tab 4, Row 425</t>
  </si>
  <si>
    <t>No row for 2013 Savings Persisting in 2027</t>
  </si>
  <si>
    <t>Added new row for 2013 Savings Persisting in 2027</t>
  </si>
  <si>
    <t>Formulae referenced the wrong year for persisting savings</t>
  </si>
  <si>
    <t>Formulae corrected to retrieve correct persisting savings data</t>
  </si>
  <si>
    <t>Formulae referenced the wrong rate allocation range</t>
  </si>
  <si>
    <t xml:space="preserve">Formulae corrected to match other rows in this range </t>
  </si>
  <si>
    <t>Formulae referenced savings one year later than intended</t>
  </si>
  <si>
    <t>Formulae corrected to retrieve data from correct program year</t>
  </si>
  <si>
    <t>Formulae referenced incorrect cell to determine billing unit</t>
  </si>
  <si>
    <t xml:space="preserve">Formulae corrected to retrieve correct billing unit information </t>
  </si>
  <si>
    <t>Tab 6, C57:C60, H156:H191</t>
  </si>
  <si>
    <t>Cells did not include published OEB interest rates from 2021 Q3 to 2022 Q2</t>
  </si>
  <si>
    <t>Cells updated to include published OEB interest rates from 2021 Q3 to 2022 Q2</t>
  </si>
  <si>
    <r>
      <t xml:space="preserve">Rows labelled as 2013 Savings Persisting in </t>
    </r>
    <r>
      <rPr>
        <b/>
        <u/>
        <sz val="12"/>
        <color theme="1"/>
        <rFont val="Calibri"/>
        <family val="2"/>
        <scheme val="minor"/>
      </rPr>
      <t>2024-2027</t>
    </r>
  </si>
  <si>
    <r>
      <t xml:space="preserve">Corrected labelling to 2013 Savings Persisting in </t>
    </r>
    <r>
      <rPr>
        <b/>
        <u/>
        <sz val="12"/>
        <color theme="1"/>
        <rFont val="Calibri"/>
        <family val="2"/>
        <scheme val="minor"/>
      </rPr>
      <t>2023-2026</t>
    </r>
  </si>
  <si>
    <r>
      <t>Version 1.1 published June</t>
    </r>
    <r>
      <rPr>
        <b/>
        <sz val="12"/>
        <color rgb="FFFF0000"/>
        <rFont val="Arial"/>
        <family val="2"/>
      </rPr>
      <t xml:space="preserve"> </t>
    </r>
    <r>
      <rPr>
        <b/>
        <sz val="12"/>
        <rFont val="Arial"/>
        <family val="2"/>
      </rPr>
      <t>3, 2022</t>
    </r>
  </si>
  <si>
    <r>
      <t>Version 1.2 published June</t>
    </r>
    <r>
      <rPr>
        <b/>
        <sz val="12"/>
        <color rgb="FFFF0000"/>
        <rFont val="Arial"/>
        <family val="2"/>
      </rPr>
      <t xml:space="preserve"> </t>
    </r>
    <r>
      <rPr>
        <b/>
        <sz val="12"/>
        <rFont val="Arial"/>
        <family val="2"/>
      </rPr>
      <t>9, 2022</t>
    </r>
  </si>
  <si>
    <t>Tab 5, Rows 596 to 599 (Columns AG:AR)</t>
  </si>
  <si>
    <t>Tab 4, Rows, 555 to 561 (Columns AO:AZ)</t>
  </si>
  <si>
    <t>Tab 5, Rows 591, 596-599 (Columns AG:AS)</t>
  </si>
  <si>
    <t>Tab 5, Rows 781:789 (Column AF)</t>
  </si>
  <si>
    <t>Tab 5, Row 977 (Columns AI:AR)</t>
  </si>
  <si>
    <t>Tab 5, Rows 1632, 1659, 1686 (Columns AE:AS)</t>
  </si>
  <si>
    <t>Tab 6, I165:V176, I180:V191</t>
  </si>
  <si>
    <t>Formulae referenced the wrong year for forecast savings</t>
  </si>
  <si>
    <t>Formulae referenced the wrong year of total LRAMVA balance</t>
  </si>
  <si>
    <t>Formulae corrected to retrieve correct billing unit information</t>
  </si>
  <si>
    <t>Formulae corrected to retrieve correct forecast savings data</t>
  </si>
  <si>
    <t>Formulae corrected to retrieve correct year of total LRAMVA balance</t>
  </si>
  <si>
    <t>Description of Version 1.1</t>
  </si>
  <si>
    <t>Update in Version 1.2</t>
  </si>
  <si>
    <t>Newmarket-Tay Power Distribution Ltd-Midland rate zone</t>
  </si>
  <si>
    <t>EB-2021-0044</t>
  </si>
  <si>
    <t>2022 IRM Application</t>
  </si>
  <si>
    <t>EB-2022-0036</t>
  </si>
  <si>
    <t>2023 IRM Application</t>
  </si>
  <si>
    <t>GS&gt;50 KW</t>
  </si>
  <si>
    <t>Street Lights</t>
  </si>
  <si>
    <t>2013-2014</t>
  </si>
  <si>
    <t>2013 Settlement Agreement, p. 20 of 75</t>
  </si>
  <si>
    <t>EB-2009-0236</t>
  </si>
  <si>
    <t>EB-2010-0099</t>
  </si>
  <si>
    <t>EB-2011-0434</t>
  </si>
  <si>
    <t>EB-2012-0147</t>
  </si>
  <si>
    <t>EB-2013-0151</t>
  </si>
  <si>
    <t>EB-2014-0093</t>
  </si>
  <si>
    <t>EB-2015-0088</t>
  </si>
  <si>
    <t>EB-2016-0092</t>
  </si>
  <si>
    <t>EB-2017-0060</t>
  </si>
  <si>
    <t>EB-2018-0055</t>
  </si>
  <si>
    <t>EB-2019-0055</t>
  </si>
  <si>
    <t>EB-2020-0041</t>
  </si>
  <si>
    <t>Savings Persistence Report</t>
  </si>
  <si>
    <t>Gross Verified Energy Savings</t>
  </si>
  <si>
    <t>Gross Verified Peak Demand Savings</t>
  </si>
  <si>
    <t>Gross Verified Savings</t>
  </si>
  <si>
    <t>Net Verified Energy Savings</t>
  </si>
  <si>
    <t>Net Verified Peak Demand Savings</t>
  </si>
  <si>
    <t>Net Verified Savings</t>
  </si>
  <si>
    <t>For:  Midland Power Utility Corporation</t>
  </si>
  <si>
    <t>#</t>
  </si>
  <si>
    <t>Program / Initiative Name</t>
  </si>
  <si>
    <t>Gross Verified Annual Energy Savings (kWh)</t>
  </si>
  <si>
    <t>Gross Verified Annual Peak Demand Savings (kW)</t>
  </si>
  <si>
    <t>Net Verified Annual Energy Savings (kWh)</t>
  </si>
  <si>
    <t>Net Verified Annual Peak Demand Savings (kW)</t>
  </si>
  <si>
    <t>Blank Row</t>
  </si>
  <si>
    <t>2015 Verified 2015 Results</t>
  </si>
  <si>
    <t>Subtotal:  2015 Verified 2015 Results</t>
  </si>
  <si>
    <t>2016 Verified 2015 Results Adjustments</t>
  </si>
  <si>
    <t>Subtotal:  2016 Verified 2015 Results Adjustments</t>
  </si>
  <si>
    <t>2017 Verified 2015 Results Adjustments</t>
  </si>
  <si>
    <t>Subtotal:  2017 Verified 2015 Results Adjustments</t>
  </si>
  <si>
    <t>2016 Verified 2016 Results</t>
  </si>
  <si>
    <t>Save on Energy Heating &amp; Cooling Program</t>
  </si>
  <si>
    <t>Subtotal:  2016 Verified 2016 Results</t>
  </si>
  <si>
    <t>2017 Verified 2016 Results Adjustments</t>
  </si>
  <si>
    <t>Subtotal:  2017 Verified 2016 Results Adjustments</t>
  </si>
  <si>
    <t>2017 Verified 2017 Results</t>
  </si>
  <si>
    <t>Save on Energy Instant Discount Program</t>
  </si>
  <si>
    <t>Whole Home Pilot Program</t>
  </si>
  <si>
    <t>Subtotal:  2017 Verified 2017 Results</t>
  </si>
  <si>
    <t>APPENDIX 2 - LDC Summary</t>
  </si>
  <si>
    <t>All Savings at the End User Level</t>
  </si>
  <si>
    <t>Net Annual Summer Peak Demand Savings (MW)</t>
  </si>
  <si>
    <t>Net Annual Energy Savings (MWh)</t>
  </si>
  <si>
    <t>Tx (Transmission) or Dx (Distribution) connected</t>
  </si>
  <si>
    <t>Notes</t>
  </si>
  <si>
    <t>Activity Unit Name</t>
  </si>
  <si>
    <t>Activity/ Participation
(i.e. # of appliances)</t>
  </si>
  <si>
    <t>Gross Summer Peak Demand Savings (MW)</t>
  </si>
  <si>
    <t>Gross Energy Savings (MWh)</t>
  </si>
  <si>
    <t>Business</t>
  </si>
  <si>
    <t>Midland Power Utility Corporation</t>
  </si>
  <si>
    <t>Commercial</t>
  </si>
  <si>
    <t>EE</t>
  </si>
  <si>
    <t>Dx</t>
  </si>
  <si>
    <t>Projects</t>
  </si>
  <si>
    <t>Audit</t>
  </si>
  <si>
    <t>n/a - 2012</t>
  </si>
  <si>
    <t>n/a - 2013</t>
  </si>
  <si>
    <t xml:space="preserve"> </t>
  </si>
  <si>
    <t>Consumer</t>
  </si>
  <si>
    <t>Dehumidifier Load Shape</t>
  </si>
  <si>
    <t>Appliances</t>
  </si>
  <si>
    <t>Custom loadshapes for clotheslines, outdoor timers and power bars based on survey results.</t>
  </si>
  <si>
    <t>measures</t>
  </si>
  <si>
    <t>Home Assistance</t>
  </si>
  <si>
    <t>Homes</t>
  </si>
  <si>
    <t>DR</t>
  </si>
  <si>
    <t>Blended Load Shape used for furnaces</t>
  </si>
  <si>
    <t>Equipment</t>
  </si>
  <si>
    <t>Time-of-Use Savings</t>
  </si>
  <si>
    <t>n/a</t>
  </si>
  <si>
    <t>Tier 1</t>
  </si>
  <si>
    <t xml:space="preserve">Demand Response 3 </t>
  </si>
  <si>
    <t>Facilities</t>
  </si>
  <si>
    <t>Industrial</t>
  </si>
  <si>
    <t>Residential - Persistence</t>
  </si>
  <si>
    <t>GS&lt;50 - Persistence</t>
  </si>
  <si>
    <t>GS&gt;50 - Persistence</t>
  </si>
  <si>
    <t>GS&gt;50 - Persistence Demand Response</t>
  </si>
  <si>
    <t>TOU</t>
  </si>
  <si>
    <t>Residential Persistence - 2013</t>
  </si>
  <si>
    <t>GS&gt;50 Persistence - 2012</t>
  </si>
  <si>
    <t>GS&gt;50 Persistence - 2013</t>
  </si>
  <si>
    <t>Proof</t>
  </si>
  <si>
    <t>Proof to LRAM VA Spreadsheet</t>
  </si>
  <si>
    <t>Totals from line 23 above</t>
  </si>
  <si>
    <t>Totals from LRAM VA Spreadsheet</t>
  </si>
  <si>
    <t>2014 Projects</t>
  </si>
  <si>
    <t>Save on Energy Energy Energy Manager Program</t>
  </si>
  <si>
    <t>Newmarket Tay Power Distribution Ltd.</t>
  </si>
  <si>
    <t>Save on Energy Energy Retrofit</t>
  </si>
  <si>
    <t>2016 Adjustment</t>
  </si>
  <si>
    <t>Save on Energy Energy Small Business Lighting Program</t>
  </si>
  <si>
    <t>2017 Adjustment</t>
  </si>
  <si>
    <t>2018 Results Persistence</t>
  </si>
  <si>
    <t>Opening Balance for 2023</t>
  </si>
  <si>
    <t>2023 Q1</t>
  </si>
  <si>
    <t>2011-2023</t>
  </si>
  <si>
    <t>Total for 2023</t>
  </si>
  <si>
    <t>2014 Savings Persisting in 2028</t>
  </si>
  <si>
    <t>Table 5-n.  2028 Lost Revenues Work Form</t>
  </si>
  <si>
    <t>Actual CDM Savings in 2028 (set to zero)</t>
  </si>
  <si>
    <t>Forecast CDM Savings in 2028</t>
  </si>
  <si>
    <t>Lost Revenue in 2028 from 2011 programs</t>
  </si>
  <si>
    <t>Lost Revenue in 2028 from 2012 programs</t>
  </si>
  <si>
    <t>Lost Revenue in 2028 from 2013 programs</t>
  </si>
  <si>
    <t>Lost Revenue in 2028 from 2014 programs</t>
  </si>
  <si>
    <t>Lost Revenue in 2028 from 2015 programs</t>
  </si>
  <si>
    <t>Lost Revenue in 2028 from 2016 programs</t>
  </si>
  <si>
    <t>Lost Revenue in 2028 from 2017 programs</t>
  </si>
  <si>
    <t>Lost Revenue in 2028 from 2018 programs</t>
  </si>
  <si>
    <t>Lost Revenue in 2028 from 2019 programs</t>
  </si>
  <si>
    <t>Lost Revenue in 2028 from 2027 programs</t>
  </si>
  <si>
    <t>Lost Revenue in 2028 from 2021 programs</t>
  </si>
  <si>
    <t>Total Lost Revenues in 2028 (in 2022 $)</t>
  </si>
  <si>
    <t>Forecast Lost Revenues in 2028 (in 2022 $)</t>
  </si>
  <si>
    <t>LRAM-Eligible Amount in 2028 (in 2022 $)</t>
  </si>
  <si>
    <t>2015 Savings Persisting in 2028</t>
  </si>
  <si>
    <t>2016 Savings Persisting in 2028</t>
  </si>
  <si>
    <t>2017 Savings Persisting in 2028</t>
  </si>
  <si>
    <t>2018 Savings Persisting in 2028</t>
  </si>
  <si>
    <t>2013 Savings Persisting in 2028</t>
  </si>
  <si>
    <t>2011 Savings Persisting in 2028</t>
  </si>
  <si>
    <t>2012 Savings Persisting in 2028</t>
  </si>
  <si>
    <t>Lost Revenue in 2028 from 2022 programs</t>
  </si>
  <si>
    <t>2028 Actuals (in 2022 $)</t>
  </si>
  <si>
    <t>2028 Forecast (in 2022 $)</t>
  </si>
  <si>
    <t>2028 TOTAL LRAM-Eligible*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</si>
</sst>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0">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0;\-#,##0;&quot;-&quot;_____;"/>
    <numFmt numFmtId="290" formatCode="#,##0.0"/>
  </numFmts>
  <fonts count="25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
      <sz val="8"/>
      <name val="Calibri"/>
      <family val="2"/>
      <scheme val="minor"/>
    </font>
    <font>
      <b/>
      <sz val="14"/>
      <name val="Calibri"/>
      <family val="2"/>
      <scheme val="minor"/>
    </font>
    <font>
      <b/>
      <sz val="12"/>
      <color rgb="FF000000"/>
      <name val="Calibri"/>
      <family val="2"/>
      <scheme val="minor"/>
    </font>
    <font>
      <b/>
      <u/>
      <sz val="12"/>
      <color theme="1"/>
      <name val="Calibri"/>
      <family val="2"/>
      <scheme val="minor"/>
    </font>
    <font>
      <b/>
      <sz val="10"/>
      <color theme="0"/>
      <name val="Calibri"/>
      <family val="2"/>
      <scheme val="minor"/>
    </font>
    <font>
      <b/>
      <sz val="10"/>
      <color theme="3"/>
      <name val="Calibri"/>
      <family val="2"/>
      <scheme val="minor"/>
    </font>
    <font>
      <sz val="10"/>
      <color theme="0"/>
      <name val="Calibri"/>
      <family val="2"/>
      <scheme val="minor"/>
    </font>
    <font>
      <b/>
      <sz val="8"/>
      <color theme="0"/>
      <name val="Calibri"/>
      <family val="2"/>
      <scheme val="minor"/>
    </font>
    <font>
      <sz val="8"/>
      <color theme="0"/>
      <name val="Calibri"/>
      <family val="2"/>
      <scheme val="minor"/>
    </font>
    <font>
      <b/>
      <sz val="16"/>
      <name val="Arial"/>
      <family val="2"/>
    </font>
  </fonts>
  <fills count="11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theme="9" tint="0.59999389629810485"/>
        <bgColor indexed="64"/>
      </patternFill>
    </fill>
    <fill>
      <patternFill patternType="solid">
        <fgColor rgb="FFA8BACB"/>
        <bgColor indexed="64"/>
      </patternFill>
    </fill>
    <fill>
      <patternFill patternType="solid">
        <fgColor rgb="FFA1B4C6"/>
        <bgColor indexed="64"/>
      </patternFill>
    </fill>
    <fill>
      <patternFill patternType="solid">
        <fgColor rgb="FF99ADC2"/>
        <bgColor indexed="64"/>
      </patternFill>
    </fill>
    <fill>
      <patternFill patternType="solid">
        <fgColor rgb="FF91A7BD"/>
        <bgColor indexed="64"/>
      </patternFill>
    </fill>
    <fill>
      <patternFill patternType="solid">
        <fgColor rgb="FF8AA1B9"/>
        <bgColor indexed="64"/>
      </patternFill>
    </fill>
    <fill>
      <patternFill patternType="solid">
        <fgColor rgb="FF829BB4"/>
        <bgColor indexed="64"/>
      </patternFill>
    </fill>
    <fill>
      <patternFill patternType="solid">
        <fgColor rgb="FF003366"/>
        <bgColor indexed="64"/>
      </patternFill>
    </fill>
    <fill>
      <patternFill patternType="solid">
        <fgColor rgb="FF7994AF"/>
        <bgColor indexed="64"/>
      </patternFill>
    </fill>
    <fill>
      <patternFill patternType="solid">
        <fgColor rgb="FF4D7094"/>
        <bgColor indexed="64"/>
      </patternFill>
    </fill>
    <fill>
      <patternFill patternType="solid">
        <fgColor rgb="FFF5F5F5"/>
        <bgColor indexed="64"/>
      </patternFill>
    </fill>
    <fill>
      <patternFill patternType="solid">
        <fgColor rgb="FFF5F5FF"/>
        <bgColor indexed="64"/>
      </patternFill>
    </fill>
    <fill>
      <patternFill patternType="solid">
        <fgColor rgb="FFEBEBFF"/>
        <bgColor indexed="64"/>
      </patternFill>
    </fill>
    <fill>
      <patternFill patternType="solid">
        <fgColor rgb="FF92D050"/>
        <bgColor indexed="64"/>
      </patternFill>
    </fill>
    <fill>
      <patternFill patternType="solid">
        <fgColor theme="9" tint="0.79998168889431442"/>
        <bgColor indexed="64"/>
      </patternFill>
    </fill>
    <fill>
      <patternFill patternType="solid">
        <fgColor theme="5" tint="0.59999389629810485"/>
        <bgColor indexed="64"/>
      </patternFill>
    </fill>
  </fills>
  <borders count="171">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right style="thin">
        <color theme="0"/>
      </right>
      <top style="thin">
        <color indexed="64"/>
      </top>
      <bottom/>
      <diagonal/>
    </border>
    <border>
      <left style="thin">
        <color theme="0"/>
      </left>
      <right/>
      <top style="thin">
        <color indexed="64"/>
      </top>
      <bottom/>
      <diagonal/>
    </border>
    <border>
      <left style="thin">
        <color theme="0"/>
      </left>
      <right/>
      <top style="hair">
        <color indexed="64"/>
      </top>
      <bottom style="hair">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indexed="64"/>
      </bottom>
      <diagonal/>
    </border>
    <border>
      <left/>
      <right style="thin">
        <color theme="0"/>
      </right>
      <top style="thin">
        <color theme="0"/>
      </top>
      <bottom/>
      <diagonal/>
    </border>
    <border>
      <left/>
      <right style="thin">
        <color theme="0"/>
      </right>
      <top/>
      <bottom style="thin">
        <color theme="0"/>
      </bottom>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rgb="FFFFFFFF"/>
      </right>
      <top style="medium">
        <color rgb="FFFFFFFF"/>
      </top>
      <bottom style="thin">
        <color indexed="64"/>
      </bottom>
      <diagonal/>
    </border>
    <border>
      <left style="hair">
        <color indexed="64"/>
      </left>
      <right style="thin">
        <color indexed="64"/>
      </right>
      <top/>
      <bottom/>
      <diagonal/>
    </border>
    <border>
      <left style="thin">
        <color indexed="64"/>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right style="thin">
        <color indexed="64"/>
      </right>
      <top/>
      <bottom style="thin">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4" applyNumberFormat="0" applyAlignment="0" applyProtection="0"/>
    <xf numFmtId="0" fontId="18" fillId="22" borderId="15"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6" applyNumberFormat="0" applyFill="0" applyAlignment="0" applyProtection="0"/>
    <xf numFmtId="0" fontId="23" fillId="0" borderId="17"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25" fillId="8" borderId="14" applyNumberFormat="0" applyAlignment="0" applyProtection="0"/>
    <xf numFmtId="0" fontId="26" fillId="0" borderId="19"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0" applyNumberFormat="0" applyFont="0" applyAlignment="0" applyProtection="0"/>
    <xf numFmtId="0" fontId="12" fillId="24" borderId="20" applyNumberFormat="0" applyFont="0" applyAlignment="0" applyProtection="0"/>
    <xf numFmtId="0" fontId="28" fillId="21" borderId="21"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2" applyNumberFormat="0" applyFill="0" applyAlignment="0" applyProtection="0"/>
    <xf numFmtId="0" fontId="31" fillId="0" borderId="0" applyNumberFormat="0" applyFill="0" applyBorder="0" applyAlignment="0" applyProtection="0"/>
    <xf numFmtId="0" fontId="17" fillId="21" borderId="23" applyNumberFormat="0" applyAlignment="0" applyProtection="0"/>
    <xf numFmtId="0" fontId="25" fillId="8" borderId="23" applyNumberFormat="0" applyAlignment="0" applyProtection="0"/>
    <xf numFmtId="0" fontId="12" fillId="24" borderId="24" applyNumberFormat="0" applyFont="0" applyAlignment="0" applyProtection="0"/>
    <xf numFmtId="0" fontId="12" fillId="24" borderId="24" applyNumberFormat="0" applyFont="0" applyAlignment="0" applyProtection="0"/>
    <xf numFmtId="0" fontId="28" fillId="21" borderId="25" applyNumberFormat="0" applyAlignment="0" applyProtection="0"/>
    <xf numFmtId="0" fontId="30" fillId="0" borderId="26"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3" applyNumberFormat="0" applyProtection="0">
      <alignment horizontal="left" vertical="center"/>
    </xf>
    <xf numFmtId="0" fontId="12" fillId="25" borderId="33" applyNumberFormat="0" applyProtection="0">
      <alignment horizontal="left" vertical="center"/>
    </xf>
    <xf numFmtId="0" fontId="17" fillId="21" borderId="28" applyNumberFormat="0" applyAlignment="0" applyProtection="0"/>
    <xf numFmtId="0" fontId="25" fillId="8" borderId="28" applyNumberFormat="0" applyAlignment="0" applyProtection="0"/>
    <xf numFmtId="0" fontId="12" fillId="24" borderId="29" applyNumberFormat="0" applyFont="0" applyAlignment="0" applyProtection="0"/>
    <xf numFmtId="0" fontId="12" fillId="24" borderId="29" applyNumberFormat="0" applyFont="0" applyAlignment="0" applyProtection="0"/>
    <xf numFmtId="0" fontId="28" fillId="21" borderId="30" applyNumberFormat="0" applyAlignment="0" applyProtection="0"/>
    <xf numFmtId="0" fontId="30" fillId="0" borderId="31" applyNumberFormat="0" applyFill="0" applyAlignment="0" applyProtection="0"/>
    <xf numFmtId="0" fontId="17" fillId="21" borderId="28" applyNumberFormat="0" applyAlignment="0" applyProtection="0"/>
    <xf numFmtId="0" fontId="25" fillId="8" borderId="28" applyNumberFormat="0" applyAlignment="0" applyProtection="0"/>
    <xf numFmtId="0" fontId="12" fillId="24" borderId="29" applyNumberFormat="0" applyFont="0" applyAlignment="0" applyProtection="0"/>
    <xf numFmtId="0" fontId="12" fillId="24" borderId="29" applyNumberFormat="0" applyFont="0" applyAlignment="0" applyProtection="0"/>
    <xf numFmtId="0" fontId="28" fillId="21" borderId="30" applyNumberFormat="0" applyAlignment="0" applyProtection="0"/>
    <xf numFmtId="0" fontId="30" fillId="0" borderId="31"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3" applyNumberFormat="0" applyProtection="0">
      <alignment horizontal="left" vertical="center"/>
    </xf>
    <xf numFmtId="0" fontId="12" fillId="25" borderId="33"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8" applyNumberFormat="0">
      <alignment horizontal="centerContinuous" vertical="center" wrapText="1"/>
    </xf>
    <xf numFmtId="0" fontId="12" fillId="61" borderId="28"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9">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4" applyFont="0"/>
    <xf numFmtId="168" fontId="87" fillId="0" borderId="0" applyFont="0"/>
    <xf numFmtId="204" fontId="88" fillId="0" borderId="9">
      <alignment horizontal="right"/>
    </xf>
    <xf numFmtId="204" fontId="88" fillId="0" borderId="9" applyFill="0">
      <alignment horizontal="right"/>
    </xf>
    <xf numFmtId="3" fontId="12" fillId="0" borderId="9" applyFill="0">
      <alignment horizontal="right"/>
    </xf>
    <xf numFmtId="205" fontId="88" fillId="0" borderId="9" applyFill="0">
      <alignment horizontal="right"/>
    </xf>
    <xf numFmtId="206" fontId="11" fillId="62" borderId="65">
      <alignment horizontal="center" vertical="center"/>
    </xf>
    <xf numFmtId="0" fontId="12" fillId="0" borderId="0"/>
    <xf numFmtId="182" fontId="89" fillId="0" borderId="0"/>
    <xf numFmtId="0" fontId="12" fillId="0" borderId="0"/>
    <xf numFmtId="207" fontId="12" fillId="0" borderId="9">
      <alignment horizontal="right"/>
      <protection locked="0"/>
    </xf>
    <xf numFmtId="165" fontId="88" fillId="0" borderId="9" applyNumberFormat="0" applyFont="0" applyBorder="0" applyProtection="0">
      <alignment horizontal="right"/>
    </xf>
    <xf numFmtId="208" fontId="90" fillId="63" borderId="66"/>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0"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7" applyNumberFormat="0" applyFont="0" applyFill="0" applyAlignment="0" applyProtection="0"/>
    <xf numFmtId="0" fontId="99" fillId="0" borderId="68" applyNumberFormat="0" applyFont="0" applyFill="0" applyAlignment="0" applyProtection="0">
      <alignment horizontal="centerContinuous"/>
    </xf>
    <xf numFmtId="0" fontId="83" fillId="0" borderId="5" applyNumberFormat="0" applyFont="0" applyFill="0" applyAlignment="0" applyProtection="0"/>
    <xf numFmtId="0" fontId="83" fillId="0" borderId="10" applyNumberFormat="0" applyFont="0" applyFill="0" applyAlignment="0" applyProtection="0"/>
    <xf numFmtId="0" fontId="83" fillId="0" borderId="11" applyNumberFormat="0" applyFont="0" applyFill="0" applyAlignment="0" applyProtection="0"/>
    <xf numFmtId="0" fontId="83" fillId="0" borderId="43"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8" applyNumberFormat="0" applyAlignment="0" applyProtection="0"/>
    <xf numFmtId="0" fontId="100" fillId="33" borderId="58" applyNumberFormat="0" applyAlignment="0" applyProtection="0"/>
    <xf numFmtId="0" fontId="100" fillId="33" borderId="58" applyNumberFormat="0" applyAlignment="0" applyProtection="0"/>
    <xf numFmtId="0" fontId="100" fillId="33" borderId="58" applyNumberFormat="0" applyAlignment="0" applyProtection="0"/>
    <xf numFmtId="0" fontId="100" fillId="33" borderId="58" applyNumberFormat="0" applyAlignment="0" applyProtection="0"/>
    <xf numFmtId="0" fontId="100" fillId="33" borderId="58" applyNumberFormat="0" applyAlignment="0" applyProtection="0"/>
    <xf numFmtId="0" fontId="70" fillId="33" borderId="58" applyNumberFormat="0" applyAlignment="0" applyProtection="0"/>
    <xf numFmtId="0" fontId="70" fillId="33" borderId="58" applyNumberFormat="0" applyAlignment="0" applyProtection="0"/>
    <xf numFmtId="182" fontId="98" fillId="66" borderId="0" applyNumberFormat="0" applyFont="0" applyBorder="0" applyAlignment="0">
      <alignment horizontal="left"/>
    </xf>
    <xf numFmtId="0" fontId="26" fillId="0" borderId="19" applyNumberFormat="0" applyFill="0" applyAlignment="0" applyProtection="0"/>
    <xf numFmtId="213" fontId="12" fillId="0" borderId="0" applyFont="0" applyFill="0" applyBorder="0" applyProtection="0">
      <alignment horizontal="center" vertical="center"/>
    </xf>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52" fillId="34" borderId="61" applyNumberFormat="0" applyAlignment="0" applyProtection="0"/>
    <xf numFmtId="0" fontId="72" fillId="34" borderId="61" applyNumberFormat="0" applyAlignment="0" applyProtection="0"/>
    <xf numFmtId="0" fontId="72" fillId="34" borderId="61"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7"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29"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69">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0"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1" applyNumberFormat="0" applyFill="0">
      <alignment horizontal="right"/>
    </xf>
    <xf numFmtId="227" fontId="78" fillId="0" borderId="71" applyNumberFormat="0" applyFill="0">
      <alignment horizontal="right"/>
    </xf>
    <xf numFmtId="1" fontId="115" fillId="0" borderId="0"/>
    <xf numFmtId="228" fontId="98" fillId="0" borderId="0" applyFont="0" applyFill="0" applyBorder="0" applyProtection="0">
      <alignment horizontal="right"/>
    </xf>
    <xf numFmtId="229" fontId="81" fillId="65" borderId="8"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2" applyNumberFormat="0" applyFont="0" applyFill="0" applyAlignment="0" applyProtection="0"/>
    <xf numFmtId="171" fontId="12" fillId="0" borderId="72" applyNumberFormat="0" applyFont="0" applyFill="0" applyAlignment="0" applyProtection="0"/>
    <xf numFmtId="171" fontId="12" fillId="0" borderId="72"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8"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0">
      <alignment horizontal="left"/>
    </xf>
    <xf numFmtId="1" fontId="121" fillId="69" borderId="42"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3"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3" applyNumberFormat="0" applyAlignment="0" applyProtection="0">
      <alignment horizontal="left" vertical="center"/>
    </xf>
    <xf numFmtId="0" fontId="47" fillId="0" borderId="32">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5"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6"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7" applyNumberFormat="0" applyFill="0" applyAlignment="0" applyProtection="0"/>
    <xf numFmtId="0" fontId="64" fillId="0" borderId="57"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4" applyNumberFormat="0" applyFill="0" applyBorder="0" applyAlignment="0" applyProtection="0">
      <alignment horizontal="left"/>
    </xf>
    <xf numFmtId="238" fontId="87" fillId="0" borderId="75">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7">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3" applyNumberFormat="0" applyBorder="0" applyAlignment="0" applyProtection="0"/>
    <xf numFmtId="0" fontId="142" fillId="32" borderId="58" applyNumberFormat="0" applyAlignment="0" applyProtection="0"/>
    <xf numFmtId="0" fontId="142" fillId="32" borderId="58" applyNumberFormat="0" applyAlignment="0" applyProtection="0"/>
    <xf numFmtId="0" fontId="142" fillId="32" borderId="58" applyNumberFormat="0" applyAlignment="0" applyProtection="0"/>
    <xf numFmtId="0" fontId="142" fillId="32" borderId="58" applyNumberFormat="0" applyAlignment="0" applyProtection="0"/>
    <xf numFmtId="0" fontId="142" fillId="32" borderId="58" applyNumberFormat="0" applyAlignment="0" applyProtection="0"/>
    <xf numFmtId="0" fontId="68" fillId="32" borderId="58"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6"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7"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8">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150" fillId="0" borderId="60" applyNumberFormat="0" applyFill="0" applyAlignment="0" applyProtection="0"/>
    <xf numFmtId="0" fontId="71" fillId="0" borderId="60" applyNumberFormat="0" applyFill="0" applyAlignment="0" applyProtection="0"/>
    <xf numFmtId="0" fontId="71" fillId="0" borderId="60"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79"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3"/>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2" applyNumberFormat="0" applyFont="0" applyAlignment="0" applyProtection="0"/>
    <xf numFmtId="0" fontId="6" fillId="35" borderId="62" applyNumberFormat="0" applyFont="0" applyAlignment="0" applyProtection="0"/>
    <xf numFmtId="0" fontId="41" fillId="35" borderId="62" applyNumberFormat="0" applyFont="0" applyAlignment="0" applyProtection="0"/>
    <xf numFmtId="0" fontId="6" fillId="35" borderId="62" applyNumberFormat="0" applyFont="0" applyAlignment="0" applyProtection="0"/>
    <xf numFmtId="0" fontId="41"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161"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8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0" fontId="6" fillId="35" borderId="62"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2"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59" applyNumberFormat="0" applyAlignment="0" applyProtection="0"/>
    <xf numFmtId="0" fontId="166" fillId="33" borderId="59" applyNumberFormat="0" applyAlignment="0" applyProtection="0"/>
    <xf numFmtId="0" fontId="166" fillId="33" borderId="59" applyNumberFormat="0" applyAlignment="0" applyProtection="0"/>
    <xf numFmtId="0" fontId="166" fillId="33" borderId="59" applyNumberFormat="0" applyAlignment="0" applyProtection="0"/>
    <xf numFmtId="0" fontId="166" fillId="33" borderId="59" applyNumberFormat="0" applyAlignment="0" applyProtection="0"/>
    <xf numFmtId="0" fontId="69" fillId="33" borderId="59" applyNumberFormat="0" applyAlignment="0" applyProtection="0"/>
    <xf numFmtId="0" fontId="69" fillId="33" borderId="59"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3"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7">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0">
      <alignment vertical="center"/>
    </xf>
    <xf numFmtId="270" fontId="12" fillId="0" borderId="0" applyFill="0" applyBorder="0">
      <alignment horizontal="right"/>
      <protection hidden="1"/>
    </xf>
    <xf numFmtId="0" fontId="177" fillId="67" borderId="33">
      <alignment horizontal="center" vertical="center" wrapText="1"/>
      <protection hidden="1"/>
    </xf>
    <xf numFmtId="0" fontId="101" fillId="80" borderId="81"/>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5"/>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3" applyNumberFormat="0" applyProtection="0">
      <alignment horizontal="center" vertical="center"/>
    </xf>
    <xf numFmtId="0" fontId="80" fillId="0" borderId="0">
      <alignment vertical="top"/>
    </xf>
    <xf numFmtId="0" fontId="11" fillId="81" borderId="33" applyNumberFormat="0" applyProtection="0">
      <alignment horizontal="center" vertical="center" wrapText="1"/>
    </xf>
    <xf numFmtId="0" fontId="11" fillId="81" borderId="33" applyNumberFormat="0" applyProtection="0">
      <alignment horizontal="center" vertical="center"/>
    </xf>
    <xf numFmtId="0" fontId="11" fillId="81" borderId="33" applyNumberFormat="0" applyProtection="0">
      <alignment horizontal="center" vertical="center" wrapText="1"/>
    </xf>
    <xf numFmtId="0" fontId="184" fillId="0" borderId="0" applyNumberFormat="0" applyFill="0" applyBorder="0" applyAlignment="0" applyProtection="0"/>
    <xf numFmtId="0" fontId="11" fillId="60" borderId="33"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3" applyNumberFormat="0" applyProtection="0">
      <alignment horizontal="center" vertical="center" wrapText="1"/>
    </xf>
    <xf numFmtId="0" fontId="12" fillId="25" borderId="33" applyNumberFormat="0" applyProtection="0">
      <alignment horizontal="left" vertical="center" wrapText="1"/>
    </xf>
    <xf numFmtId="0" fontId="80" fillId="0" borderId="0">
      <alignment vertical="top"/>
    </xf>
    <xf numFmtId="0" fontId="11" fillId="60" borderId="33"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2"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2" applyNumberFormat="0" applyAlignment="0">
      <alignment vertical="center"/>
    </xf>
    <xf numFmtId="241" fontId="194" fillId="86" borderId="83" applyNumberFormat="0" applyBorder="0" applyAlignment="0" applyProtection="0">
      <alignment vertical="center"/>
    </xf>
    <xf numFmtId="241" fontId="12" fillId="25" borderId="82"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42" fillId="0" borderId="63" applyNumberFormat="0" applyFill="0" applyAlignment="0" applyProtection="0"/>
    <xf numFmtId="0" fontId="203" fillId="0" borderId="63" applyNumberFormat="0" applyFill="0" applyAlignment="0" applyProtection="0"/>
    <xf numFmtId="39" fontId="12" fillId="0" borderId="64">
      <protection locked="0"/>
    </xf>
    <xf numFmtId="165" fontId="193" fillId="0" borderId="64" applyFill="0" applyAlignment="0" applyProtection="0"/>
    <xf numFmtId="171" fontId="85" fillId="0" borderId="84"/>
    <xf numFmtId="0" fontId="204" fillId="0" borderId="0">
      <alignment horizontal="fill"/>
    </xf>
    <xf numFmtId="278" fontId="173" fillId="70" borderId="10"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7">
      <alignment horizontal="right"/>
    </xf>
    <xf numFmtId="204" fontId="88" fillId="0" borderId="87">
      <alignment horizontal="right"/>
    </xf>
    <xf numFmtId="204" fontId="88" fillId="0" borderId="87" applyFill="0">
      <alignment horizontal="right"/>
    </xf>
    <xf numFmtId="3" fontId="12" fillId="0" borderId="87" applyFill="0">
      <alignment horizontal="right"/>
    </xf>
    <xf numFmtId="205" fontId="88" fillId="0" borderId="87" applyFill="0">
      <alignment horizontal="right"/>
    </xf>
    <xf numFmtId="207" fontId="12" fillId="0" borderId="87">
      <alignment horizontal="right"/>
      <protection locked="0"/>
    </xf>
    <xf numFmtId="165" fontId="88" fillId="0" borderId="87" applyNumberFormat="0" applyFont="0" applyBorder="0" applyProtection="0">
      <alignment horizontal="right"/>
    </xf>
    <xf numFmtId="1" fontId="94" fillId="64" borderId="88" applyNumberFormat="0" applyBorder="0" applyAlignment="0">
      <alignment horizontal="center" vertical="top" wrapText="1"/>
      <protection hidden="1"/>
    </xf>
    <xf numFmtId="0" fontId="97" fillId="0" borderId="85" applyNumberFormat="0" applyFill="0" applyAlignment="0" applyProtection="0"/>
    <xf numFmtId="0" fontId="83" fillId="0" borderId="85" applyNumberFormat="0" applyFont="0" applyFill="0" applyAlignment="0" applyProtection="0"/>
    <xf numFmtId="0" fontId="83" fillId="0" borderId="88" applyNumberFormat="0" applyFont="0" applyFill="0" applyAlignment="0" applyProtection="0"/>
    <xf numFmtId="229" fontId="81" fillId="65" borderId="86" applyFont="0" applyFill="0" applyBorder="0" applyAlignment="0" applyProtection="0"/>
    <xf numFmtId="231" fontId="85" fillId="0" borderId="85" applyFont="0" applyFill="0" applyBorder="0" applyAlignment="0" applyProtection="0"/>
    <xf numFmtId="235" fontId="101" fillId="68" borderId="88">
      <alignment horizontal="left"/>
    </xf>
    <xf numFmtId="2" fontId="149" fillId="0" borderId="85"/>
    <xf numFmtId="14" fontId="85" fillId="0" borderId="85"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5" applyBorder="0" applyProtection="0">
      <alignment horizontal="right" vertical="center"/>
    </xf>
    <xf numFmtId="43" fontId="6" fillId="0" borderId="0" applyFont="0" applyFill="0" applyBorder="0" applyAlignment="0" applyProtection="0"/>
    <xf numFmtId="0" fontId="189" fillId="83" borderId="85" applyBorder="0" applyProtection="0">
      <alignment horizontal="centerContinuous" vertical="center"/>
    </xf>
    <xf numFmtId="49" fontId="79" fillId="0" borderId="85">
      <alignment vertical="center"/>
    </xf>
    <xf numFmtId="278" fontId="173" fillId="70" borderId="88" applyBorder="0">
      <alignment horizontal="right" vertical="center"/>
      <protection locked="0"/>
    </xf>
    <xf numFmtId="283" fontId="79" fillId="0" borderId="85">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1">
      <alignment horizontal="left" vertical="center" wrapText="1"/>
    </xf>
    <xf numFmtId="166" fontId="113" fillId="0" borderId="90">
      <protection locked="0"/>
    </xf>
    <xf numFmtId="208" fontId="90" fillId="63" borderId="89"/>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2" applyNumberFormat="0" applyBorder="0" applyAlignment="0" applyProtection="0">
      <alignment vertical="center"/>
    </xf>
    <xf numFmtId="171" fontId="85" fillId="0" borderId="93"/>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4" applyNumberFormat="0" applyAlignment="0" applyProtection="0"/>
    <xf numFmtId="0" fontId="24" fillId="0" borderId="125" applyNumberFormat="0" applyFill="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xf numFmtId="0" fontId="17" fillId="21" borderId="124" applyNumberFormat="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xf numFmtId="0" fontId="12" fillId="25" borderId="109" applyNumberFormat="0" applyProtection="0">
      <alignment horizontal="left" vertical="center"/>
    </xf>
    <xf numFmtId="0" fontId="12" fillId="25" borderId="109" applyNumberFormat="0" applyProtection="0">
      <alignment horizontal="left" vertical="center"/>
    </xf>
    <xf numFmtId="0" fontId="17" fillId="21" borderId="124" applyNumberFormat="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xf numFmtId="0" fontId="17" fillId="21" borderId="124" applyNumberFormat="0" applyAlignment="0" applyProtection="0"/>
    <xf numFmtId="0" fontId="25" fillId="8" borderId="124" applyNumberFormat="0" applyAlignment="0" applyProtection="0"/>
    <xf numFmtId="0" fontId="12" fillId="24" borderId="126" applyNumberFormat="0" applyFont="0" applyAlignment="0" applyProtection="0"/>
    <xf numFmtId="0" fontId="12" fillId="24" borderId="126" applyNumberFormat="0" applyFont="0" applyAlignment="0" applyProtection="0"/>
    <xf numFmtId="0" fontId="28" fillId="21" borderId="127" applyNumberFormat="0" applyAlignment="0" applyProtection="0"/>
    <xf numFmtId="0" fontId="30" fillId="0" borderId="128" applyNumberFormat="0" applyFill="0" applyAlignment="0" applyProtection="0"/>
  </cellStyleXfs>
  <cellXfs count="1001">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ill="1" applyAlignment="1">
      <alignment horizontal="left"/>
    </xf>
    <xf numFmtId="0" fontId="0" fillId="2" borderId="0" xfId="0" applyFill="1" applyAlignment="1">
      <alignment horizontal="center"/>
    </xf>
    <xf numFmtId="177" fontId="0" fillId="2" borderId="0" xfId="0" applyNumberFormat="1" applyFill="1"/>
    <xf numFmtId="0" fontId="35" fillId="2" borderId="0" xfId="0" applyFont="1" applyFill="1" applyAlignment="1">
      <alignment vertical="center"/>
    </xf>
    <xf numFmtId="0" fontId="13" fillId="2" borderId="0" xfId="0" applyFont="1" applyFill="1"/>
    <xf numFmtId="8" fontId="4" fillId="2" borderId="0" xfId="0" applyNumberFormat="1"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41" fillId="2" borderId="0" xfId="0" applyFont="1" applyFill="1"/>
    <xf numFmtId="0" fontId="45" fillId="2" borderId="0" xfId="0" applyFont="1" applyFill="1"/>
    <xf numFmtId="0" fontId="43" fillId="2" borderId="0" xfId="0" applyFont="1" applyFill="1" applyAlignment="1">
      <alignment horizontal="left"/>
    </xf>
    <xf numFmtId="0" fontId="40" fillId="2" borderId="0" xfId="0" applyFont="1" applyFill="1" applyAlignment="1">
      <alignment horizontal="left" vertical="center"/>
    </xf>
    <xf numFmtId="0" fontId="0" fillId="2" borderId="0" xfId="0" applyFill="1" applyAlignment="1">
      <alignment vertical="center"/>
    </xf>
    <xf numFmtId="0" fontId="41" fillId="2" borderId="0" xfId="0" applyFont="1" applyFill="1" applyAlignment="1">
      <alignment horizontal="left"/>
    </xf>
    <xf numFmtId="0" fontId="44" fillId="2" borderId="0" xfId="0" applyFont="1" applyFill="1" applyAlignment="1">
      <alignment horizontal="center" vertical="center"/>
    </xf>
    <xf numFmtId="0" fontId="50" fillId="2" borderId="0" xfId="0" applyFont="1" applyFill="1" applyAlignment="1">
      <alignment vertical="center"/>
    </xf>
    <xf numFmtId="0" fontId="40" fillId="2" borderId="0" xfId="0" applyFont="1" applyFill="1" applyAlignment="1">
      <alignment vertical="center"/>
    </xf>
    <xf numFmtId="0" fontId="48" fillId="2" borderId="0" xfId="0" applyFont="1" applyFill="1" applyAlignment="1">
      <alignment horizontal="left"/>
    </xf>
    <xf numFmtId="0" fontId="48" fillId="2" borderId="0" xfId="0" applyFont="1" applyFill="1"/>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4"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8"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xf numFmtId="0" fontId="4" fillId="2" borderId="0" xfId="0" applyFont="1" applyFill="1"/>
    <xf numFmtId="0" fontId="209" fillId="2" borderId="0" xfId="0" applyFont="1" applyFill="1"/>
    <xf numFmtId="180" fontId="45" fillId="2" borderId="34" xfId="70" applyNumberFormat="1" applyFont="1" applyFill="1" applyBorder="1" applyAlignment="1" applyProtection="1">
      <alignment horizontal="center"/>
      <protection locked="0"/>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4" xfId="70" applyNumberFormat="1" applyFont="1" applyFill="1" applyBorder="1" applyAlignment="1" applyProtection="1">
      <alignment horizontal="center"/>
      <protection locked="0"/>
    </xf>
    <xf numFmtId="180" fontId="45" fillId="2" borderId="0" xfId="70" applyNumberFormat="1" applyFont="1" applyFill="1" applyBorder="1" applyAlignment="1" applyProtection="1">
      <alignment horizontal="center"/>
      <protection locked="0"/>
    </xf>
    <xf numFmtId="180" fontId="45" fillId="2" borderId="88"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Alignment="1">
      <alignment horizontal="left" vertical="center"/>
    </xf>
    <xf numFmtId="178" fontId="51" fillId="28" borderId="27" xfId="40" applyNumberFormat="1" applyFont="1" applyFill="1" applyBorder="1" applyAlignment="1">
      <alignment horizontal="left" vertical="center"/>
    </xf>
    <xf numFmtId="178" fontId="51" fillId="2" borderId="27"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42" fillId="2" borderId="0" xfId="0" applyFont="1" applyFill="1"/>
    <xf numFmtId="0" fontId="12" fillId="2" borderId="0" xfId="0" applyFont="1" applyFill="1"/>
    <xf numFmtId="0" fontId="46" fillId="2" borderId="0" xfId="0" applyFont="1" applyFill="1" applyAlignment="1">
      <alignment horizontal="center"/>
    </xf>
    <xf numFmtId="175" fontId="45" fillId="2" borderId="0" xfId="0" applyNumberFormat="1" applyFont="1" applyFill="1"/>
    <xf numFmtId="0" fontId="45" fillId="2" borderId="0" xfId="0" applyFont="1" applyFill="1" applyAlignment="1">
      <alignment horizontal="center"/>
    </xf>
    <xf numFmtId="0" fontId="48" fillId="2" borderId="0" xfId="0" applyFont="1" applyFill="1" applyAlignment="1">
      <alignment wrapText="1"/>
    </xf>
    <xf numFmtId="0" fontId="32" fillId="2" borderId="0" xfId="0" applyFont="1" applyFill="1"/>
    <xf numFmtId="176" fontId="39" fillId="28" borderId="0" xfId="0" applyNumberFormat="1" applyFont="1" applyFill="1" applyAlignment="1" applyProtection="1">
      <alignment horizontal="center" vertical="center"/>
      <protection locked="0"/>
    </xf>
    <xf numFmtId="0" fontId="48" fillId="2" borderId="0" xfId="0" applyFont="1" applyFill="1" applyAlignment="1">
      <alignment horizontal="left" wrapText="1"/>
    </xf>
    <xf numFmtId="0" fontId="42" fillId="2" borderId="0" xfId="0" applyFont="1" applyFill="1" applyAlignment="1">
      <alignment horizontal="left" vertical="top"/>
    </xf>
    <xf numFmtId="178" fontId="51" fillId="90" borderId="27"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Alignment="1">
      <alignment wrapText="1"/>
    </xf>
    <xf numFmtId="0" fontId="215" fillId="2" borderId="0" xfId="0" applyFont="1" applyFill="1" applyAlignment="1">
      <alignment vertical="center"/>
    </xf>
    <xf numFmtId="0" fontId="41" fillId="2" borderId="0" xfId="0" applyFont="1" applyFill="1" applyAlignment="1">
      <alignment vertical="center"/>
    </xf>
    <xf numFmtId="0" fontId="37" fillId="2" borderId="0" xfId="0" applyFont="1" applyFill="1" applyAlignment="1">
      <alignment vertical="center"/>
    </xf>
    <xf numFmtId="0" fontId="54" fillId="2" borderId="115" xfId="70" applyNumberFormat="1" applyFont="1" applyFill="1" applyBorder="1" applyAlignment="1" applyProtection="1">
      <alignment horizontal="center" vertical="center"/>
      <protection locked="0"/>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7" fillId="2" borderId="0" xfId="0" applyFont="1" applyFill="1" applyAlignment="1">
      <alignment horizontal="left" vertical="center"/>
    </xf>
    <xf numFmtId="0" fontId="44" fillId="2" borderId="0" xfId="0" applyFont="1" applyFill="1" applyAlignment="1">
      <alignment horizontal="left" vertical="top"/>
    </xf>
    <xf numFmtId="0" fontId="44" fillId="2" borderId="0" xfId="0" applyFont="1" applyFill="1" applyAlignment="1">
      <alignment vertical="center"/>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Alignment="1">
      <alignment wrapText="1"/>
    </xf>
    <xf numFmtId="0" fontId="48" fillId="2" borderId="0" xfId="0" applyFont="1" applyFill="1" applyAlignment="1">
      <alignment horizontal="left" vertical="center"/>
    </xf>
    <xf numFmtId="0" fontId="48" fillId="2" borderId="0" xfId="0" applyFont="1" applyFill="1" applyAlignment="1">
      <alignment horizontal="left" vertical="center" wrapText="1"/>
    </xf>
    <xf numFmtId="178" fontId="212" fillId="28" borderId="27" xfId="40" applyNumberFormat="1" applyFont="1" applyFill="1" applyBorder="1" applyAlignment="1">
      <alignment horizontal="left" vertical="center"/>
    </xf>
    <xf numFmtId="0" fontId="48" fillId="2" borderId="11" xfId="0" applyFont="1" applyFill="1" applyBorder="1" applyAlignment="1">
      <alignment horizontal="left" vertical="center" wrapText="1"/>
    </xf>
    <xf numFmtId="178" fontId="212" fillId="90" borderId="27" xfId="40" applyNumberFormat="1" applyFont="1" applyFill="1" applyBorder="1" applyAlignment="1">
      <alignment horizontal="left" vertical="center"/>
    </xf>
    <xf numFmtId="178" fontId="212" fillId="2" borderId="27" xfId="40" applyNumberFormat="1" applyFont="1" applyFill="1" applyBorder="1" applyAlignment="1">
      <alignment horizontal="left" vertical="center"/>
    </xf>
    <xf numFmtId="0" fontId="50" fillId="2" borderId="0" xfId="0" applyFont="1" applyFill="1" applyAlignment="1">
      <alignment horizontal="center"/>
    </xf>
    <xf numFmtId="287" fontId="216" fillId="2" borderId="27" xfId="70" applyNumberFormat="1" applyFont="1" applyFill="1" applyBorder="1" applyAlignment="1">
      <alignment horizontal="left" vertical="center"/>
    </xf>
    <xf numFmtId="169" fontId="212" fillId="28" borderId="27" xfId="70" applyFont="1" applyFill="1" applyBorder="1" applyAlignment="1">
      <alignment horizontal="left" vertical="center"/>
    </xf>
    <xf numFmtId="174" fontId="213" fillId="26" borderId="117" xfId="6" applyNumberFormat="1" applyFont="1" applyFill="1" applyBorder="1" applyAlignment="1">
      <alignment horizontal="center" vertical="center" wrapText="1"/>
    </xf>
    <xf numFmtId="174" fontId="213" fillId="26" borderId="102" xfId="6" applyNumberFormat="1" applyFont="1" applyFill="1" applyBorder="1" applyAlignment="1">
      <alignment horizontal="center" vertical="center" wrapText="1"/>
    </xf>
    <xf numFmtId="174" fontId="213" fillId="26" borderId="109" xfId="6" applyNumberFormat="1" applyFont="1" applyFill="1" applyBorder="1" applyAlignment="1">
      <alignment horizontal="center" vertical="center" wrapText="1"/>
    </xf>
    <xf numFmtId="0" fontId="217" fillId="2" borderId="0" xfId="0" applyFont="1" applyFill="1"/>
    <xf numFmtId="0" fontId="217" fillId="2" borderId="8" xfId="0" applyFont="1" applyFill="1" applyBorder="1"/>
    <xf numFmtId="175" fontId="91" fillId="2" borderId="12" xfId="0" applyNumberFormat="1" applyFont="1" applyFill="1" applyBorder="1" applyAlignment="1">
      <alignment horizontal="center"/>
    </xf>
    <xf numFmtId="175" fontId="91" fillId="2" borderId="7" xfId="0" applyNumberFormat="1" applyFont="1" applyFill="1" applyBorder="1" applyAlignment="1">
      <alignment horizontal="center"/>
    </xf>
    <xf numFmtId="175" fontId="91" fillId="2" borderId="37"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8" xfId="0" applyNumberFormat="1" applyFont="1" applyFill="1" applyBorder="1" applyAlignment="1">
      <alignment horizontal="center"/>
    </xf>
    <xf numFmtId="8" fontId="218" fillId="2" borderId="0" xfId="0" applyNumberFormat="1" applyFont="1" applyFill="1" applyAlignment="1">
      <alignment horizontal="center"/>
    </xf>
    <xf numFmtId="0" fontId="219" fillId="2" borderId="0" xfId="0" applyFont="1" applyFill="1"/>
    <xf numFmtId="8" fontId="219" fillId="2" borderId="0" xfId="0" applyNumberFormat="1" applyFont="1" applyFill="1" applyAlignment="1">
      <alignment horizontal="center"/>
    </xf>
    <xf numFmtId="175" fontId="91" fillId="2" borderId="94" xfId="0" applyNumberFormat="1" applyFont="1" applyFill="1" applyBorder="1" applyAlignment="1">
      <alignment horizontal="center"/>
    </xf>
    <xf numFmtId="175" fontId="91" fillId="2" borderId="102" xfId="0" applyNumberFormat="1" applyFont="1" applyFill="1" applyBorder="1" applyAlignment="1">
      <alignment horizontal="center"/>
    </xf>
    <xf numFmtId="8" fontId="91" fillId="2" borderId="95" xfId="0" applyNumberFormat="1" applyFont="1" applyFill="1" applyBorder="1" applyAlignment="1">
      <alignment horizontal="center"/>
    </xf>
    <xf numFmtId="8" fontId="91" fillId="2" borderId="96" xfId="0" applyNumberFormat="1" applyFont="1" applyFill="1" applyBorder="1" applyAlignment="1">
      <alignment horizontal="center"/>
    </xf>
    <xf numFmtId="8" fontId="13" fillId="2" borderId="0" xfId="0" applyNumberFormat="1" applyFont="1" applyFill="1" applyAlignment="1">
      <alignment horizontal="center"/>
    </xf>
    <xf numFmtId="177" fontId="13" fillId="2" borderId="0" xfId="0" applyNumberFormat="1" applyFont="1" applyFill="1"/>
    <xf numFmtId="175" fontId="91" fillId="2" borderId="88" xfId="0" applyNumberFormat="1" applyFont="1" applyFill="1" applyBorder="1" applyAlignment="1">
      <alignment horizontal="center"/>
    </xf>
    <xf numFmtId="175" fontId="91" fillId="2" borderId="0" xfId="0" applyNumberFormat="1" applyFont="1" applyFill="1" applyAlignment="1">
      <alignment horizontal="center"/>
    </xf>
    <xf numFmtId="8" fontId="91" fillId="2" borderId="0" xfId="0" applyNumberFormat="1" applyFont="1" applyFill="1" applyAlignment="1">
      <alignment horizontal="center"/>
    </xf>
    <xf numFmtId="8" fontId="91" fillId="2" borderId="11"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Alignment="1">
      <alignment horizontal="center"/>
    </xf>
    <xf numFmtId="8" fontId="91" fillId="28" borderId="34" xfId="0" applyNumberFormat="1" applyFont="1" applyFill="1" applyBorder="1" applyAlignment="1">
      <alignment horizontal="center"/>
    </xf>
    <xf numFmtId="8" fontId="91" fillId="28" borderId="119" xfId="0" applyNumberFormat="1" applyFont="1" applyFill="1" applyBorder="1" applyAlignment="1">
      <alignment horizontal="center"/>
    </xf>
    <xf numFmtId="8" fontId="91" fillId="28" borderId="44" xfId="0" applyNumberFormat="1" applyFont="1" applyFill="1" applyBorder="1" applyAlignment="1">
      <alignment horizontal="center"/>
    </xf>
    <xf numFmtId="8" fontId="48" fillId="2" borderId="0" xfId="0" applyNumberFormat="1" applyFont="1" applyFill="1" applyAlignment="1">
      <alignment horizontal="center"/>
    </xf>
    <xf numFmtId="0" fontId="220" fillId="2" borderId="0" xfId="0" applyFont="1" applyFill="1" applyAlignment="1">
      <alignment wrapText="1"/>
    </xf>
    <xf numFmtId="0" fontId="220" fillId="2" borderId="0" xfId="0" applyFont="1" applyFill="1"/>
    <xf numFmtId="0" fontId="13" fillId="2" borderId="0" xfId="0" applyFont="1" applyFill="1" applyAlignment="1">
      <alignment wrapText="1"/>
    </xf>
    <xf numFmtId="174" fontId="91" fillId="88" borderId="0" xfId="0" applyNumberFormat="1" applyFont="1" applyFill="1" applyAlignment="1">
      <alignment horizontal="center" vertical="center" wrapText="1"/>
    </xf>
    <xf numFmtId="0" fontId="48" fillId="0" borderId="33" xfId="0" applyFont="1" applyBorder="1" applyAlignment="1">
      <alignment horizontal="center"/>
    </xf>
    <xf numFmtId="0" fontId="48" fillId="0" borderId="1" xfId="0" applyFont="1" applyBorder="1" applyAlignment="1">
      <alignment horizontal="center"/>
    </xf>
    <xf numFmtId="0" fontId="48" fillId="2" borderId="132" xfId="0" applyFont="1" applyFill="1" applyBorder="1" applyAlignment="1">
      <alignment vertical="center"/>
    </xf>
    <xf numFmtId="0" fontId="13" fillId="2" borderId="0" xfId="0" applyFont="1" applyFill="1" applyAlignment="1">
      <alignment horizontal="left"/>
    </xf>
    <xf numFmtId="0" fontId="48" fillId="2" borderId="0" xfId="0" applyFont="1" applyFill="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Alignment="1">
      <alignment vertical="top"/>
    </xf>
    <xf numFmtId="0" fontId="44" fillId="2" borderId="0" xfId="0" applyFont="1" applyFill="1"/>
    <xf numFmtId="0" fontId="44" fillId="2" borderId="0" xfId="0" applyFont="1" applyFill="1" applyAlignment="1">
      <alignment vertical="top"/>
    </xf>
    <xf numFmtId="0" fontId="225" fillId="2" borderId="0" xfId="73" applyFont="1" applyFill="1"/>
    <xf numFmtId="0" fontId="226" fillId="2" borderId="0" xfId="0" applyFont="1" applyFill="1" applyAlignment="1">
      <alignment horizontal="left"/>
    </xf>
    <xf numFmtId="0" fontId="226" fillId="2" borderId="0" xfId="0" applyFont="1" applyFill="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2" xfId="70" applyNumberFormat="1" applyFont="1" applyFill="1" applyBorder="1" applyAlignment="1">
      <alignment horizontal="left" vertical="center"/>
    </xf>
    <xf numFmtId="178" fontId="212" fillId="28" borderId="88" xfId="40" applyNumberFormat="1" applyFont="1" applyFill="1" applyBorder="1" applyAlignment="1">
      <alignment vertical="center"/>
    </xf>
    <xf numFmtId="3" fontId="48" fillId="2" borderId="33" xfId="0" applyNumberFormat="1" applyFont="1" applyFill="1" applyBorder="1" applyAlignment="1">
      <alignment horizontal="center"/>
    </xf>
    <xf numFmtId="0" fontId="41" fillId="0" borderId="109" xfId="0" applyFont="1" applyBorder="1" applyAlignment="1">
      <alignment horizontal="center"/>
    </xf>
    <xf numFmtId="0" fontId="13" fillId="2" borderId="109" xfId="0" applyFont="1" applyFill="1" applyBorder="1" applyAlignment="1">
      <alignment horizontal="center"/>
    </xf>
    <xf numFmtId="174" fontId="213" fillId="88" borderId="0" xfId="0" applyNumberFormat="1" applyFont="1" applyFill="1" applyAlignment="1">
      <alignment horizontal="center" vertical="center" wrapText="1"/>
    </xf>
    <xf numFmtId="3" fontId="48" fillId="2" borderId="0" xfId="0" applyNumberFormat="1" applyFont="1" applyFill="1" applyAlignment="1">
      <alignment horizontal="center"/>
    </xf>
    <xf numFmtId="169" fontId="48" fillId="2" borderId="0" xfId="70" applyFont="1" applyFill="1"/>
    <xf numFmtId="0" fontId="48" fillId="2" borderId="109"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8" xfId="6" applyNumberFormat="1" applyFont="1" applyFill="1" applyBorder="1" applyAlignment="1">
      <alignment horizontal="center" vertical="center" wrapText="1"/>
    </xf>
    <xf numFmtId="174" fontId="52" fillId="26" borderId="33" xfId="6" applyNumberFormat="1" applyFont="1" applyFill="1" applyBorder="1" applyAlignment="1">
      <alignment horizontal="center" vertical="center" wrapText="1"/>
    </xf>
    <xf numFmtId="174" fontId="52" fillId="2" borderId="0" xfId="6" applyNumberFormat="1" applyFont="1" applyFill="1" applyAlignment="1">
      <alignment horizontal="center" vertical="center" wrapText="1"/>
    </xf>
    <xf numFmtId="174" fontId="52" fillId="26" borderId="12" xfId="6" applyNumberFormat="1" applyFont="1" applyFill="1" applyBorder="1" applyAlignment="1">
      <alignment horizontal="center" vertical="center" wrapText="1"/>
    </xf>
    <xf numFmtId="10" fontId="41" fillId="2" borderId="12" xfId="0" applyNumberFormat="1" applyFont="1" applyFill="1" applyBorder="1" applyAlignment="1" applyProtection="1">
      <alignment horizontal="center"/>
      <protection locked="0"/>
    </xf>
    <xf numFmtId="10" fontId="41" fillId="2" borderId="0" xfId="0" applyNumberFormat="1" applyFont="1" applyFill="1" applyAlignment="1">
      <alignment horizontal="center"/>
    </xf>
    <xf numFmtId="17" fontId="41" fillId="0" borderId="7" xfId="0" applyNumberFormat="1" applyFont="1" applyBorder="1" applyAlignment="1">
      <alignment horizontal="center"/>
    </xf>
    <xf numFmtId="1" fontId="41" fillId="0" borderId="7" xfId="0" applyNumberFormat="1" applyFont="1" applyBorder="1" applyAlignment="1">
      <alignment horizontal="center"/>
    </xf>
    <xf numFmtId="0" fontId="41" fillId="0" borderId="7" xfId="0" applyFont="1" applyBorder="1" applyAlignment="1">
      <alignment horizontal="center"/>
    </xf>
    <xf numFmtId="10" fontId="45" fillId="0" borderId="7" xfId="0" applyNumberFormat="1" applyFont="1" applyBorder="1" applyAlignment="1">
      <alignment horizontal="center"/>
    </xf>
    <xf numFmtId="173" fontId="45" fillId="0" borderId="6" xfId="70" applyNumberFormat="1" applyFont="1" applyFill="1" applyBorder="1"/>
    <xf numFmtId="173" fontId="45" fillId="0" borderId="7" xfId="70" applyNumberFormat="1" applyFont="1" applyFill="1" applyBorder="1"/>
    <xf numFmtId="10" fontId="41" fillId="2" borderId="6" xfId="0" applyNumberFormat="1" applyFont="1" applyFill="1" applyBorder="1" applyAlignment="1" applyProtection="1">
      <alignment horizontal="center"/>
      <protection locked="0"/>
    </xf>
    <xf numFmtId="17" fontId="41" fillId="2" borderId="7" xfId="0" applyNumberFormat="1" applyFont="1" applyFill="1" applyBorder="1" applyAlignment="1">
      <alignment horizontal="center"/>
    </xf>
    <xf numFmtId="0" fontId="41" fillId="2" borderId="7" xfId="0" applyFont="1" applyFill="1" applyBorder="1" applyAlignment="1">
      <alignment horizontal="center"/>
    </xf>
    <xf numFmtId="17" fontId="42" fillId="2" borderId="13" xfId="0" applyNumberFormat="1" applyFont="1" applyFill="1" applyBorder="1"/>
    <xf numFmtId="0" fontId="42" fillId="2" borderId="13" xfId="0" applyFont="1" applyFill="1" applyBorder="1"/>
    <xf numFmtId="10" fontId="8" fillId="2" borderId="13" xfId="0" applyNumberFormat="1" applyFont="1" applyFill="1" applyBorder="1"/>
    <xf numFmtId="173" fontId="42" fillId="2" borderId="13" xfId="0" applyNumberFormat="1" applyFont="1" applyFill="1" applyBorder="1"/>
    <xf numFmtId="17" fontId="41" fillId="28" borderId="6" xfId="0" applyNumberFormat="1" applyFont="1" applyFill="1" applyBorder="1"/>
    <xf numFmtId="0" fontId="41" fillId="28" borderId="6" xfId="0" applyFont="1" applyFill="1" applyBorder="1"/>
    <xf numFmtId="10" fontId="45" fillId="28" borderId="6" xfId="0" applyNumberFormat="1" applyFont="1" applyFill="1" applyBorder="1"/>
    <xf numFmtId="173" fontId="41" fillId="28" borderId="6" xfId="0" applyNumberFormat="1" applyFont="1" applyFill="1" applyBorder="1" applyProtection="1">
      <protection locked="0"/>
    </xf>
    <xf numFmtId="173" fontId="45" fillId="28" borderId="6" xfId="70" applyNumberFormat="1" applyFont="1" applyFill="1" applyBorder="1" applyProtection="1"/>
    <xf numFmtId="17" fontId="49" fillId="2" borderId="6" xfId="0" applyNumberFormat="1" applyFont="1" applyFill="1" applyBorder="1"/>
    <xf numFmtId="0" fontId="49" fillId="2" borderId="6" xfId="0" applyFont="1" applyFill="1" applyBorder="1"/>
    <xf numFmtId="10" fontId="8" fillId="2" borderId="6" xfId="0" applyNumberFormat="1" applyFont="1" applyFill="1" applyBorder="1"/>
    <xf numFmtId="173" fontId="49" fillId="2" borderId="6" xfId="0" applyNumberFormat="1" applyFont="1" applyFill="1" applyBorder="1"/>
    <xf numFmtId="10" fontId="45" fillId="2" borderId="7" xfId="0" applyNumberFormat="1" applyFont="1" applyFill="1" applyBorder="1" applyAlignment="1">
      <alignment horizontal="center"/>
    </xf>
    <xf numFmtId="173" fontId="45" fillId="2" borderId="6" xfId="70" applyNumberFormat="1" applyFont="1" applyFill="1" applyBorder="1"/>
    <xf numFmtId="173" fontId="45" fillId="2" borderId="7" xfId="70" applyNumberFormat="1" applyFont="1" applyFill="1" applyBorder="1"/>
    <xf numFmtId="10" fontId="45" fillId="2" borderId="7" xfId="0" quotePrefix="1" applyNumberFormat="1" applyFont="1" applyFill="1" applyBorder="1" applyAlignment="1">
      <alignment horizontal="center"/>
    </xf>
    <xf numFmtId="10" fontId="41" fillId="28" borderId="6" xfId="0" applyNumberFormat="1" applyFont="1" applyFill="1" applyBorder="1" applyAlignment="1" applyProtection="1">
      <alignment horizontal="center"/>
      <protection locked="0"/>
    </xf>
    <xf numFmtId="17" fontId="8" fillId="2" borderId="13" xfId="0" applyNumberFormat="1" applyFont="1" applyFill="1" applyBorder="1"/>
    <xf numFmtId="10" fontId="41" fillId="2" borderId="47" xfId="0" applyNumberFormat="1" applyFont="1" applyFill="1" applyBorder="1" applyAlignment="1" applyProtection="1">
      <alignment horizontal="center"/>
      <protection locked="0"/>
    </xf>
    <xf numFmtId="10" fontId="41" fillId="28" borderId="47"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7" xfId="0" applyNumberFormat="1" applyFont="1" applyFill="1" applyBorder="1" applyAlignment="1">
      <alignment horizontal="center"/>
    </xf>
    <xf numFmtId="0" fontId="222" fillId="2" borderId="0" xfId="0" applyFont="1" applyFill="1" applyAlignment="1">
      <alignment vertical="center"/>
    </xf>
    <xf numFmtId="287" fontId="216" fillId="2" borderId="123" xfId="70" applyNumberFormat="1" applyFont="1" applyFill="1" applyBorder="1" applyAlignment="1">
      <alignment horizontal="left" vertical="center"/>
    </xf>
    <xf numFmtId="174" fontId="213" fillId="27" borderId="109" xfId="0" applyNumberFormat="1" applyFont="1" applyFill="1" applyBorder="1" applyAlignment="1">
      <alignment horizontal="center" vertical="center" wrapText="1"/>
    </xf>
    <xf numFmtId="174" fontId="52" fillId="27" borderId="109" xfId="0" applyNumberFormat="1" applyFont="1" applyFill="1" applyBorder="1" applyAlignment="1">
      <alignment horizontal="center" vertical="center" wrapText="1"/>
    </xf>
    <xf numFmtId="0" fontId="217" fillId="2" borderId="109" xfId="0" applyFont="1" applyFill="1" applyBorder="1" applyAlignment="1">
      <alignment horizontal="left" vertical="top" wrapText="1"/>
    </xf>
    <xf numFmtId="0" fontId="217" fillId="2" borderId="121" xfId="0" applyFont="1" applyFill="1" applyBorder="1" applyAlignment="1">
      <alignment vertical="top"/>
    </xf>
    <xf numFmtId="0" fontId="13" fillId="2" borderId="137" xfId="0" applyFont="1" applyFill="1" applyBorder="1" applyAlignment="1">
      <alignment vertical="top"/>
    </xf>
    <xf numFmtId="0" fontId="13" fillId="2" borderId="133" xfId="0" applyFont="1" applyFill="1" applyBorder="1" applyAlignment="1">
      <alignment vertical="top"/>
    </xf>
    <xf numFmtId="0" fontId="13" fillId="2" borderId="0" xfId="0" applyFont="1" applyFill="1" applyAlignment="1">
      <alignment vertical="top"/>
    </xf>
    <xf numFmtId="0" fontId="13" fillId="2" borderId="109" xfId="0" applyFont="1" applyFill="1" applyBorder="1" applyAlignment="1">
      <alignment horizontal="left" vertical="top" wrapText="1"/>
    </xf>
    <xf numFmtId="0" fontId="217" fillId="2" borderId="109"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178" fontId="212" fillId="28" borderId="27"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178" fontId="212" fillId="2" borderId="27" xfId="40" applyNumberFormat="1" applyFont="1" applyFill="1" applyBorder="1" applyAlignment="1" applyProtection="1">
      <alignment horizontal="left" vertical="center"/>
      <protection locked="0"/>
    </xf>
    <xf numFmtId="178" fontId="51" fillId="2" borderId="27"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Alignment="1" applyProtection="1">
      <alignment vertical="center"/>
      <protection locked="0"/>
    </xf>
    <xf numFmtId="0" fontId="44" fillId="2" borderId="0" xfId="0" applyFont="1" applyFill="1" applyAlignment="1" applyProtection="1">
      <alignment horizontal="left" vertical="top"/>
      <protection locked="0"/>
    </xf>
    <xf numFmtId="0" fontId="91" fillId="2" borderId="0" xfId="0" applyFont="1" applyFill="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Alignment="1" applyProtection="1">
      <alignment horizontal="left" vertical="top" wrapText="1"/>
      <protection locked="0"/>
    </xf>
    <xf numFmtId="0" fontId="42" fillId="2" borderId="0" xfId="0" applyFont="1" applyFill="1" applyAlignment="1" applyProtection="1">
      <alignment horizontal="left"/>
      <protection locked="0"/>
    </xf>
    <xf numFmtId="0" fontId="91" fillId="2" borderId="0" xfId="0" applyFont="1" applyFill="1" applyAlignment="1" applyProtection="1">
      <alignment vertical="top"/>
      <protection locked="0"/>
    </xf>
    <xf numFmtId="3" fontId="58" fillId="2" borderId="0" xfId="0" applyNumberFormat="1" applyFont="1" applyFill="1" applyAlignment="1" applyProtection="1">
      <alignment horizontal="left" vertical="center"/>
      <protection locked="0"/>
    </xf>
    <xf numFmtId="0" fontId="44" fillId="2" borderId="0" xfId="0" applyFont="1" applyFill="1" applyProtection="1">
      <protection locked="0"/>
    </xf>
    <xf numFmtId="0" fontId="50" fillId="2" borderId="0" xfId="0" applyFont="1" applyFill="1" applyProtection="1">
      <protection locked="0"/>
    </xf>
    <xf numFmtId="0" fontId="34" fillId="2" borderId="0" xfId="0" applyFont="1" applyFill="1" applyProtection="1">
      <protection locked="0"/>
    </xf>
    <xf numFmtId="0" fontId="52" fillId="26" borderId="103" xfId="0" applyFont="1" applyFill="1" applyBorder="1" applyAlignment="1" applyProtection="1">
      <alignment horizontal="center" vertical="center" wrapText="1"/>
      <protection locked="0"/>
    </xf>
    <xf numFmtId="0" fontId="52" fillId="26" borderId="97" xfId="0" applyFont="1" applyFill="1" applyBorder="1" applyAlignment="1" applyProtection="1">
      <alignment horizontal="center" vertical="center" wrapText="1"/>
      <protection locked="0"/>
    </xf>
    <xf numFmtId="0" fontId="52" fillId="26" borderId="45" xfId="0" applyFont="1" applyFill="1" applyBorder="1" applyAlignment="1" applyProtection="1">
      <alignment horizontal="center" vertical="center" wrapText="1"/>
      <protection locked="0"/>
    </xf>
    <xf numFmtId="0" fontId="52" fillId="26" borderId="134" xfId="0" applyFont="1" applyFill="1" applyBorder="1" applyAlignment="1" applyProtection="1">
      <alignment horizontal="center" vertical="center" wrapText="1"/>
      <protection locked="0"/>
    </xf>
    <xf numFmtId="3" fontId="227" fillId="2" borderId="88" xfId="0" applyNumberFormat="1" applyFont="1" applyFill="1" applyBorder="1" applyAlignment="1" applyProtection="1">
      <alignment vertical="center"/>
      <protection locked="0"/>
    </xf>
    <xf numFmtId="3" fontId="49" fillId="2" borderId="0" xfId="0" applyNumberFormat="1" applyFont="1" applyFill="1" applyAlignment="1" applyProtection="1">
      <alignment vertical="center"/>
      <protection locked="0"/>
    </xf>
    <xf numFmtId="3" fontId="49" fillId="2" borderId="0" xfId="0" applyNumberFormat="1" applyFont="1" applyFill="1" applyAlignment="1" applyProtection="1">
      <alignment horizontal="center" vertical="center"/>
      <protection locked="0"/>
    </xf>
    <xf numFmtId="3" fontId="45" fillId="2" borderId="0" xfId="0" applyNumberFormat="1" applyFont="1" applyFill="1" applyAlignment="1" applyProtection="1">
      <alignment horizontal="center" vertical="center"/>
      <protection locked="0"/>
    </xf>
    <xf numFmtId="3" fontId="49" fillId="2" borderId="11" xfId="0" applyNumberFormat="1" applyFont="1" applyFill="1" applyBorder="1" applyAlignment="1" applyProtection="1">
      <alignment horizontal="center" vertical="center"/>
      <protection locked="0"/>
    </xf>
    <xf numFmtId="0" fontId="49" fillId="2" borderId="0" xfId="0" applyFont="1" applyFill="1" applyProtection="1">
      <protection locked="0"/>
    </xf>
    <xf numFmtId="3" fontId="91" fillId="2" borderId="88" xfId="0" applyNumberFormat="1" applyFont="1" applyFill="1" applyBorder="1" applyAlignment="1" applyProtection="1">
      <alignment vertical="center"/>
      <protection locked="0"/>
    </xf>
    <xf numFmtId="3" fontId="45" fillId="28" borderId="34" xfId="0" applyNumberFormat="1" applyFont="1" applyFill="1" applyBorder="1" applyAlignment="1" applyProtection="1">
      <alignment horizontal="center" vertical="center"/>
      <protection locked="0"/>
    </xf>
    <xf numFmtId="9" fontId="41" fillId="28" borderId="11" xfId="72" applyFont="1" applyFill="1" applyBorder="1" applyAlignment="1" applyProtection="1">
      <alignment horizontal="center" vertical="center"/>
      <protection locked="0"/>
    </xf>
    <xf numFmtId="0" fontId="34" fillId="2" borderId="11" xfId="0" applyFont="1" applyFill="1" applyBorder="1" applyAlignment="1" applyProtection="1">
      <alignment horizontal="center" vertical="center"/>
      <protection locked="0"/>
    </xf>
    <xf numFmtId="3" fontId="47" fillId="2" borderId="88" xfId="0" applyNumberFormat="1" applyFont="1" applyFill="1" applyBorder="1" applyAlignment="1" applyProtection="1">
      <alignment vertical="center"/>
      <protection locked="0"/>
    </xf>
    <xf numFmtId="3" fontId="8" fillId="2" borderId="0" xfId="0" applyNumberFormat="1" applyFont="1" applyFill="1" applyAlignment="1" applyProtection="1">
      <alignment vertical="center" wrapText="1"/>
      <protection locked="0"/>
    </xf>
    <xf numFmtId="3" fontId="8" fillId="2" borderId="0" xfId="0" applyNumberFormat="1" applyFont="1" applyFill="1" applyAlignment="1" applyProtection="1">
      <alignment horizontal="center" vertical="center"/>
      <protection locked="0"/>
    </xf>
    <xf numFmtId="9" fontId="41" fillId="2" borderId="0" xfId="0" applyNumberFormat="1" applyFont="1" applyFill="1" applyAlignment="1" applyProtection="1">
      <alignment horizontal="center" vertical="center"/>
      <protection locked="0"/>
    </xf>
    <xf numFmtId="9" fontId="42" fillId="2" borderId="11"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Alignment="1" applyProtection="1">
      <alignment vertical="center"/>
      <protection locked="0"/>
    </xf>
    <xf numFmtId="3" fontId="45" fillId="2" borderId="0" xfId="0" applyNumberFormat="1" applyFont="1" applyFill="1" applyAlignment="1" applyProtection="1">
      <alignment vertical="center" wrapText="1"/>
      <protection locked="0"/>
    </xf>
    <xf numFmtId="9" fontId="41" fillId="2" borderId="11" xfId="0" applyNumberFormat="1" applyFont="1" applyFill="1" applyBorder="1" applyAlignment="1" applyProtection="1">
      <alignment horizontal="center" vertical="center"/>
      <protection locked="0"/>
    </xf>
    <xf numFmtId="3" fontId="221" fillId="2" borderId="88" xfId="0" applyNumberFormat="1" applyFont="1" applyFill="1" applyBorder="1" applyAlignment="1" applyProtection="1">
      <alignment vertical="center"/>
      <protection locked="0"/>
    </xf>
    <xf numFmtId="3" fontId="208" fillId="2" borderId="0" xfId="0" applyNumberFormat="1" applyFont="1" applyFill="1" applyAlignment="1" applyProtection="1">
      <alignment vertical="center" wrapText="1"/>
      <protection locked="0"/>
    </xf>
    <xf numFmtId="0" fontId="91" fillId="2" borderId="88" xfId="0" applyFont="1" applyFill="1" applyBorder="1" applyAlignment="1" applyProtection="1">
      <alignment vertical="top"/>
      <protection locked="0"/>
    </xf>
    <xf numFmtId="9" fontId="34" fillId="2" borderId="11" xfId="72" applyFont="1" applyFill="1" applyBorder="1" applyAlignment="1" applyProtection="1">
      <alignment horizontal="center" vertical="center"/>
      <protection locked="0"/>
    </xf>
    <xf numFmtId="0" fontId="45" fillId="2" borderId="0" xfId="0" applyFont="1" applyFill="1" applyAlignment="1" applyProtection="1">
      <alignment vertical="top" wrapText="1"/>
      <protection locked="0"/>
    </xf>
    <xf numFmtId="9" fontId="41" fillId="2" borderId="11" xfId="72" applyFont="1" applyFill="1" applyBorder="1" applyAlignment="1" applyProtection="1">
      <alignment horizontal="center" vertical="center"/>
      <protection locked="0"/>
    </xf>
    <xf numFmtId="0" fontId="91" fillId="2" borderId="88" xfId="0" applyFont="1" applyFill="1" applyBorder="1" applyAlignment="1" applyProtection="1">
      <alignment vertical="top" wrapText="1"/>
      <protection locked="0"/>
    </xf>
    <xf numFmtId="3" fontId="91" fillId="2" borderId="88" xfId="0" applyNumberFormat="1" applyFont="1" applyFill="1" applyBorder="1" applyAlignment="1" applyProtection="1">
      <alignment vertical="center" wrapText="1"/>
      <protection locked="0"/>
    </xf>
    <xf numFmtId="3" fontId="45" fillId="2" borderId="0" xfId="0" applyNumberFormat="1" applyFont="1" applyFill="1" applyAlignment="1" applyProtection="1">
      <alignment horizontal="left" vertical="center"/>
      <protection locked="0"/>
    </xf>
    <xf numFmtId="3" fontId="45" fillId="2" borderId="11" xfId="0" applyNumberFormat="1" applyFont="1" applyFill="1" applyBorder="1" applyAlignment="1" applyProtection="1">
      <alignment horizontal="center" vertical="center" wrapText="1"/>
      <protection locked="0"/>
    </xf>
    <xf numFmtId="3" fontId="210" fillId="2" borderId="0" xfId="0" applyNumberFormat="1" applyFont="1" applyFill="1" applyAlignment="1" applyProtection="1">
      <alignment horizontal="center" vertical="center"/>
      <protection locked="0"/>
    </xf>
    <xf numFmtId="3" fontId="227" fillId="2" borderId="88" xfId="0" applyNumberFormat="1" applyFont="1" applyFill="1" applyBorder="1" applyAlignment="1" applyProtection="1">
      <alignment vertical="center" wrapText="1"/>
      <protection locked="0"/>
    </xf>
    <xf numFmtId="3" fontId="49" fillId="2" borderId="0" xfId="0" applyNumberFormat="1" applyFont="1" applyFill="1" applyAlignment="1" applyProtection="1">
      <alignment vertical="center" wrapText="1"/>
      <protection locked="0"/>
    </xf>
    <xf numFmtId="3" fontId="91" fillId="2" borderId="88" xfId="0" applyNumberFormat="1" applyFont="1" applyFill="1" applyBorder="1" applyAlignment="1" applyProtection="1">
      <alignment horizontal="left" vertical="center" wrapText="1"/>
      <protection locked="0"/>
    </xf>
    <xf numFmtId="3" fontId="91" fillId="2" borderId="88" xfId="0" applyNumberFormat="1" applyFont="1" applyFill="1" applyBorder="1" applyAlignment="1" applyProtection="1">
      <alignment horizontal="center" vertical="center"/>
      <protection locked="0"/>
    </xf>
    <xf numFmtId="3" fontId="47" fillId="2" borderId="88" xfId="0" applyNumberFormat="1" applyFont="1" applyFill="1" applyBorder="1" applyAlignment="1" applyProtection="1">
      <alignment horizontal="center" vertical="center"/>
      <protection locked="0"/>
    </xf>
    <xf numFmtId="3" fontId="91" fillId="2" borderId="88"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0" xfId="0" applyNumberFormat="1" applyFont="1" applyFill="1" applyBorder="1" applyAlignment="1" applyProtection="1">
      <alignment horizontal="left" vertical="center"/>
      <protection locked="0"/>
    </xf>
    <xf numFmtId="3" fontId="42" fillId="2" borderId="34" xfId="0" applyNumberFormat="1" applyFont="1" applyFill="1" applyBorder="1" applyAlignment="1" applyProtection="1">
      <alignment horizontal="center" vertical="center"/>
      <protection locked="0"/>
    </xf>
    <xf numFmtId="3" fontId="42" fillId="2" borderId="39" xfId="0" applyNumberFormat="1" applyFont="1" applyFill="1" applyBorder="1" applyAlignment="1" applyProtection="1">
      <alignment horizontal="center" vertical="center"/>
      <protection locked="0"/>
    </xf>
    <xf numFmtId="3" fontId="42" fillId="2" borderId="41"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4" xfId="0" applyNumberFormat="1" applyFont="1" applyFill="1" applyBorder="1" applyAlignment="1" applyProtection="1">
      <alignment horizontal="center" vertical="center"/>
      <protection locked="0"/>
    </xf>
    <xf numFmtId="3" fontId="8" fillId="2" borderId="0" xfId="0" applyNumberFormat="1" applyFont="1" applyFill="1" applyAlignment="1" applyProtection="1">
      <alignment horizontal="left" vertical="center"/>
      <protection locked="0"/>
    </xf>
    <xf numFmtId="3" fontId="207" fillId="2" borderId="0" xfId="0" applyNumberFormat="1" applyFont="1" applyFill="1" applyAlignment="1" applyProtection="1">
      <alignment horizontal="left" vertical="center"/>
      <protection locked="0"/>
    </xf>
    <xf numFmtId="3" fontId="42" fillId="2" borderId="0" xfId="0" applyNumberFormat="1" applyFont="1" applyFill="1" applyAlignment="1" applyProtection="1">
      <alignment horizontal="center" vertical="center"/>
      <protection locked="0"/>
    </xf>
    <xf numFmtId="3" fontId="8" fillId="2" borderId="11" xfId="0" applyNumberFormat="1" applyFont="1" applyFill="1" applyBorder="1" applyAlignment="1" applyProtection="1">
      <alignment horizontal="center" vertical="center"/>
      <protection locked="0"/>
    </xf>
    <xf numFmtId="0" fontId="59" fillId="2" borderId="0" xfId="0" applyFont="1" applyFill="1" applyAlignment="1" applyProtection="1">
      <alignment horizontal="center"/>
      <protection locked="0"/>
    </xf>
    <xf numFmtId="0" fontId="35" fillId="2" borderId="0" xfId="0" applyFont="1" applyFill="1" applyAlignment="1" applyProtection="1">
      <alignment horizontal="center"/>
      <protection locked="0"/>
    </xf>
    <xf numFmtId="3" fontId="58" fillId="2" borderId="0" xfId="0" applyNumberFormat="1" applyFont="1" applyFill="1" applyAlignment="1" applyProtection="1">
      <alignment horizontal="center" vertical="center"/>
      <protection locked="0"/>
    </xf>
    <xf numFmtId="286" fontId="45" fillId="2" borderId="0" xfId="0" applyNumberFormat="1" applyFont="1" applyFill="1" applyAlignment="1" applyProtection="1">
      <alignment horizontal="center" vertical="center"/>
      <protection locked="0"/>
    </xf>
    <xf numFmtId="175" fontId="45" fillId="2" borderId="11" xfId="0" applyNumberFormat="1" applyFont="1" applyFill="1" applyBorder="1" applyAlignment="1" applyProtection="1">
      <alignment horizontal="center" vertical="center"/>
      <protection locked="0"/>
    </xf>
    <xf numFmtId="3" fontId="8" fillId="2" borderId="0" xfId="0" applyNumberFormat="1" applyFont="1" applyFill="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Alignment="1" applyProtection="1">
      <alignment horizontal="center" vertical="center"/>
      <protection locked="0"/>
    </xf>
    <xf numFmtId="169" fontId="8" fillId="2" borderId="11" xfId="70" applyFont="1" applyFill="1" applyBorder="1" applyAlignment="1" applyProtection="1">
      <alignment horizontal="center" vertical="center"/>
      <protection locked="0"/>
    </xf>
    <xf numFmtId="3" fontId="47" fillId="2" borderId="88" xfId="0" applyNumberFormat="1" applyFont="1" applyFill="1" applyBorder="1" applyAlignment="1" applyProtection="1">
      <alignment horizontal="left" vertical="center"/>
      <protection locked="0"/>
    </xf>
    <xf numFmtId="0" fontId="59" fillId="2" borderId="0" xfId="0" applyFont="1" applyFill="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Alignment="1" applyProtection="1">
      <alignment horizontal="center" vertical="center"/>
      <protection locked="0"/>
    </xf>
    <xf numFmtId="175" fontId="8" fillId="2" borderId="11" xfId="0" applyNumberFormat="1" applyFont="1" applyFill="1" applyBorder="1" applyAlignment="1" applyProtection="1">
      <alignment horizontal="center" vertical="center"/>
      <protection locked="0"/>
    </xf>
    <xf numFmtId="0" fontId="91" fillId="2" borderId="88" xfId="0" applyFont="1" applyFill="1" applyBorder="1" applyAlignment="1" applyProtection="1">
      <alignment horizontal="left" vertical="center"/>
      <protection locked="0"/>
    </xf>
    <xf numFmtId="0" fontId="45" fillId="2" borderId="0" xfId="0" applyFont="1" applyFill="1" applyAlignment="1" applyProtection="1">
      <alignment horizontal="left" vertical="center"/>
      <protection locked="0"/>
    </xf>
    <xf numFmtId="3" fontId="41" fillId="2" borderId="0" xfId="0" applyNumberFormat="1" applyFont="1" applyFill="1" applyAlignment="1" applyProtection="1">
      <alignment horizontal="center" vertical="center"/>
      <protection locked="0"/>
    </xf>
    <xf numFmtId="0" fontId="91" fillId="2" borderId="4" xfId="0" applyFont="1" applyFill="1" applyBorder="1" applyAlignment="1" applyProtection="1">
      <alignment horizontal="left" vertical="center"/>
      <protection locked="0"/>
    </xf>
    <xf numFmtId="0" fontId="45" fillId="2" borderId="5" xfId="0"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56" fillId="2" borderId="0" xfId="0" applyFont="1" applyFill="1" applyAlignment="1" applyProtection="1">
      <alignment horizontal="center" wrapText="1"/>
      <protection locked="0"/>
    </xf>
    <xf numFmtId="0" fontId="219" fillId="28" borderId="0" xfId="0" applyFont="1" applyFill="1" applyProtection="1">
      <protection locked="0"/>
    </xf>
    <xf numFmtId="0" fontId="45" fillId="28" borderId="0" xfId="0" applyFont="1" applyFill="1" applyProtection="1">
      <protection locked="0"/>
    </xf>
    <xf numFmtId="39" fontId="8" fillId="28" borderId="0" xfId="0" applyNumberFormat="1" applyFont="1" applyFill="1" applyAlignment="1" applyProtection="1">
      <alignment horizontal="center"/>
      <protection locked="0"/>
    </xf>
    <xf numFmtId="3" fontId="45" fillId="28" borderId="0" xfId="0" applyNumberFormat="1" applyFont="1" applyFill="1" applyAlignment="1" applyProtection="1">
      <alignment vertical="center"/>
      <protection locked="0"/>
    </xf>
    <xf numFmtId="0" fontId="45" fillId="28" borderId="0" xfId="0" applyFont="1" applyFill="1" applyAlignment="1" applyProtection="1">
      <alignment vertical="center"/>
      <protection locked="0"/>
    </xf>
    <xf numFmtId="0" fontId="45" fillId="28" borderId="0" xfId="0" applyFont="1" applyFill="1" applyAlignment="1" applyProtection="1">
      <alignment horizontal="center" vertical="center"/>
      <protection locked="0"/>
    </xf>
    <xf numFmtId="3" fontId="45" fillId="2" borderId="11" xfId="0" applyNumberFormat="1" applyFont="1" applyFill="1" applyBorder="1" applyAlignment="1" applyProtection="1">
      <alignment horizontal="center" vertical="center"/>
      <protection locked="0"/>
    </xf>
    <xf numFmtId="3" fontId="207" fillId="2" borderId="0" xfId="0" applyNumberFormat="1" applyFont="1" applyFill="1" applyAlignment="1" applyProtection="1">
      <alignment horizontal="center" vertical="center"/>
      <protection locked="0"/>
    </xf>
    <xf numFmtId="169" fontId="45" fillId="2" borderId="11"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Alignment="1" applyProtection="1">
      <alignment horizontal="center" vertical="center"/>
      <protection locked="0"/>
    </xf>
    <xf numFmtId="0" fontId="42" fillId="2" borderId="0" xfId="0" applyFont="1" applyFill="1" applyProtection="1">
      <protection locked="0"/>
    </xf>
    <xf numFmtId="3" fontId="91" fillId="2" borderId="108"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1" xfId="0" applyNumberFormat="1" applyFont="1" applyFill="1" applyBorder="1" applyAlignment="1" applyProtection="1">
      <alignment horizontal="center" vertical="center"/>
      <protection locked="0"/>
    </xf>
    <xf numFmtId="0" fontId="58" fillId="28" borderId="0" xfId="0" applyFont="1" applyFill="1" applyProtection="1">
      <protection locked="0"/>
    </xf>
    <xf numFmtId="39" fontId="42" fillId="28" borderId="0" xfId="0" applyNumberFormat="1" applyFont="1" applyFill="1" applyAlignment="1" applyProtection="1">
      <alignment horizontal="center"/>
      <protection locked="0"/>
    </xf>
    <xf numFmtId="0" fontId="41" fillId="28" borderId="0" xfId="0" applyFont="1" applyFill="1" applyAlignment="1" applyProtection="1">
      <alignment horizontal="center" vertical="center"/>
      <protection locked="0"/>
    </xf>
    <xf numFmtId="3" fontId="44" fillId="2" borderId="112" xfId="0" applyNumberFormat="1" applyFont="1" applyFill="1" applyBorder="1" applyAlignment="1" applyProtection="1">
      <alignment horizontal="left" vertical="center"/>
      <protection locked="0"/>
    </xf>
    <xf numFmtId="3" fontId="42" fillId="2" borderId="52" xfId="0" applyNumberFormat="1" applyFont="1" applyFill="1" applyBorder="1" applyAlignment="1" applyProtection="1">
      <alignment horizontal="center" vertical="center"/>
      <protection locked="0"/>
    </xf>
    <xf numFmtId="3" fontId="42" fillId="2" borderId="113" xfId="0" applyNumberFormat="1" applyFont="1" applyFill="1" applyBorder="1" applyAlignment="1" applyProtection="1">
      <alignment horizontal="center" vertical="center"/>
      <protection locked="0"/>
    </xf>
    <xf numFmtId="3" fontId="91" fillId="2" borderId="94" xfId="0" applyNumberFormat="1" applyFont="1" applyFill="1" applyBorder="1" applyAlignment="1" applyProtection="1">
      <alignment horizontal="left" vertical="center"/>
      <protection locked="0"/>
    </xf>
    <xf numFmtId="3" fontId="8" fillId="2" borderId="102" xfId="0" applyNumberFormat="1" applyFont="1" applyFill="1" applyBorder="1" applyAlignment="1" applyProtection="1">
      <alignment horizontal="left" vertical="center"/>
      <protection locked="0"/>
    </xf>
    <xf numFmtId="3" fontId="207" fillId="2" borderId="102" xfId="0" applyNumberFormat="1" applyFont="1" applyFill="1" applyBorder="1" applyAlignment="1" applyProtection="1">
      <alignment horizontal="left" vertical="center"/>
      <protection locked="0"/>
    </xf>
    <xf numFmtId="3" fontId="42" fillId="2" borderId="102" xfId="0" applyNumberFormat="1" applyFont="1" applyFill="1" applyBorder="1" applyAlignment="1" applyProtection="1">
      <alignment horizontal="center" vertical="center"/>
      <protection locked="0"/>
    </xf>
    <xf numFmtId="0" fontId="43" fillId="2" borderId="102" xfId="0" applyFont="1" applyFill="1" applyBorder="1" applyProtection="1">
      <protection locked="0"/>
    </xf>
    <xf numFmtId="3" fontId="8" fillId="2" borderId="102" xfId="0" applyNumberFormat="1" applyFont="1" applyFill="1" applyBorder="1" applyAlignment="1" applyProtection="1">
      <alignment horizontal="center" vertical="center"/>
      <protection locked="0"/>
    </xf>
    <xf numFmtId="3" fontId="8" fillId="2" borderId="96" xfId="0" applyNumberFormat="1" applyFont="1" applyFill="1" applyBorder="1" applyAlignment="1" applyProtection="1">
      <alignment horizontal="center" vertical="center"/>
      <protection locked="0"/>
    </xf>
    <xf numFmtId="173" fontId="45" fillId="2" borderId="11" xfId="0" applyNumberFormat="1" applyFont="1" applyFill="1" applyBorder="1" applyAlignment="1" applyProtection="1">
      <alignment horizontal="center" vertical="center"/>
      <protection locked="0"/>
    </xf>
    <xf numFmtId="0" fontId="45" fillId="2" borderId="85" xfId="0" applyFont="1" applyFill="1" applyBorder="1" applyAlignment="1" applyProtection="1">
      <alignment horizontal="left" vertical="center"/>
      <protection locked="0"/>
    </xf>
    <xf numFmtId="3" fontId="42" fillId="2" borderId="85" xfId="0" applyNumberFormat="1" applyFont="1" applyFill="1" applyBorder="1" applyAlignment="1" applyProtection="1">
      <alignment horizontal="center" vertical="center"/>
      <protection locked="0"/>
    </xf>
    <xf numFmtId="0" fontId="34" fillId="2" borderId="85" xfId="0" applyFont="1" applyFill="1" applyBorder="1" applyProtection="1">
      <protection locked="0"/>
    </xf>
    <xf numFmtId="3" fontId="58" fillId="2" borderId="85" xfId="0" applyNumberFormat="1" applyFont="1" applyFill="1" applyBorder="1" applyAlignment="1" applyProtection="1">
      <alignment horizontal="left" vertical="center"/>
      <protection locked="0"/>
    </xf>
    <xf numFmtId="3" fontId="45" fillId="2" borderId="85" xfId="0" applyNumberFormat="1" applyFont="1" applyFill="1" applyBorder="1" applyAlignment="1" applyProtection="1">
      <alignment vertical="center"/>
      <protection locked="0"/>
    </xf>
    <xf numFmtId="173" fontId="8" fillId="2" borderId="11" xfId="70" applyNumberFormat="1" applyFont="1" applyFill="1" applyBorder="1" applyAlignment="1" applyProtection="1">
      <alignment horizontal="center" vertical="center"/>
      <protection locked="0"/>
    </xf>
    <xf numFmtId="175" fontId="8" fillId="2" borderId="11" xfId="70" applyNumberFormat="1" applyFont="1" applyFill="1" applyBorder="1" applyAlignment="1" applyProtection="1">
      <alignment horizontal="center" vertical="center"/>
      <protection locked="0"/>
    </xf>
    <xf numFmtId="10" fontId="41" fillId="28" borderId="0" xfId="0" applyNumberFormat="1" applyFont="1" applyFill="1" applyAlignment="1" applyProtection="1">
      <alignment horizontal="center" vertical="center"/>
      <protection locked="0"/>
    </xf>
    <xf numFmtId="10" fontId="210" fillId="2" borderId="0" xfId="0" applyNumberFormat="1" applyFont="1" applyFill="1" applyAlignment="1">
      <alignment horizontal="center" vertical="center"/>
    </xf>
    <xf numFmtId="10" fontId="41" fillId="2" borderId="0" xfId="0" applyNumberFormat="1" applyFont="1" applyFill="1" applyAlignment="1" applyProtection="1">
      <alignment horizontal="center" vertical="center"/>
      <protection locked="0"/>
    </xf>
    <xf numFmtId="10" fontId="42" fillId="2" borderId="0" xfId="0" applyNumberFormat="1" applyFont="1" applyFill="1" applyAlignment="1" applyProtection="1">
      <alignment horizontal="center" vertical="center"/>
      <protection locked="0"/>
    </xf>
    <xf numFmtId="10" fontId="49" fillId="2" borderId="0" xfId="0" applyNumberFormat="1" applyFont="1" applyFill="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Alignment="1" applyProtection="1">
      <alignment horizontal="center" vertical="center" wrapText="1"/>
      <protection locked="0"/>
    </xf>
    <xf numFmtId="10" fontId="210" fillId="2" borderId="0" xfId="0" applyNumberFormat="1" applyFont="1" applyFill="1" applyAlignment="1" applyProtection="1">
      <alignment horizontal="center" vertical="center" wrapText="1"/>
      <protection locked="0"/>
    </xf>
    <xf numFmtId="10" fontId="34" fillId="2" borderId="0" xfId="0" applyNumberFormat="1" applyFont="1" applyFill="1" applyAlignment="1" applyProtection="1">
      <alignment vertical="center"/>
      <protection locked="0"/>
    </xf>
    <xf numFmtId="10" fontId="45" fillId="2" borderId="0" xfId="0" applyNumberFormat="1" applyFont="1" applyFill="1" applyAlignment="1" applyProtection="1">
      <alignment horizontal="center" vertical="center"/>
      <protection locked="0"/>
    </xf>
    <xf numFmtId="10" fontId="34" fillId="2" borderId="0" xfId="0" applyNumberFormat="1" applyFont="1" applyFill="1" applyAlignment="1" applyProtection="1">
      <alignment horizontal="center" vertical="center"/>
      <protection locked="0"/>
    </xf>
    <xf numFmtId="10" fontId="211" fillId="2" borderId="0" xfId="0" applyNumberFormat="1" applyFont="1" applyFill="1" applyAlignment="1" applyProtection="1">
      <alignment horizontal="center" vertical="center"/>
      <protection locked="0"/>
    </xf>
    <xf numFmtId="10" fontId="210" fillId="2" borderId="0" xfId="0" applyNumberFormat="1" applyFont="1" applyFill="1" applyAlignment="1" applyProtection="1">
      <alignment horizontal="center" vertical="center"/>
      <protection locked="0"/>
    </xf>
    <xf numFmtId="10" fontId="34" fillId="28" borderId="0" xfId="0" applyNumberFormat="1" applyFont="1" applyFill="1" applyAlignment="1" applyProtection="1">
      <alignment horizontal="center" vertical="center"/>
      <protection locked="0"/>
    </xf>
    <xf numFmtId="0" fontId="0" fillId="2" borderId="0" xfId="0" applyFill="1" applyProtection="1">
      <protection locked="0"/>
    </xf>
    <xf numFmtId="0" fontId="91" fillId="2" borderId="0" xfId="0" applyFont="1" applyFill="1" applyAlignment="1" applyProtection="1">
      <alignment vertical="top" wrapText="1"/>
      <protection locked="0"/>
    </xf>
    <xf numFmtId="0" fontId="52" fillId="26" borderId="114" xfId="0" applyFont="1" applyFill="1" applyBorder="1" applyAlignment="1" applyProtection="1">
      <alignment horizontal="center" vertical="center" wrapText="1"/>
      <protection locked="0"/>
    </xf>
    <xf numFmtId="3" fontId="91" fillId="2" borderId="0" xfId="0" applyNumberFormat="1" applyFont="1" applyFill="1" applyAlignment="1" applyProtection="1">
      <alignment horizontal="center" vertical="center"/>
      <protection locked="0"/>
    </xf>
    <xf numFmtId="3" fontId="91" fillId="2" borderId="0" xfId="0" applyNumberFormat="1" applyFont="1" applyFill="1" applyAlignment="1" applyProtection="1">
      <alignment vertical="center"/>
      <protection locked="0"/>
    </xf>
    <xf numFmtId="3" fontId="8" fillId="2" borderId="95" xfId="0" applyNumberFormat="1" applyFont="1" applyFill="1" applyBorder="1" applyAlignment="1" applyProtection="1">
      <alignment horizontal="left" vertical="center"/>
      <protection locked="0"/>
    </xf>
    <xf numFmtId="3" fontId="207" fillId="2" borderId="95" xfId="0" applyNumberFormat="1" applyFont="1" applyFill="1" applyBorder="1" applyAlignment="1" applyProtection="1">
      <alignment horizontal="left" vertical="center"/>
      <protection locked="0"/>
    </xf>
    <xf numFmtId="3" fontId="42" fillId="2" borderId="95" xfId="0" applyNumberFormat="1" applyFont="1" applyFill="1" applyBorder="1" applyAlignment="1" applyProtection="1">
      <alignment horizontal="center" vertical="center"/>
      <protection locked="0"/>
    </xf>
    <xf numFmtId="0" fontId="43" fillId="2" borderId="95" xfId="0" applyFont="1" applyFill="1" applyBorder="1" applyProtection="1">
      <protection locked="0"/>
    </xf>
    <xf numFmtId="3" fontId="8" fillId="2" borderId="95" xfId="0" applyNumberFormat="1" applyFont="1" applyFill="1" applyBorder="1" applyAlignment="1" applyProtection="1">
      <alignment horizontal="center" vertical="center"/>
      <protection locked="0"/>
    </xf>
    <xf numFmtId="3" fontId="91" fillId="2" borderId="108"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8" xfId="0" applyFont="1" applyFill="1" applyBorder="1" applyAlignment="1" applyProtection="1">
      <alignment horizontal="left" vertical="center"/>
      <protection locked="0"/>
    </xf>
    <xf numFmtId="0" fontId="48" fillId="89" borderId="108" xfId="0" applyFont="1" applyFill="1" applyBorder="1" applyAlignment="1" applyProtection="1">
      <alignment horizontal="left" vertical="center"/>
      <protection locked="0"/>
    </xf>
    <xf numFmtId="173" fontId="45" fillId="2" borderId="11" xfId="71" applyNumberFormat="1" applyFont="1" applyFill="1" applyBorder="1" applyAlignment="1" applyProtection="1">
      <alignment horizontal="center" vertical="center"/>
      <protection locked="0"/>
    </xf>
    <xf numFmtId="3" fontId="42" fillId="2" borderId="116"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1"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3" xfId="0" applyFont="1" applyFill="1" applyBorder="1" applyAlignment="1" applyProtection="1">
      <alignment horizontal="center"/>
      <protection locked="0"/>
    </xf>
    <xf numFmtId="3" fontId="48" fillId="28" borderId="33" xfId="0" applyNumberFormat="1" applyFont="1" applyFill="1" applyBorder="1" applyAlignment="1" applyProtection="1">
      <alignment horizontal="center"/>
      <protection locked="0"/>
    </xf>
    <xf numFmtId="0" fontId="41" fillId="28" borderId="109" xfId="0" applyFont="1" applyFill="1" applyBorder="1" applyAlignment="1" applyProtection="1">
      <alignment horizontal="center"/>
      <protection locked="0"/>
    </xf>
    <xf numFmtId="0" fontId="44" fillId="90" borderId="0" xfId="0" applyFont="1" applyFill="1" applyAlignment="1" applyProtection="1">
      <alignment horizontal="center"/>
      <protection locked="0"/>
    </xf>
    <xf numFmtId="0" fontId="2" fillId="2" borderId="0" xfId="0" applyFont="1" applyFill="1" applyProtection="1">
      <protection locked="0"/>
    </xf>
    <xf numFmtId="0" fontId="42" fillId="2" borderId="0" xfId="0" applyFont="1" applyFill="1" applyAlignment="1" applyProtection="1">
      <alignment horizontal="left" vertical="top"/>
      <protection locked="0"/>
    </xf>
    <xf numFmtId="178" fontId="212" fillId="90" borderId="27"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3" xfId="0" applyFont="1" applyBorder="1" applyAlignment="1" applyProtection="1">
      <alignment horizontal="center"/>
      <protection locked="0"/>
    </xf>
    <xf numFmtId="38" fontId="48" fillId="28" borderId="33" xfId="0" applyNumberFormat="1" applyFont="1" applyFill="1" applyBorder="1" applyAlignment="1" applyProtection="1">
      <alignment horizontal="center"/>
      <protection locked="0"/>
    </xf>
    <xf numFmtId="0" fontId="13" fillId="28" borderId="0" xfId="0" applyFont="1" applyFill="1" applyAlignment="1" applyProtection="1">
      <alignment wrapText="1"/>
      <protection locked="0"/>
    </xf>
    <xf numFmtId="0" fontId="13" fillId="28" borderId="0" xfId="0" applyFont="1" applyFill="1" applyProtection="1">
      <protection locked="0"/>
    </xf>
    <xf numFmtId="9" fontId="41" fillId="28" borderId="0" xfId="0" applyNumberFormat="1" applyFont="1" applyFill="1" applyAlignment="1" applyProtection="1">
      <alignment horizontal="center" vertical="center"/>
      <protection locked="0"/>
    </xf>
    <xf numFmtId="3" fontId="214" fillId="2" borderId="0" xfId="0" applyNumberFormat="1" applyFont="1" applyFill="1" applyAlignment="1" applyProtection="1">
      <alignment horizontal="center" vertical="center"/>
      <protection locked="0"/>
    </xf>
    <xf numFmtId="9" fontId="41" fillId="28" borderId="0" xfId="0" applyNumberFormat="1" applyFont="1" applyFill="1" applyAlignment="1">
      <alignment horizontal="center" vertical="center"/>
    </xf>
    <xf numFmtId="9" fontId="41" fillId="28" borderId="0" xfId="0" applyNumberFormat="1" applyFont="1" applyFill="1" applyAlignment="1">
      <alignment horizontal="center"/>
    </xf>
    <xf numFmtId="0" fontId="8" fillId="2" borderId="109" xfId="0" applyFont="1" applyFill="1" applyBorder="1" applyAlignment="1" applyProtection="1">
      <alignment horizontal="center" vertical="center" wrapText="1"/>
      <protection locked="0"/>
    </xf>
    <xf numFmtId="0" fontId="8" fillId="28" borderId="109" xfId="0" applyFont="1" applyFill="1" applyBorder="1" applyAlignment="1" applyProtection="1">
      <alignment horizontal="center" vertical="center" wrapText="1"/>
      <protection locked="0"/>
    </xf>
    <xf numFmtId="0" fontId="45" fillId="2" borderId="40" xfId="0" applyFont="1" applyFill="1" applyBorder="1" applyAlignment="1" applyProtection="1">
      <alignment horizontal="left" vertical="center" wrapText="1"/>
      <protection locked="0"/>
    </xf>
    <xf numFmtId="0" fontId="45" fillId="2" borderId="39"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5"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8"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43" fontId="8" fillId="2" borderId="0" xfId="71" applyFont="1" applyFill="1" applyBorder="1" applyAlignment="1" applyProtection="1">
      <alignment horizontal="center" vertical="center"/>
      <protection locked="0"/>
    </xf>
    <xf numFmtId="0" fontId="209" fillId="2" borderId="0" xfId="0" applyFont="1" applyFill="1" applyProtection="1">
      <protection locked="0"/>
    </xf>
    <xf numFmtId="0" fontId="45" fillId="2" borderId="0" xfId="0" applyFont="1" applyFill="1" applyAlignment="1" applyProtection="1">
      <alignment horizontal="center" vertical="center"/>
      <protection locked="0"/>
    </xf>
    <xf numFmtId="0" fontId="45" fillId="2" borderId="0" xfId="0" applyFont="1" applyFill="1" applyAlignment="1" applyProtection="1">
      <alignment horizontal="center" vertical="center" wrapText="1"/>
      <protection locked="0"/>
    </xf>
    <xf numFmtId="0" fontId="54" fillId="2" borderId="0" xfId="0" applyFont="1" applyFill="1" applyAlignment="1" applyProtection="1">
      <alignment horizontal="left" vertical="center" wrapText="1"/>
      <protection locked="0"/>
    </xf>
    <xf numFmtId="0" fontId="45" fillId="2" borderId="88" xfId="0" applyFont="1" applyFill="1" applyBorder="1" applyAlignment="1" applyProtection="1">
      <alignment horizontal="left" vertical="center" wrapText="1"/>
      <protection locked="0"/>
    </xf>
    <xf numFmtId="0" fontId="5" fillId="2" borderId="0" xfId="0" applyFont="1" applyFill="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7" xfId="0" applyNumberFormat="1" applyFont="1" applyFill="1" applyBorder="1" applyAlignment="1" applyProtection="1">
      <alignment horizontal="center"/>
      <protection locked="0"/>
    </xf>
    <xf numFmtId="1" fontId="45" fillId="2" borderId="38"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Alignment="1" applyProtection="1">
      <alignment vertical="center"/>
      <protection locked="0"/>
    </xf>
    <xf numFmtId="0" fontId="34" fillId="2" borderId="11"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Alignment="1" applyProtection="1">
      <alignment horizontal="center"/>
      <protection locked="0"/>
    </xf>
    <xf numFmtId="0" fontId="234" fillId="2" borderId="0" xfId="0" applyFont="1" applyFill="1" applyAlignment="1" applyProtection="1">
      <alignment horizontal="center"/>
      <protection locked="0"/>
    </xf>
    <xf numFmtId="3" fontId="227" fillId="2" borderId="0" xfId="0" applyNumberFormat="1" applyFont="1" applyFill="1" applyAlignment="1" applyProtection="1">
      <alignment vertical="center" wrapText="1"/>
      <protection locked="0"/>
    </xf>
    <xf numFmtId="0" fontId="34" fillId="2" borderId="0" xfId="0" applyFont="1" applyFill="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8" xfId="0" applyNumberFormat="1" applyFont="1" applyFill="1" applyBorder="1" applyAlignment="1" applyProtection="1">
      <alignment vertical="center"/>
      <protection locked="0"/>
    </xf>
    <xf numFmtId="3" fontId="231" fillId="0" borderId="88" xfId="0" applyNumberFormat="1" applyFont="1" applyBorder="1" applyAlignment="1" applyProtection="1">
      <alignment vertical="center" wrapText="1"/>
      <protection locked="0"/>
    </xf>
    <xf numFmtId="3" fontId="91" fillId="2" borderId="117"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3" fontId="231" fillId="2" borderId="0" xfId="0" applyNumberFormat="1" applyFont="1" applyFill="1" applyAlignment="1" applyProtection="1">
      <alignment vertical="center"/>
      <protection locked="0"/>
    </xf>
    <xf numFmtId="3" fontId="47" fillId="2" borderId="0" xfId="0" applyNumberFormat="1" applyFont="1" applyFill="1" applyAlignment="1" applyProtection="1">
      <alignment vertical="center"/>
      <protection locked="0"/>
    </xf>
    <xf numFmtId="3" fontId="91" fillId="2" borderId="0" xfId="0" applyNumberFormat="1" applyFont="1" applyFill="1" applyAlignment="1" applyProtection="1">
      <alignment vertical="center" wrapText="1"/>
      <protection locked="0"/>
    </xf>
    <xf numFmtId="3" fontId="91" fillId="2" borderId="0" xfId="0" applyNumberFormat="1" applyFont="1" applyFill="1" applyAlignment="1" applyProtection="1">
      <alignment horizontal="left" vertical="center"/>
      <protection locked="0"/>
    </xf>
    <xf numFmtId="3" fontId="231" fillId="0" borderId="0" xfId="0" applyNumberFormat="1" applyFont="1" applyAlignment="1" applyProtection="1">
      <alignment vertical="center" wrapText="1"/>
      <protection locked="0"/>
    </xf>
    <xf numFmtId="3" fontId="47" fillId="2" borderId="0" xfId="0" applyNumberFormat="1" applyFont="1" applyFill="1" applyAlignment="1" applyProtection="1">
      <alignment horizontal="center" vertical="center"/>
      <protection locked="0"/>
    </xf>
    <xf numFmtId="0" fontId="232" fillId="2" borderId="11"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09" xfId="0" applyFont="1" applyFill="1" applyBorder="1" applyAlignment="1" applyProtection="1">
      <alignment horizontal="center"/>
      <protection locked="0"/>
    </xf>
    <xf numFmtId="175" fontId="91" fillId="2" borderId="36"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91" fillId="2" borderId="0" xfId="0" applyFont="1" applyFill="1" applyAlignment="1">
      <alignment horizontal="left" wrapText="1"/>
    </xf>
    <xf numFmtId="0" fontId="91" fillId="28" borderId="138" xfId="0" applyFont="1" applyFill="1" applyBorder="1" applyAlignment="1">
      <alignment horizontal="left" vertical="center"/>
    </xf>
    <xf numFmtId="0" fontId="212" fillId="28" borderId="122" xfId="40" applyNumberFormat="1" applyFont="1" applyFill="1" applyBorder="1" applyAlignment="1">
      <alignment horizontal="left" vertical="center"/>
    </xf>
    <xf numFmtId="0" fontId="91" fillId="2" borderId="0" xfId="0" applyFont="1" applyFill="1"/>
    <xf numFmtId="0" fontId="91" fillId="2" borderId="0" xfId="0" applyFont="1" applyFill="1" applyAlignment="1">
      <alignment horizontal="left"/>
    </xf>
    <xf numFmtId="0" fontId="91" fillId="2" borderId="5" xfId="0" applyFont="1" applyFill="1" applyBorder="1" applyAlignment="1">
      <alignment horizontal="left" wrapText="1"/>
    </xf>
    <xf numFmtId="0" fontId="91" fillId="2" borderId="0" xfId="40" applyNumberFormat="1" applyFont="1" applyFill="1" applyBorder="1" applyAlignment="1">
      <alignment vertical="center" wrapText="1"/>
    </xf>
    <xf numFmtId="0" fontId="8" fillId="2" borderId="109" xfId="0" applyFont="1" applyFill="1" applyBorder="1" applyAlignment="1" applyProtection="1">
      <alignment horizontal="left" vertical="center"/>
      <protection locked="0"/>
    </xf>
    <xf numFmtId="169" fontId="41" fillId="2" borderId="109" xfId="0" applyNumberFormat="1" applyFont="1" applyFill="1" applyBorder="1"/>
    <xf numFmtId="169" fontId="41" fillId="2" borderId="133" xfId="70" applyFont="1" applyFill="1" applyBorder="1"/>
    <xf numFmtId="169" fontId="41" fillId="2" borderId="109" xfId="70" applyFont="1" applyFill="1" applyBorder="1"/>
    <xf numFmtId="169" fontId="41" fillId="2" borderId="121" xfId="70" applyFont="1" applyFill="1" applyBorder="1"/>
    <xf numFmtId="169" fontId="41" fillId="2" borderId="136" xfId="70" applyFont="1" applyFill="1" applyBorder="1"/>
    <xf numFmtId="169" fontId="41" fillId="2" borderId="0" xfId="70" applyFont="1" applyFill="1"/>
    <xf numFmtId="0" fontId="47" fillId="88" borderId="94" xfId="0" applyFont="1" applyFill="1" applyBorder="1" applyAlignment="1">
      <alignment horizontal="center" vertical="center" wrapText="1"/>
    </xf>
    <xf numFmtId="174" fontId="47" fillId="88" borderId="109" xfId="0" applyNumberFormat="1" applyFont="1" applyFill="1" applyBorder="1" applyAlignment="1">
      <alignment horizontal="center" vertical="center" wrapText="1"/>
    </xf>
    <xf numFmtId="0" fontId="47" fillId="2" borderId="0" xfId="0" applyFont="1" applyFill="1"/>
    <xf numFmtId="174" fontId="47" fillId="88" borderId="94" xfId="0" applyNumberFormat="1" applyFont="1" applyFill="1" applyBorder="1" applyAlignment="1">
      <alignment horizontal="center" vertical="center" wrapText="1"/>
    </xf>
    <xf numFmtId="0" fontId="0" fillId="92" borderId="0" xfId="0" applyFill="1" applyAlignment="1">
      <alignment vertical="center"/>
    </xf>
    <xf numFmtId="0" fontId="0" fillId="92" borderId="0" xfId="0" applyFill="1" applyAlignment="1">
      <alignment horizontal="left" vertical="center"/>
    </xf>
    <xf numFmtId="0" fontId="91" fillId="92" borderId="0" xfId="0" applyFont="1" applyFill="1" applyAlignment="1">
      <alignment horizontal="left" vertical="center"/>
    </xf>
    <xf numFmtId="178" fontId="212" fillId="92" borderId="27" xfId="40" applyNumberFormat="1" applyFont="1" applyFill="1" applyBorder="1" applyAlignment="1">
      <alignment horizontal="left" vertical="center"/>
    </xf>
    <xf numFmtId="0" fontId="48" fillId="92" borderId="0" xfId="0" applyFont="1" applyFill="1" applyAlignment="1">
      <alignment horizontal="left" vertical="center"/>
    </xf>
    <xf numFmtId="174" fontId="47" fillId="88" borderId="109" xfId="0" applyNumberFormat="1" applyFont="1" applyFill="1" applyBorder="1" applyAlignment="1">
      <alignment horizontal="left" vertical="center" wrapText="1"/>
    </xf>
    <xf numFmtId="174" fontId="47" fillId="88" borderId="94" xfId="0" applyNumberFormat="1" applyFont="1" applyFill="1" applyBorder="1" applyAlignment="1">
      <alignment horizontal="left" vertical="center" wrapText="1"/>
    </xf>
    <xf numFmtId="0" fontId="13" fillId="92" borderId="0" xfId="0" applyFont="1" applyFill="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1" xfId="0" applyNumberFormat="1" applyFont="1" applyFill="1" applyBorder="1" applyAlignment="1">
      <alignment horizontal="center" vertical="center"/>
    </xf>
    <xf numFmtId="3" fontId="91" fillId="2" borderId="137" xfId="0" applyNumberFormat="1" applyFont="1" applyFill="1" applyBorder="1" applyAlignment="1">
      <alignment horizontal="center" vertical="center"/>
    </xf>
    <xf numFmtId="3" fontId="91" fillId="2" borderId="133" xfId="0" applyNumberFormat="1" applyFont="1" applyFill="1" applyBorder="1" applyAlignment="1">
      <alignment horizontal="center" vertical="center"/>
    </xf>
    <xf numFmtId="174" fontId="45" fillId="88" borderId="121" xfId="0" applyNumberFormat="1" applyFont="1" applyFill="1" applyBorder="1" applyAlignment="1">
      <alignment horizontal="center" vertical="center" wrapText="1"/>
    </xf>
    <xf numFmtId="174" fontId="45" fillId="88" borderId="137" xfId="0" applyNumberFormat="1" applyFont="1" applyFill="1" applyBorder="1" applyAlignment="1">
      <alignment horizontal="center" vertical="center" wrapText="1"/>
    </xf>
    <xf numFmtId="174" fontId="45" fillId="88" borderId="133" xfId="0" applyNumberFormat="1" applyFont="1" applyFill="1" applyBorder="1" applyAlignment="1">
      <alignment horizontal="center" vertical="center" wrapText="1"/>
    </xf>
    <xf numFmtId="174" fontId="91" fillId="88" borderId="121" xfId="0" applyNumberFormat="1" applyFont="1" applyFill="1" applyBorder="1" applyAlignment="1">
      <alignment horizontal="center" vertical="center" wrapText="1"/>
    </xf>
    <xf numFmtId="0" fontId="219" fillId="2" borderId="137" xfId="0" applyFont="1" applyFill="1" applyBorder="1"/>
    <xf numFmtId="174" fontId="91" fillId="88" borderId="137" xfId="0" applyNumberFormat="1" applyFont="1" applyFill="1" applyBorder="1" applyAlignment="1">
      <alignment horizontal="center" vertical="center" wrapText="1"/>
    </xf>
    <xf numFmtId="174" fontId="91" fillId="88" borderId="133" xfId="0" applyNumberFormat="1" applyFont="1" applyFill="1" applyBorder="1" applyAlignment="1">
      <alignment horizontal="center" vertical="center" wrapText="1"/>
    </xf>
    <xf numFmtId="3" fontId="45" fillId="2" borderId="121" xfId="0" applyNumberFormat="1" applyFont="1" applyFill="1" applyBorder="1" applyAlignment="1">
      <alignment horizontal="center" vertical="center"/>
    </xf>
    <xf numFmtId="3" fontId="45" fillId="2" borderId="137" xfId="0" applyNumberFormat="1" applyFont="1" applyFill="1" applyBorder="1" applyAlignment="1">
      <alignment horizontal="center" vertical="center"/>
    </xf>
    <xf numFmtId="3" fontId="45" fillId="2" borderId="133" xfId="0" applyNumberFormat="1" applyFont="1" applyFill="1" applyBorder="1" applyAlignment="1">
      <alignment horizontal="center" vertical="center"/>
    </xf>
    <xf numFmtId="0" fontId="44" fillId="2" borderId="0" xfId="0" applyFont="1" applyFill="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0" fontId="7" fillId="28" borderId="0" xfId="0" applyFont="1" applyFill="1"/>
    <xf numFmtId="180" fontId="7" fillId="28" borderId="0" xfId="0" applyNumberFormat="1" applyFont="1" applyFill="1"/>
    <xf numFmtId="0" fontId="0" fillId="28" borderId="0" xfId="0" applyFill="1"/>
    <xf numFmtId="0" fontId="0" fillId="28" borderId="0" xfId="0" applyFill="1" applyAlignment="1">
      <alignment horizontal="center"/>
    </xf>
    <xf numFmtId="0" fontId="8" fillId="2" borderId="3" xfId="0" applyFont="1" applyFill="1" applyBorder="1" applyAlignment="1" applyProtection="1">
      <alignment horizontal="left" vertical="center" wrapText="1"/>
      <protection locked="0"/>
    </xf>
    <xf numFmtId="0" fontId="0" fillId="92" borderId="0" xfId="0" applyFill="1"/>
    <xf numFmtId="0" fontId="0" fillId="28" borderId="109" xfId="0" applyFill="1" applyBorder="1"/>
    <xf numFmtId="0" fontId="0" fillId="2" borderId="109" xfId="0" applyFill="1" applyBorder="1" applyAlignment="1">
      <alignment horizontal="center"/>
    </xf>
    <xf numFmtId="0" fontId="44" fillId="2" borderId="0" xfId="0" applyFont="1" applyFill="1" applyAlignment="1">
      <alignment horizontal="center"/>
    </xf>
    <xf numFmtId="178" fontId="212" fillId="92" borderId="139" xfId="40" applyNumberFormat="1" applyFont="1" applyFill="1" applyBorder="1" applyAlignment="1">
      <alignment vertical="center"/>
    </xf>
    <xf numFmtId="0" fontId="48" fillId="92" borderId="0" xfId="0" applyFont="1" applyFill="1"/>
    <xf numFmtId="0" fontId="236" fillId="2" borderId="87" xfId="73" applyFont="1" applyFill="1" applyBorder="1" applyAlignment="1">
      <alignment vertical="center"/>
    </xf>
    <xf numFmtId="0" fontId="212" fillId="2" borderId="0" xfId="40" applyNumberFormat="1" applyFont="1" applyFill="1" applyBorder="1" applyAlignment="1" applyProtection="1">
      <alignment vertical="center" wrapText="1"/>
      <protection locked="0"/>
    </xf>
    <xf numFmtId="0" fontId="38" fillId="92" borderId="0" xfId="73" applyFill="1"/>
    <xf numFmtId="0" fontId="91" fillId="2" borderId="0" xfId="0" applyFont="1" applyFill="1" applyAlignment="1">
      <alignment vertical="center" wrapText="1"/>
    </xf>
    <xf numFmtId="0" fontId="236" fillId="2" borderId="48" xfId="73" applyFont="1" applyFill="1" applyBorder="1" applyAlignment="1">
      <alignment vertical="center"/>
    </xf>
    <xf numFmtId="0" fontId="213" fillId="26" borderId="109" xfId="0" applyFont="1" applyFill="1" applyBorder="1" applyAlignment="1">
      <alignment horizontal="center"/>
    </xf>
    <xf numFmtId="8" fontId="91" fillId="2" borderId="34" xfId="0" applyNumberFormat="1" applyFont="1" applyFill="1" applyBorder="1" applyAlignment="1">
      <alignment horizontal="center"/>
    </xf>
    <xf numFmtId="8" fontId="236" fillId="2" borderId="53" xfId="73" applyNumberFormat="1" applyFont="1" applyFill="1" applyBorder="1" applyAlignment="1">
      <alignment horizontal="center" vertical="center"/>
    </xf>
    <xf numFmtId="175" fontId="47" fillId="2" borderId="109" xfId="0" applyNumberFormat="1" applyFont="1" applyFill="1" applyBorder="1" applyAlignment="1">
      <alignment horizontal="center"/>
    </xf>
    <xf numFmtId="175" fontId="47" fillId="2" borderId="33" xfId="0" applyNumberFormat="1" applyFont="1" applyFill="1" applyBorder="1" applyAlignment="1">
      <alignment horizontal="center"/>
    </xf>
    <xf numFmtId="8" fontId="91" fillId="2" borderId="107" xfId="0" applyNumberFormat="1" applyFont="1" applyFill="1" applyBorder="1" applyAlignment="1">
      <alignment horizontal="center"/>
    </xf>
    <xf numFmtId="3" fontId="41" fillId="2" borderId="33" xfId="0" applyNumberFormat="1" applyFont="1" applyFill="1" applyBorder="1" applyAlignment="1" applyProtection="1">
      <alignment horizontal="center"/>
      <protection locked="0"/>
    </xf>
    <xf numFmtId="0" fontId="236" fillId="0" borderId="87" xfId="73" applyFont="1" applyBorder="1" applyAlignment="1">
      <alignment vertical="center"/>
    </xf>
    <xf numFmtId="173" fontId="45" fillId="2" borderId="11" xfId="70" applyNumberFormat="1" applyFont="1" applyFill="1" applyBorder="1" applyAlignment="1" applyProtection="1">
      <alignment horizontal="center" vertical="center"/>
      <protection locked="0"/>
    </xf>
    <xf numFmtId="0" fontId="0" fillId="2" borderId="88" xfId="0" applyFill="1" applyBorder="1" applyProtection="1">
      <protection locked="0"/>
    </xf>
    <xf numFmtId="0" fontId="34" fillId="2" borderId="88"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13" fillId="2" borderId="109" xfId="0" applyFont="1" applyFill="1" applyBorder="1" applyAlignment="1">
      <alignment vertical="top"/>
    </xf>
    <xf numFmtId="0" fontId="0" fillId="90" borderId="0" xfId="0" applyFill="1"/>
    <xf numFmtId="0" fontId="217" fillId="2" borderId="109" xfId="0" applyFont="1" applyFill="1" applyBorder="1" applyAlignment="1">
      <alignment vertical="top" wrapText="1"/>
    </xf>
    <xf numFmtId="178" fontId="212" fillId="90" borderId="139" xfId="40" applyNumberFormat="1" applyFont="1" applyFill="1" applyBorder="1" applyAlignment="1">
      <alignment horizontal="left" vertical="center"/>
    </xf>
    <xf numFmtId="173" fontId="91" fillId="28" borderId="12" xfId="0" applyNumberFormat="1" applyFont="1" applyFill="1" applyBorder="1" applyAlignment="1">
      <alignment horizontal="center"/>
    </xf>
    <xf numFmtId="173" fontId="91" fillId="28" borderId="33" xfId="0" applyNumberFormat="1" applyFont="1" applyFill="1" applyBorder="1" applyAlignment="1">
      <alignment horizontal="center"/>
    </xf>
    <xf numFmtId="0" fontId="217" fillId="2" borderId="0" xfId="0" applyFont="1" applyFill="1" applyAlignment="1">
      <alignment horizontal="left" vertical="top" wrapText="1"/>
    </xf>
    <xf numFmtId="0" fontId="13" fillId="2" borderId="0" xfId="0" applyFont="1" applyFill="1" applyAlignment="1">
      <alignment horizontal="left" vertical="top" wrapText="1"/>
    </xf>
    <xf numFmtId="0" fontId="217" fillId="2" borderId="96" xfId="0" applyFont="1" applyFill="1" applyBorder="1" applyAlignment="1">
      <alignment vertical="top" wrapText="1"/>
    </xf>
    <xf numFmtId="0" fontId="0" fillId="90" borderId="109" xfId="0" applyFill="1" applyBorder="1"/>
    <xf numFmtId="0" fontId="13" fillId="2" borderId="0" xfId="0" applyFont="1" applyFill="1" applyAlignment="1">
      <alignment horizontal="center" vertical="center"/>
    </xf>
    <xf numFmtId="175" fontId="47" fillId="2" borderId="12" xfId="0" applyNumberFormat="1" applyFont="1" applyFill="1" applyBorder="1" applyAlignment="1">
      <alignment horizontal="left" vertical="center"/>
    </xf>
    <xf numFmtId="175" fontId="91" fillId="2" borderId="6" xfId="0" quotePrefix="1" applyNumberFormat="1" applyFont="1" applyFill="1" applyBorder="1" applyAlignment="1">
      <alignment horizontal="left" vertical="center"/>
    </xf>
    <xf numFmtId="175" fontId="221" fillId="2" borderId="6" xfId="0" applyNumberFormat="1" applyFont="1" applyFill="1" applyBorder="1" applyAlignment="1">
      <alignment horizontal="left" vertical="center"/>
    </xf>
    <xf numFmtId="175" fontId="47" fillId="2" borderId="6" xfId="0" applyNumberFormat="1" applyFont="1" applyFill="1" applyBorder="1" applyAlignment="1">
      <alignment horizontal="left" vertical="center"/>
    </xf>
    <xf numFmtId="175" fontId="47" fillId="2" borderId="6" xfId="0" quotePrefix="1" applyNumberFormat="1" applyFont="1" applyFill="1" applyBorder="1" applyAlignment="1">
      <alignment horizontal="left" vertical="center"/>
    </xf>
    <xf numFmtId="175" fontId="47" fillId="2" borderId="47" xfId="0" quotePrefix="1" applyNumberFormat="1" applyFont="1" applyFill="1" applyBorder="1" applyAlignment="1">
      <alignment horizontal="left" vertical="center"/>
    </xf>
    <xf numFmtId="0" fontId="91" fillId="2" borderId="118" xfId="0" applyFont="1" applyFill="1" applyBorder="1" applyAlignment="1">
      <alignment horizontal="left" vertical="center"/>
    </xf>
    <xf numFmtId="0" fontId="91" fillId="2" borderId="141" xfId="0" applyFont="1" applyFill="1" applyBorder="1" applyAlignment="1">
      <alignment horizontal="left" vertical="center"/>
    </xf>
    <xf numFmtId="0" fontId="91" fillId="2" borderId="54" xfId="0" applyFont="1" applyFill="1" applyBorder="1" applyAlignment="1">
      <alignment horizontal="left" vertical="center"/>
    </xf>
    <xf numFmtId="0" fontId="48" fillId="2" borderId="12" xfId="0" applyFont="1" applyFill="1" applyBorder="1" applyAlignment="1">
      <alignment horizontal="left" vertical="center"/>
    </xf>
    <xf numFmtId="0" fontId="48" fillId="2" borderId="6" xfId="0" applyFont="1" applyFill="1" applyBorder="1" applyAlignment="1">
      <alignment horizontal="left" vertical="center"/>
    </xf>
    <xf numFmtId="0" fontId="91" fillId="2" borderId="6" xfId="0" applyFont="1" applyFill="1" applyBorder="1" applyAlignment="1">
      <alignment horizontal="left" vertical="center"/>
    </xf>
    <xf numFmtId="0" fontId="13" fillId="2" borderId="47" xfId="0" applyFont="1" applyFill="1" applyBorder="1" applyAlignment="1">
      <alignment vertical="center"/>
    </xf>
    <xf numFmtId="175" fontId="91" fillId="2" borderId="118" xfId="0" applyNumberFormat="1" applyFont="1" applyFill="1" applyBorder="1" applyAlignment="1">
      <alignment horizontal="left" vertical="center" wrapText="1"/>
    </xf>
    <xf numFmtId="175" fontId="91" fillId="2" borderId="141" xfId="0" applyNumberFormat="1" applyFont="1" applyFill="1" applyBorder="1" applyAlignment="1">
      <alignment horizontal="left" vertical="center" wrapText="1"/>
    </xf>
    <xf numFmtId="175" fontId="91" fillId="2" borderId="141" xfId="0" applyNumberFormat="1" applyFont="1" applyFill="1" applyBorder="1" applyAlignment="1">
      <alignment horizontal="left" vertical="center"/>
    </xf>
    <xf numFmtId="175" fontId="91" fillId="2" borderId="141" xfId="0" applyNumberFormat="1" applyFont="1" applyFill="1" applyBorder="1" applyAlignment="1">
      <alignment horizontal="center" vertical="center"/>
    </xf>
    <xf numFmtId="175" fontId="91" fillId="2" borderId="54" xfId="0" applyNumberFormat="1" applyFont="1" applyFill="1" applyBorder="1" applyAlignment="1">
      <alignment horizontal="center" vertical="center"/>
    </xf>
    <xf numFmtId="0" fontId="13" fillId="2" borderId="6" xfId="0" applyFont="1" applyFill="1" applyBorder="1" applyAlignment="1">
      <alignment vertical="center"/>
    </xf>
    <xf numFmtId="0" fontId="48" fillId="92" borderId="0" xfId="0" applyFont="1" applyFill="1" applyAlignment="1">
      <alignment vertical="center"/>
    </xf>
    <xf numFmtId="0" fontId="237" fillId="2" borderId="0" xfId="0" applyFont="1" applyFill="1"/>
    <xf numFmtId="0" fontId="45" fillId="2" borderId="48" xfId="0" applyFont="1" applyFill="1" applyBorder="1" applyAlignment="1">
      <alignment vertical="center" wrapText="1"/>
    </xf>
    <xf numFmtId="0" fontId="45" fillId="2" borderId="87" xfId="0" applyFont="1" applyFill="1" applyBorder="1" applyAlignment="1">
      <alignment vertical="center" wrapText="1"/>
    </xf>
    <xf numFmtId="0" fontId="45" fillId="2" borderId="9" xfId="0" applyFont="1" applyFill="1" applyBorder="1" applyAlignment="1">
      <alignment vertical="center"/>
    </xf>
    <xf numFmtId="0" fontId="45" fillId="2" borderId="87" xfId="0" applyFont="1" applyFill="1" applyBorder="1" applyAlignment="1">
      <alignment vertical="center"/>
    </xf>
    <xf numFmtId="0" fontId="45" fillId="2" borderId="9" xfId="0" applyFont="1" applyFill="1" applyBorder="1" applyAlignment="1">
      <alignment vertical="center" wrapText="1"/>
    </xf>
    <xf numFmtId="0" fontId="236" fillId="2" borderId="8" xfId="73" applyFont="1" applyFill="1" applyBorder="1" applyAlignment="1">
      <alignment vertical="center"/>
    </xf>
    <xf numFmtId="0" fontId="45" fillId="2" borderId="8" xfId="0" applyFont="1" applyFill="1" applyBorder="1" applyAlignment="1">
      <alignment vertical="top" wrapText="1"/>
    </xf>
    <xf numFmtId="0" fontId="237" fillId="2" borderId="0" xfId="0" applyFont="1" applyFill="1" applyAlignment="1">
      <alignment horizontal="left"/>
    </xf>
    <xf numFmtId="8" fontId="91" fillId="2" borderId="115" xfId="0" applyNumberFormat="1" applyFont="1" applyFill="1" applyBorder="1" applyAlignment="1">
      <alignment horizontal="center"/>
    </xf>
    <xf numFmtId="8" fontId="91" fillId="2" borderId="116" xfId="0" applyNumberFormat="1" applyFont="1" applyFill="1" applyBorder="1" applyAlignment="1">
      <alignment horizontal="center"/>
    </xf>
    <xf numFmtId="172" fontId="45" fillId="2" borderId="136" xfId="0" applyNumberFormat="1" applyFont="1" applyFill="1" applyBorder="1" applyAlignment="1">
      <alignment horizontal="center"/>
    </xf>
    <xf numFmtId="288" fontId="41" fillId="2" borderId="102" xfId="0" applyNumberFormat="1" applyFont="1" applyFill="1" applyBorder="1" applyAlignment="1">
      <alignment horizontal="center"/>
    </xf>
    <xf numFmtId="288" fontId="45" fillId="2" borderId="136" xfId="0" applyNumberFormat="1" applyFont="1" applyFill="1" applyBorder="1" applyAlignment="1">
      <alignment horizontal="center"/>
    </xf>
    <xf numFmtId="172" fontId="45" fillId="2" borderId="106" xfId="0" applyNumberFormat="1" applyFont="1" applyFill="1" applyBorder="1" applyAlignment="1">
      <alignment horizontal="center"/>
    </xf>
    <xf numFmtId="288" fontId="41" fillId="2" borderId="36" xfId="0" applyNumberFormat="1" applyFont="1" applyFill="1" applyBorder="1" applyAlignment="1">
      <alignment horizontal="center"/>
    </xf>
    <xf numFmtId="288" fontId="45" fillId="2" borderId="106" xfId="0" applyNumberFormat="1" applyFont="1" applyFill="1" applyBorder="1" applyAlignment="1">
      <alignment horizontal="center"/>
    </xf>
    <xf numFmtId="0" fontId="57" fillId="2" borderId="0" xfId="0" applyFont="1" applyFill="1" applyAlignment="1">
      <alignment horizontal="left" vertical="top"/>
    </xf>
    <xf numFmtId="0" fontId="13" fillId="93" borderId="109" xfId="0" applyFont="1" applyFill="1" applyBorder="1" applyAlignment="1">
      <alignment horizontal="left" vertical="top" wrapText="1"/>
    </xf>
    <xf numFmtId="0" fontId="0" fillId="28" borderId="109" xfId="0" applyFill="1" applyBorder="1" applyAlignment="1">
      <alignment vertical="top"/>
    </xf>
    <xf numFmtId="3" fontId="0" fillId="28" borderId="40" xfId="0" applyNumberFormat="1" applyFill="1" applyBorder="1" applyAlignment="1">
      <alignment vertical="top"/>
    </xf>
    <xf numFmtId="3" fontId="0" fillId="28" borderId="39" xfId="0" applyNumberFormat="1" applyFill="1" applyBorder="1" applyAlignment="1">
      <alignment vertical="top"/>
    </xf>
    <xf numFmtId="3" fontId="0" fillId="28" borderId="41" xfId="0" applyNumberFormat="1" applyFill="1" applyBorder="1" applyAlignment="1">
      <alignment vertical="top"/>
    </xf>
    <xf numFmtId="3" fontId="0" fillId="28" borderId="3" xfId="0" applyNumberFormat="1" applyFill="1" applyBorder="1" applyAlignment="1">
      <alignment vertical="top"/>
    </xf>
    <xf numFmtId="3" fontId="0" fillId="28" borderId="34" xfId="0" applyNumberFormat="1" applyFill="1" applyBorder="1" applyAlignment="1">
      <alignment vertical="top"/>
    </xf>
    <xf numFmtId="3" fontId="0" fillId="28" borderId="44" xfId="0" applyNumberFormat="1" applyFill="1" applyBorder="1" applyAlignment="1">
      <alignment vertical="top"/>
    </xf>
    <xf numFmtId="3" fontId="0" fillId="28" borderId="135" xfId="0" applyNumberFormat="1" applyFill="1" applyBorder="1" applyAlignment="1">
      <alignment vertical="top"/>
    </xf>
    <xf numFmtId="3" fontId="0" fillId="28" borderId="115" xfId="0" applyNumberFormat="1" applyFill="1" applyBorder="1" applyAlignment="1">
      <alignment vertical="top"/>
    </xf>
    <xf numFmtId="3" fontId="0" fillId="28" borderId="116" xfId="0" applyNumberFormat="1" applyFill="1" applyBorder="1" applyAlignment="1">
      <alignment vertical="top"/>
    </xf>
    <xf numFmtId="0" fontId="44" fillId="92" borderId="0" xfId="0" applyFont="1" applyFill="1"/>
    <xf numFmtId="0" fontId="0" fillId="2" borderId="0" xfId="0" applyFill="1" applyAlignment="1">
      <alignment wrapText="1"/>
    </xf>
    <xf numFmtId="0" fontId="52" fillId="26" borderId="48" xfId="0" applyFont="1" applyFill="1" applyBorder="1" applyAlignment="1">
      <alignment horizontal="center" vertical="center" wrapText="1"/>
    </xf>
    <xf numFmtId="0" fontId="44" fillId="2" borderId="117" xfId="0" applyFont="1" applyFill="1" applyBorder="1" applyAlignment="1">
      <alignment wrapText="1"/>
    </xf>
    <xf numFmtId="0" fontId="48" fillId="2" borderId="88" xfId="0" applyFont="1" applyFill="1" applyBorder="1" applyAlignment="1">
      <alignment wrapText="1"/>
    </xf>
    <xf numFmtId="0" fontId="0" fillId="2" borderId="11" xfId="0" applyFill="1" applyBorder="1"/>
    <xf numFmtId="0" fontId="48" fillId="2" borderId="108" xfId="0" applyFont="1" applyFill="1" applyBorder="1" applyAlignment="1">
      <alignment wrapText="1"/>
    </xf>
    <xf numFmtId="0" fontId="91" fillId="2" borderId="5" xfId="0" applyFont="1" applyFill="1" applyBorder="1"/>
    <xf numFmtId="0" fontId="0" fillId="2" borderId="5" xfId="0" applyFill="1" applyBorder="1"/>
    <xf numFmtId="0" fontId="0" fillId="2" borderId="111" xfId="0" applyFill="1" applyBorder="1"/>
    <xf numFmtId="0" fontId="44" fillId="2" borderId="121" xfId="0" applyFont="1" applyFill="1" applyBorder="1" applyAlignment="1">
      <alignment wrapText="1"/>
    </xf>
    <xf numFmtId="0" fontId="0" fillId="2" borderId="117" xfId="0" applyFill="1" applyBorder="1" applyAlignment="1">
      <alignment wrapText="1"/>
    </xf>
    <xf numFmtId="0" fontId="0" fillId="2" borderId="102" xfId="0" applyFill="1" applyBorder="1"/>
    <xf numFmtId="0" fontId="0" fillId="2" borderId="96" xfId="0" applyFill="1" applyBorder="1"/>
    <xf numFmtId="0" fontId="44" fillId="2" borderId="88" xfId="0" applyFont="1" applyFill="1" applyBorder="1" applyAlignment="1">
      <alignment wrapText="1"/>
    </xf>
    <xf numFmtId="0" fontId="0" fillId="2" borderId="108" xfId="0" applyFill="1" applyBorder="1" applyAlignment="1">
      <alignment wrapText="1"/>
    </xf>
    <xf numFmtId="0" fontId="48" fillId="2" borderId="102" xfId="0" applyFont="1" applyFill="1" applyBorder="1" applyAlignment="1">
      <alignment vertical="center"/>
    </xf>
    <xf numFmtId="0" fontId="238" fillId="2" borderId="117" xfId="0" applyFont="1" applyFill="1" applyBorder="1" applyAlignment="1">
      <alignment vertical="center" wrapText="1"/>
    </xf>
    <xf numFmtId="0" fontId="0" fillId="2" borderId="88" xfId="0" applyFill="1" applyBorder="1" applyAlignment="1">
      <alignment wrapText="1"/>
    </xf>
    <xf numFmtId="0" fontId="238" fillId="2" borderId="108" xfId="0" applyFont="1" applyFill="1" applyBorder="1" applyAlignment="1">
      <alignment vertical="center" wrapText="1"/>
    </xf>
    <xf numFmtId="0" fontId="48" fillId="2" borderId="137" xfId="0" applyFont="1" applyFill="1" applyBorder="1"/>
    <xf numFmtId="0" fontId="0" fillId="2" borderId="137" xfId="0" applyFill="1" applyBorder="1"/>
    <xf numFmtId="0" fontId="0" fillId="2" borderId="133" xfId="0" applyFill="1" applyBorder="1"/>
    <xf numFmtId="10" fontId="41" fillId="0" borderId="6" xfId="0" applyNumberFormat="1" applyFont="1" applyBorder="1" applyAlignment="1" applyProtection="1">
      <alignment horizontal="center"/>
      <protection locked="0"/>
    </xf>
    <xf numFmtId="0" fontId="222" fillId="2" borderId="0" xfId="0" applyFont="1" applyFill="1" applyAlignment="1">
      <alignment horizontal="left" vertical="center"/>
    </xf>
    <xf numFmtId="169" fontId="212" fillId="2" borderId="0" xfId="70" applyFont="1" applyFill="1" applyBorder="1" applyAlignment="1">
      <alignment horizontal="left" vertical="center"/>
    </xf>
    <xf numFmtId="169" fontId="212" fillId="28" borderId="122" xfId="70" applyFont="1" applyFill="1" applyBorder="1" applyAlignment="1">
      <alignment horizontal="left" vertical="center"/>
    </xf>
    <xf numFmtId="181" fontId="212" fillId="28" borderId="122" xfId="71" applyNumberFormat="1" applyFont="1" applyFill="1" applyBorder="1" applyAlignment="1">
      <alignment horizontal="left" vertical="center"/>
    </xf>
    <xf numFmtId="181" fontId="212" fillId="2" borderId="0" xfId="71" applyNumberFormat="1" applyFont="1" applyFill="1" applyBorder="1" applyAlignment="1">
      <alignment horizontal="left" vertical="center"/>
    </xf>
    <xf numFmtId="0" fontId="91" fillId="2" borderId="0" xfId="0" applyFont="1" applyFill="1" applyAlignment="1">
      <alignment horizontal="left" vertical="center"/>
    </xf>
    <xf numFmtId="9" fontId="72" fillId="26" borderId="34" xfId="5151" applyNumberFormat="1" applyFont="1" applyFill="1" applyBorder="1" applyAlignment="1">
      <alignment horizontal="center" vertical="center" wrapText="1"/>
    </xf>
    <xf numFmtId="0" fontId="5" fillId="28" borderId="34" xfId="0" applyFont="1" applyFill="1" applyBorder="1" applyProtection="1">
      <protection locked="0"/>
    </xf>
    <xf numFmtId="17" fontId="5" fillId="28" borderId="34" xfId="0" applyNumberFormat="1" applyFont="1" applyFill="1" applyBorder="1"/>
    <xf numFmtId="175" fontId="241" fillId="2" borderId="0" xfId="5151" applyNumberFormat="1" applyFont="1" applyFill="1" applyAlignment="1">
      <alignment vertical="center"/>
    </xf>
    <xf numFmtId="175" fontId="242" fillId="2" borderId="0" xfId="5151" applyNumberFormat="1" applyFont="1" applyFill="1" applyAlignment="1">
      <alignment vertical="center"/>
    </xf>
    <xf numFmtId="0" fontId="13" fillId="28" borderId="0" xfId="0" applyFont="1" applyFill="1"/>
    <xf numFmtId="10" fontId="45" fillId="0" borderId="6" xfId="0" applyNumberFormat="1" applyFont="1" applyBorder="1" applyAlignment="1" applyProtection="1">
      <alignment horizontal="center"/>
      <protection locked="0"/>
    </xf>
    <xf numFmtId="0" fontId="5" fillId="28" borderId="34" xfId="0" applyFont="1" applyFill="1" applyBorder="1" applyAlignment="1" applyProtection="1">
      <alignment horizontal="center"/>
      <protection locked="0"/>
    </xf>
    <xf numFmtId="0" fontId="5" fillId="28" borderId="34" xfId="0" quotePrefix="1" applyFont="1" applyFill="1" applyBorder="1" applyProtection="1">
      <protection locked="0"/>
    </xf>
    <xf numFmtId="40" fontId="244" fillId="28" borderId="34" xfId="0" quotePrefix="1" applyNumberFormat="1" applyFont="1" applyFill="1" applyBorder="1" applyAlignment="1" applyProtection="1">
      <alignment horizontal="center"/>
      <protection locked="0"/>
    </xf>
    <xf numFmtId="40" fontId="245" fillId="28" borderId="34" xfId="0" applyNumberFormat="1" applyFont="1" applyFill="1" applyBorder="1" applyAlignment="1" applyProtection="1">
      <alignment horizontal="center"/>
      <protection locked="0"/>
    </xf>
    <xf numFmtId="40" fontId="5" fillId="28" borderId="34" xfId="0" quotePrefix="1" applyNumberFormat="1" applyFont="1" applyFill="1" applyBorder="1" applyAlignment="1" applyProtection="1">
      <alignment horizontal="center"/>
      <protection locked="0"/>
    </xf>
    <xf numFmtId="17" fontId="4" fillId="28" borderId="34" xfId="0" applyNumberFormat="1" applyFont="1" applyFill="1" applyBorder="1"/>
    <xf numFmtId="0" fontId="4" fillId="28" borderId="34" xfId="0" applyFont="1" applyFill="1" applyBorder="1" applyProtection="1">
      <protection locked="0"/>
    </xf>
    <xf numFmtId="0" fontId="4" fillId="28" borderId="34" xfId="0" quotePrefix="1" applyFont="1" applyFill="1" applyBorder="1" applyProtection="1">
      <protection locked="0"/>
    </xf>
    <xf numFmtId="0" fontId="52" fillId="26" borderId="100" xfId="0" applyFont="1" applyFill="1" applyBorder="1" applyAlignment="1" applyProtection="1">
      <alignment horizontal="center" vertical="center" wrapText="1"/>
      <protection locked="0"/>
    </xf>
    <xf numFmtId="0" fontId="52" fillId="26" borderId="105" xfId="0" applyFont="1" applyFill="1" applyBorder="1" applyAlignment="1" applyProtection="1">
      <alignment horizontal="center" vertical="center" wrapText="1"/>
      <protection locked="0"/>
    </xf>
    <xf numFmtId="0" fontId="91" fillId="2" borderId="0" xfId="0" applyFont="1" applyFill="1" applyAlignment="1" applyProtection="1">
      <alignment horizontal="left" vertical="center"/>
      <protection locked="0"/>
    </xf>
    <xf numFmtId="39" fontId="42" fillId="2" borderId="0" xfId="0" applyNumberFormat="1" applyFont="1" applyFill="1" applyAlignment="1" applyProtection="1">
      <alignment horizontal="center"/>
      <protection locked="0"/>
    </xf>
    <xf numFmtId="39" fontId="41" fillId="2" borderId="0" xfId="0" applyNumberFormat="1" applyFont="1" applyFill="1" applyAlignment="1" applyProtection="1">
      <alignment horizontal="center"/>
      <protection locked="0"/>
    </xf>
    <xf numFmtId="39" fontId="58" fillId="2" borderId="0" xfId="0" applyNumberFormat="1" applyFont="1" applyFill="1" applyAlignment="1" applyProtection="1">
      <alignment horizontal="left"/>
      <protection locked="0"/>
    </xf>
    <xf numFmtId="39" fontId="58" fillId="2" borderId="0" xfId="0" applyNumberFormat="1" applyFont="1" applyFill="1" applyAlignment="1" applyProtection="1">
      <alignment horizontal="center"/>
      <protection locked="0"/>
    </xf>
    <xf numFmtId="0" fontId="52" fillId="26" borderId="142" xfId="0" applyFont="1" applyFill="1" applyBorder="1" applyAlignment="1" applyProtection="1">
      <alignment horizontal="center" vertical="center" wrapText="1"/>
      <protection locked="0"/>
    </xf>
    <xf numFmtId="3" fontId="8" fillId="2" borderId="144" xfId="0" applyNumberFormat="1" applyFont="1" applyFill="1" applyBorder="1" applyAlignment="1" applyProtection="1">
      <alignment vertical="center" wrapText="1"/>
      <protection locked="0"/>
    </xf>
    <xf numFmtId="0" fontId="52" fillId="26" borderId="145" xfId="0" applyFont="1" applyFill="1" applyBorder="1" applyAlignment="1" applyProtection="1">
      <alignment horizontal="center" vertical="center" wrapText="1"/>
      <protection locked="0"/>
    </xf>
    <xf numFmtId="0" fontId="52" fillId="26" borderId="146" xfId="0" applyFont="1" applyFill="1" applyBorder="1" applyAlignment="1" applyProtection="1">
      <alignment horizontal="center" vertical="center" wrapText="1"/>
      <protection locked="0"/>
    </xf>
    <xf numFmtId="0" fontId="52" fillId="26" borderId="147" xfId="0" applyFont="1" applyFill="1" applyBorder="1" applyAlignment="1" applyProtection="1">
      <alignment horizontal="center" vertical="center" wrapText="1"/>
      <protection locked="0"/>
    </xf>
    <xf numFmtId="0" fontId="52" fillId="26" borderId="148" xfId="0" applyFont="1" applyFill="1" applyBorder="1" applyAlignment="1" applyProtection="1">
      <alignment horizontal="center" vertical="center" wrapText="1"/>
      <protection locked="0"/>
    </xf>
    <xf numFmtId="0" fontId="52" fillId="26" borderId="149" xfId="0" applyFont="1" applyFill="1" applyBorder="1" applyAlignment="1" applyProtection="1">
      <alignment horizontal="center" vertical="center" wrapText="1"/>
      <protection locked="0"/>
    </xf>
    <xf numFmtId="0" fontId="52" fillId="26" borderId="151" xfId="0" applyFont="1" applyFill="1" applyBorder="1" applyAlignment="1" applyProtection="1">
      <alignment horizontal="center" vertical="center" wrapText="1"/>
      <protection locked="0"/>
    </xf>
    <xf numFmtId="0" fontId="52" fillId="26" borderId="98" xfId="0" applyFont="1" applyFill="1" applyBorder="1" applyAlignment="1" applyProtection="1">
      <alignment vertical="center" wrapText="1"/>
      <protection locked="0"/>
    </xf>
    <xf numFmtId="0" fontId="52" fillId="26" borderId="99" xfId="0" applyFont="1" applyFill="1" applyBorder="1" applyAlignment="1" applyProtection="1">
      <alignment vertical="center" wrapText="1"/>
      <protection locked="0"/>
    </xf>
    <xf numFmtId="0" fontId="52" fillId="26" borderId="100" xfId="0" applyFont="1" applyFill="1" applyBorder="1" applyAlignment="1" applyProtection="1">
      <alignment vertical="center" wrapText="1"/>
      <protection locked="0"/>
    </xf>
    <xf numFmtId="8" fontId="91" fillId="2" borderId="3" xfId="0" applyNumberFormat="1" applyFont="1" applyFill="1" applyBorder="1" applyAlignment="1">
      <alignment horizontal="center"/>
    </xf>
    <xf numFmtId="3" fontId="45" fillId="28" borderId="0" xfId="0" applyNumberFormat="1" applyFont="1" applyFill="1" applyAlignment="1" applyProtection="1">
      <alignment horizontal="center" vertical="center"/>
      <protection locked="0"/>
    </xf>
    <xf numFmtId="0" fontId="0" fillId="2" borderId="11" xfId="0" applyFill="1" applyBorder="1" applyProtection="1">
      <protection locked="0"/>
    </xf>
    <xf numFmtId="0" fontId="219" fillId="2" borderId="0" xfId="0" applyFont="1" applyFill="1" applyProtection="1">
      <protection locked="0"/>
    </xf>
    <xf numFmtId="0" fontId="58" fillId="2" borderId="0" xfId="0" applyFont="1" applyFill="1" applyProtection="1">
      <protection locked="0"/>
    </xf>
    <xf numFmtId="0" fontId="45" fillId="2" borderId="0" xfId="0" applyFont="1" applyFill="1" applyAlignment="1" applyProtection="1">
      <alignment vertical="center"/>
      <protection locked="0"/>
    </xf>
    <xf numFmtId="0" fontId="231" fillId="2" borderId="0" xfId="0" applyFont="1" applyFill="1" applyAlignment="1" applyProtection="1">
      <alignment vertical="top" wrapText="1"/>
      <protection locked="0"/>
    </xf>
    <xf numFmtId="175" fontId="47" fillId="2" borderId="109" xfId="0" applyNumberFormat="1" applyFont="1" applyFill="1" applyBorder="1" applyAlignment="1">
      <alignment horizontal="center" wrapText="1"/>
    </xf>
    <xf numFmtId="175" fontId="91" fillId="2" borderId="106" xfId="0" applyNumberFormat="1" applyFont="1" applyFill="1" applyBorder="1" applyAlignment="1">
      <alignment horizontal="center"/>
    </xf>
    <xf numFmtId="175" fontId="91" fillId="2" borderId="6" xfId="0" applyNumberFormat="1" applyFont="1" applyFill="1" applyBorder="1" applyAlignment="1">
      <alignment horizontal="center"/>
    </xf>
    <xf numFmtId="175" fontId="91" fillId="2" borderId="136" xfId="0" applyNumberFormat="1" applyFont="1" applyFill="1" applyBorder="1" applyAlignment="1">
      <alignment horizontal="center"/>
    </xf>
    <xf numFmtId="3" fontId="45" fillId="0" borderId="0" xfId="0" applyNumberFormat="1" applyFont="1" applyAlignment="1" applyProtection="1">
      <alignment horizontal="center" vertical="center"/>
      <protection locked="0"/>
    </xf>
    <xf numFmtId="3" fontId="49" fillId="0" borderId="11" xfId="0" applyNumberFormat="1" applyFont="1" applyBorder="1" applyAlignment="1" applyProtection="1">
      <alignment horizontal="center" vertical="center"/>
      <protection locked="0"/>
    </xf>
    <xf numFmtId="1" fontId="45" fillId="2" borderId="0" xfId="0" applyNumberFormat="1" applyFont="1" applyFill="1" applyAlignment="1" applyProtection="1">
      <alignment horizontal="center" vertical="center"/>
      <protection locked="0"/>
    </xf>
    <xf numFmtId="1" fontId="45" fillId="2" borderId="5" xfId="0" applyNumberFormat="1" applyFont="1" applyFill="1" applyBorder="1" applyAlignment="1" applyProtection="1">
      <alignment horizontal="center" vertical="center"/>
      <protection locked="0"/>
    </xf>
    <xf numFmtId="1" fontId="45" fillId="28" borderId="34" xfId="70" applyNumberFormat="1" applyFont="1" applyFill="1" applyBorder="1" applyAlignment="1" applyProtection="1">
      <alignment horizontal="center"/>
      <protection locked="0"/>
    </xf>
    <xf numFmtId="1" fontId="45" fillId="2" borderId="108" xfId="0" applyNumberFormat="1" applyFont="1" applyFill="1" applyBorder="1" applyAlignment="1" applyProtection="1">
      <alignment horizontal="center"/>
      <protection locked="0"/>
    </xf>
    <xf numFmtId="288" fontId="41" fillId="2" borderId="5" xfId="0" applyNumberFormat="1" applyFont="1" applyFill="1" applyBorder="1" applyAlignment="1">
      <alignment horizontal="center"/>
    </xf>
    <xf numFmtId="288" fontId="45" fillId="2" borderId="8" xfId="0" applyNumberFormat="1" applyFont="1" applyFill="1" applyBorder="1" applyAlignment="1">
      <alignment horizontal="center"/>
    </xf>
    <xf numFmtId="1" fontId="45" fillId="2" borderId="107" xfId="0" applyNumberFormat="1" applyFont="1" applyFill="1" applyBorder="1" applyAlignment="1" applyProtection="1">
      <alignment horizontal="center"/>
      <protection locked="0"/>
    </xf>
    <xf numFmtId="172" fontId="45" fillId="2" borderId="6" xfId="0" applyNumberFormat="1" applyFont="1" applyFill="1" applyBorder="1" applyAlignment="1">
      <alignment horizontal="center"/>
    </xf>
    <xf numFmtId="288" fontId="41" fillId="2" borderId="141" xfId="0" applyNumberFormat="1" applyFont="1" applyFill="1" applyBorder="1" applyAlignment="1">
      <alignment horizontal="center"/>
    </xf>
    <xf numFmtId="288" fontId="45" fillId="2" borderId="6" xfId="0" applyNumberFormat="1" applyFont="1" applyFill="1" applyBorder="1" applyAlignment="1">
      <alignment horizontal="center"/>
    </xf>
    <xf numFmtId="3" fontId="8" fillId="2" borderId="153" xfId="0" applyNumberFormat="1" applyFont="1" applyFill="1" applyBorder="1" applyAlignment="1" applyProtection="1">
      <alignment horizontal="center" vertical="center"/>
      <protection locked="0"/>
    </xf>
    <xf numFmtId="286" fontId="45" fillId="2" borderId="79" xfId="0" applyNumberFormat="1" applyFont="1" applyFill="1" applyBorder="1" applyAlignment="1" applyProtection="1">
      <alignment horizontal="center" vertical="center"/>
      <protection locked="0"/>
    </xf>
    <xf numFmtId="173" fontId="45" fillId="2" borderId="79" xfId="70" applyNumberFormat="1" applyFont="1" applyFill="1" applyBorder="1" applyAlignment="1" applyProtection="1">
      <alignment horizontal="center" vertical="center"/>
      <protection locked="0"/>
    </xf>
    <xf numFmtId="173" fontId="8" fillId="2" borderId="79" xfId="70" applyNumberFormat="1" applyFont="1" applyFill="1" applyBorder="1" applyAlignment="1" applyProtection="1">
      <alignment horizontal="center" vertical="center"/>
      <protection locked="0"/>
    </xf>
    <xf numFmtId="173" fontId="8" fillId="2" borderId="11" xfId="71" applyNumberFormat="1" applyFont="1" applyFill="1" applyBorder="1" applyAlignment="1" applyProtection="1">
      <alignment horizontal="center" vertical="center"/>
      <protection locked="0"/>
    </xf>
    <xf numFmtId="173" fontId="8" fillId="2" borderId="11" xfId="0" applyNumberFormat="1" applyFont="1" applyFill="1" applyBorder="1" applyAlignment="1" applyProtection="1">
      <alignment horizontal="center" vertical="center"/>
      <protection locked="0"/>
    </xf>
    <xf numFmtId="173" fontId="8" fillId="2" borderId="111" xfId="70" applyNumberFormat="1" applyFont="1" applyFill="1" applyBorder="1" applyAlignment="1" applyProtection="1">
      <alignment horizontal="center" vertical="center"/>
      <protection locked="0"/>
    </xf>
    <xf numFmtId="0" fontId="247" fillId="94" borderId="154" xfId="0" applyFont="1" applyFill="1" applyBorder="1" applyAlignment="1" applyProtection="1">
      <alignment horizontal="left" wrapText="1"/>
      <protection locked="0"/>
    </xf>
    <xf numFmtId="0" fontId="58" fillId="94" borderId="155" xfId="0" applyFont="1" applyFill="1" applyBorder="1" applyProtection="1">
      <protection locked="0"/>
    </xf>
    <xf numFmtId="39" fontId="42" fillId="94" borderId="155" xfId="0" applyNumberFormat="1" applyFont="1" applyFill="1" applyBorder="1" applyAlignment="1" applyProtection="1">
      <alignment horizontal="center"/>
      <protection locked="0"/>
    </xf>
    <xf numFmtId="3" fontId="45" fillId="94" borderId="155" xfId="0" applyNumberFormat="1" applyFont="1" applyFill="1" applyBorder="1" applyAlignment="1" applyProtection="1">
      <alignment vertical="center"/>
      <protection locked="0"/>
    </xf>
    <xf numFmtId="0" fontId="45" fillId="94" borderId="155" xfId="0" applyFont="1" applyFill="1" applyBorder="1" applyAlignment="1" applyProtection="1">
      <alignment vertical="center"/>
      <protection locked="0"/>
    </xf>
    <xf numFmtId="0" fontId="41" fillId="94" borderId="155" xfId="0" applyFont="1" applyFill="1" applyBorder="1" applyAlignment="1" applyProtection="1">
      <alignment horizontal="center" vertical="center"/>
      <protection locked="0"/>
    </xf>
    <xf numFmtId="0" fontId="41" fillId="94" borderId="156" xfId="0" applyFont="1" applyFill="1" applyBorder="1" applyAlignment="1" applyProtection="1">
      <alignment horizontal="center" vertical="center"/>
      <protection locked="0"/>
    </xf>
    <xf numFmtId="0" fontId="41" fillId="2" borderId="111" xfId="0" applyFont="1" applyFill="1" applyBorder="1" applyAlignment="1" applyProtection="1">
      <alignment horizontal="center" vertical="center"/>
      <protection locked="0"/>
    </xf>
    <xf numFmtId="174" fontId="213" fillId="27" borderId="8" xfId="0" applyNumberFormat="1" applyFont="1" applyFill="1" applyBorder="1" applyAlignment="1">
      <alignment horizontal="center" vertical="center" wrapText="1"/>
    </xf>
    <xf numFmtId="173" fontId="47" fillId="2" borderId="109" xfId="0" applyNumberFormat="1" applyFont="1" applyFill="1" applyBorder="1" applyAlignment="1">
      <alignment horizontal="center"/>
    </xf>
    <xf numFmtId="17" fontId="41" fillId="28" borderId="158" xfId="0" applyNumberFormat="1" applyFont="1" applyFill="1" applyBorder="1"/>
    <xf numFmtId="0" fontId="41" fillId="28" borderId="158" xfId="0" applyFont="1" applyFill="1" applyBorder="1"/>
    <xf numFmtId="10" fontId="45" fillId="28" borderId="158" xfId="0" applyNumberFormat="1" applyFont="1" applyFill="1" applyBorder="1"/>
    <xf numFmtId="173" fontId="41" fillId="28" borderId="158" xfId="0" applyNumberFormat="1" applyFont="1" applyFill="1" applyBorder="1" applyProtection="1">
      <protection locked="0"/>
    </xf>
    <xf numFmtId="173" fontId="45" fillId="28" borderId="158" xfId="70" applyNumberFormat="1" applyFont="1" applyFill="1" applyBorder="1" applyProtection="1"/>
    <xf numFmtId="10" fontId="41" fillId="2" borderId="0" xfId="0" applyNumberFormat="1" applyFont="1" applyFill="1" applyAlignment="1" applyProtection="1">
      <alignment horizontal="center"/>
      <protection locked="0"/>
    </xf>
    <xf numFmtId="0" fontId="48" fillId="2" borderId="5" xfId="0" applyFont="1" applyFill="1" applyBorder="1" applyAlignment="1">
      <alignment horizontal="left" vertical="center"/>
    </xf>
    <xf numFmtId="0" fontId="41" fillId="2" borderId="5" xfId="0" applyFont="1" applyFill="1" applyBorder="1" applyAlignment="1">
      <alignment horizontal="center" vertical="center"/>
    </xf>
    <xf numFmtId="287" fontId="216" fillId="2" borderId="159" xfId="70" applyNumberFormat="1" applyFont="1" applyFill="1" applyBorder="1" applyAlignment="1">
      <alignment horizontal="left" vertical="center"/>
    </xf>
    <xf numFmtId="287" fontId="216" fillId="2" borderId="88" xfId="70" applyNumberFormat="1" applyFont="1" applyFill="1" applyBorder="1" applyAlignment="1">
      <alignment horizontal="left" vertical="center"/>
    </xf>
    <xf numFmtId="0" fontId="44" fillId="94" borderId="154" xfId="0" applyFont="1" applyFill="1" applyBorder="1" applyAlignment="1">
      <alignment vertical="center"/>
    </xf>
    <xf numFmtId="0" fontId="44" fillId="94" borderId="155" xfId="0" applyFont="1" applyFill="1" applyBorder="1" applyAlignment="1">
      <alignment vertical="center"/>
    </xf>
    <xf numFmtId="8" fontId="91" fillId="94" borderId="155" xfId="0" applyNumberFormat="1" applyFont="1" applyFill="1" applyBorder="1" applyAlignment="1">
      <alignment horizontal="center"/>
    </xf>
    <xf numFmtId="8" fontId="91" fillId="94" borderId="156" xfId="0" applyNumberFormat="1" applyFont="1" applyFill="1" applyBorder="1" applyAlignment="1">
      <alignment horizontal="center"/>
    </xf>
    <xf numFmtId="0" fontId="44" fillId="2" borderId="117" xfId="0" applyFont="1" applyFill="1" applyBorder="1" applyAlignment="1">
      <alignment vertical="center" wrapText="1"/>
    </xf>
    <xf numFmtId="0" fontId="247" fillId="92" borderId="0" xfId="0" applyFont="1" applyFill="1" applyAlignment="1" applyProtection="1">
      <alignment horizontal="left" vertical="center" wrapText="1"/>
      <protection locked="0"/>
    </xf>
    <xf numFmtId="0" fontId="247" fillId="2" borderId="0" xfId="0" applyFont="1" applyFill="1" applyAlignment="1" applyProtection="1">
      <alignment horizontal="left" vertical="center" wrapText="1"/>
      <protection locked="0"/>
    </xf>
    <xf numFmtId="0" fontId="45" fillId="2" borderId="0" xfId="0" applyFont="1" applyFill="1" applyAlignment="1" applyProtection="1">
      <alignment horizontal="left" vertical="top" wrapText="1"/>
      <protection locked="0"/>
    </xf>
    <xf numFmtId="0" fontId="45" fillId="2" borderId="0" xfId="0" applyFont="1" applyFill="1" applyAlignment="1" applyProtection="1">
      <alignment horizontal="left" vertical="top"/>
      <protection locked="0"/>
    </xf>
    <xf numFmtId="0" fontId="48" fillId="2" borderId="0" xfId="0" applyFont="1" applyFill="1" applyAlignment="1">
      <alignment vertical="top" wrapText="1"/>
    </xf>
    <xf numFmtId="288" fontId="41" fillId="2" borderId="6" xfId="0" applyNumberFormat="1" applyFont="1" applyFill="1" applyBorder="1" applyAlignment="1">
      <alignment horizontal="center"/>
    </xf>
    <xf numFmtId="172" fontId="45" fillId="2" borderId="87" xfId="0" applyNumberFormat="1" applyFont="1" applyFill="1" applyBorder="1" applyAlignment="1">
      <alignment horizontal="center"/>
    </xf>
    <xf numFmtId="288" fontId="41" fillId="2" borderId="47" xfId="0" applyNumberFormat="1" applyFont="1" applyFill="1" applyBorder="1" applyAlignment="1">
      <alignment horizontal="center"/>
    </xf>
    <xf numFmtId="1" fontId="7" fillId="28" borderId="102" xfId="0" applyNumberFormat="1" applyFont="1" applyFill="1" applyBorder="1" applyAlignment="1">
      <alignment vertical="center"/>
    </xf>
    <xf numFmtId="172" fontId="45" fillId="2" borderId="47" xfId="0" applyNumberFormat="1" applyFont="1" applyFill="1" applyBorder="1" applyAlignment="1">
      <alignment horizontal="center"/>
    </xf>
    <xf numFmtId="286" fontId="45" fillId="0" borderId="0" xfId="0" applyNumberFormat="1" applyFont="1" applyAlignment="1" applyProtection="1">
      <alignment horizontal="center" vertical="center"/>
      <protection locked="0"/>
    </xf>
    <xf numFmtId="3" fontId="45" fillId="2" borderId="85" xfId="0" applyNumberFormat="1" applyFont="1" applyFill="1" applyBorder="1" applyAlignment="1" applyProtection="1">
      <alignment horizontal="center" vertical="center"/>
      <protection locked="0"/>
    </xf>
    <xf numFmtId="3" fontId="8" fillId="2" borderId="34" xfId="0" applyNumberFormat="1" applyFont="1" applyFill="1" applyBorder="1" applyAlignment="1" applyProtection="1">
      <alignment horizontal="center" vertical="center"/>
      <protection locked="0"/>
    </xf>
    <xf numFmtId="3" fontId="42" fillId="2" borderId="160" xfId="0" applyNumberFormat="1" applyFont="1" applyFill="1" applyBorder="1" applyAlignment="1" applyProtection="1">
      <alignment horizontal="center" vertical="center"/>
      <protection locked="0"/>
    </xf>
    <xf numFmtId="3" fontId="44" fillId="2" borderId="161" xfId="0" applyNumberFormat="1" applyFont="1" applyFill="1" applyBorder="1" applyAlignment="1" applyProtection="1">
      <alignment horizontal="left" vertical="center"/>
      <protection locked="0"/>
    </xf>
    <xf numFmtId="3" fontId="44" fillId="2" borderId="88" xfId="0" applyNumberFormat="1" applyFont="1" applyFill="1" applyBorder="1" applyAlignment="1" applyProtection="1">
      <alignment horizontal="left" vertical="center"/>
      <protection locked="0"/>
    </xf>
    <xf numFmtId="3" fontId="44" fillId="2" borderId="38" xfId="0" applyNumberFormat="1" applyFont="1" applyFill="1" applyBorder="1" applyAlignment="1" applyProtection="1">
      <alignment horizontal="left" vertical="center"/>
      <protection locked="0"/>
    </xf>
    <xf numFmtId="3" fontId="8" fillId="2" borderId="162" xfId="0" applyNumberFormat="1" applyFont="1" applyFill="1" applyBorder="1" applyAlignment="1" applyProtection="1">
      <alignment horizontal="center" vertical="center"/>
      <protection locked="0"/>
    </xf>
    <xf numFmtId="3" fontId="42" fillId="2" borderId="163" xfId="0" applyNumberFormat="1" applyFont="1" applyFill="1" applyBorder="1" applyAlignment="1" applyProtection="1">
      <alignment horizontal="center" vertical="center"/>
      <protection locked="0"/>
    </xf>
    <xf numFmtId="3" fontId="42" fillId="2" borderId="11" xfId="0" applyNumberFormat="1" applyFont="1" applyFill="1" applyBorder="1" applyAlignment="1" applyProtection="1">
      <alignment horizontal="center" vertical="center"/>
      <protection locked="0"/>
    </xf>
    <xf numFmtId="3" fontId="42" fillId="2" borderId="111" xfId="0" applyNumberFormat="1" applyFont="1" applyFill="1" applyBorder="1" applyAlignment="1" applyProtection="1">
      <alignment horizontal="center" vertical="center"/>
      <protection locked="0"/>
    </xf>
    <xf numFmtId="8" fontId="91" fillId="2" borderId="53" xfId="0" applyNumberFormat="1" applyFont="1" applyFill="1" applyBorder="1" applyAlignment="1">
      <alignment horizontal="center"/>
    </xf>
    <xf numFmtId="8" fontId="91" fillId="28" borderId="115" xfId="0" applyNumberFormat="1" applyFont="1" applyFill="1" applyBorder="1" applyAlignment="1">
      <alignment horizontal="center"/>
    </xf>
    <xf numFmtId="8" fontId="91" fillId="28" borderId="164" xfId="0" applyNumberFormat="1" applyFont="1" applyFill="1" applyBorder="1" applyAlignment="1">
      <alignment horizontal="center"/>
    </xf>
    <xf numFmtId="0" fontId="219" fillId="92" borderId="0" xfId="0" applyFont="1" applyFill="1" applyProtection="1">
      <protection locked="0"/>
    </xf>
    <xf numFmtId="0" fontId="0" fillId="92" borderId="0" xfId="0" applyFill="1" applyAlignment="1">
      <alignment horizontal="center"/>
    </xf>
    <xf numFmtId="8" fontId="91" fillId="28" borderId="165" xfId="0" applyNumberFormat="1" applyFont="1" applyFill="1" applyBorder="1" applyAlignment="1">
      <alignment horizontal="center"/>
    </xf>
    <xf numFmtId="8" fontId="91" fillId="28" borderId="166" xfId="0" applyNumberFormat="1" applyFont="1" applyFill="1" applyBorder="1" applyAlignment="1">
      <alignment horizontal="center"/>
    </xf>
    <xf numFmtId="175" fontId="47" fillId="2" borderId="161" xfId="0" applyNumberFormat="1" applyFont="1" applyFill="1" applyBorder="1" applyAlignment="1">
      <alignment horizontal="left"/>
    </xf>
    <xf numFmtId="175" fontId="91" fillId="2" borderId="118" xfId="0" applyNumberFormat="1" applyFont="1" applyFill="1" applyBorder="1" applyAlignment="1">
      <alignment horizontal="center"/>
    </xf>
    <xf numFmtId="8" fontId="91" fillId="2" borderId="118" xfId="0" applyNumberFormat="1" applyFont="1" applyFill="1" applyBorder="1" applyAlignment="1">
      <alignment horizontal="center"/>
    </xf>
    <xf numFmtId="8" fontId="47" fillId="2" borderId="109" xfId="0" applyNumberFormat="1" applyFont="1" applyFill="1" applyBorder="1" applyAlignment="1">
      <alignment horizontal="center"/>
    </xf>
    <xf numFmtId="0" fontId="41" fillId="2" borderId="0" xfId="0" applyFont="1" applyFill="1" applyAlignment="1">
      <alignment horizontal="left" vertical="top" wrapText="1"/>
    </xf>
    <xf numFmtId="3" fontId="41" fillId="2" borderId="85" xfId="0" applyNumberFormat="1" applyFont="1" applyFill="1" applyBorder="1" applyAlignment="1" applyProtection="1">
      <alignment horizontal="center" vertical="center"/>
      <protection locked="0"/>
    </xf>
    <xf numFmtId="10" fontId="41" fillId="2" borderId="106" xfId="0" applyNumberFormat="1" applyFont="1" applyFill="1" applyBorder="1" applyAlignment="1" applyProtection="1">
      <alignment horizontal="center"/>
      <protection locked="0"/>
    </xf>
    <xf numFmtId="0" fontId="248" fillId="92" borderId="109" xfId="0" applyFont="1" applyFill="1" applyBorder="1" applyAlignment="1">
      <alignment horizontal="center" vertical="center" wrapText="1"/>
    </xf>
    <xf numFmtId="0" fontId="13" fillId="2" borderId="109" xfId="0" applyFont="1" applyFill="1" applyBorder="1" applyAlignment="1">
      <alignment horizontal="center" vertical="center" wrapText="1"/>
    </xf>
    <xf numFmtId="0" fontId="52" fillId="2" borderId="117" xfId="0" applyFont="1" applyFill="1" applyBorder="1" applyAlignment="1">
      <alignment horizontal="center" vertical="center" wrapText="1"/>
    </xf>
    <xf numFmtId="0" fontId="52" fillId="2" borderId="0" xfId="0" applyFont="1" applyFill="1" applyAlignment="1">
      <alignment horizontal="center" vertical="center"/>
    </xf>
    <xf numFmtId="0" fontId="47" fillId="92" borderId="109" xfId="0" applyFont="1" applyFill="1" applyBorder="1" applyAlignment="1">
      <alignment horizontal="center" vertical="center" wrapText="1"/>
    </xf>
    <xf numFmtId="0" fontId="13" fillId="2" borderId="88" xfId="0" applyFont="1" applyFill="1" applyBorder="1" applyAlignment="1">
      <alignment horizontal="center" vertical="center" wrapText="1"/>
    </xf>
    <xf numFmtId="0" fontId="13" fillId="2" borderId="0" xfId="0" applyFont="1" applyFill="1" applyAlignment="1">
      <alignment horizontal="left" vertical="center" wrapText="1"/>
    </xf>
    <xf numFmtId="0" fontId="13" fillId="2" borderId="11" xfId="0" applyFont="1" applyFill="1" applyBorder="1" applyAlignment="1">
      <alignment horizontal="left" vertical="center" wrapText="1"/>
    </xf>
    <xf numFmtId="3" fontId="48" fillId="28" borderId="109" xfId="0" applyNumberFormat="1" applyFont="1" applyFill="1" applyBorder="1" applyAlignment="1" applyProtection="1">
      <alignment horizontal="center"/>
      <protection locked="0"/>
    </xf>
    <xf numFmtId="0" fontId="218" fillId="2" borderId="0" xfId="0" applyFont="1" applyFill="1" applyAlignment="1">
      <alignment vertical="top"/>
    </xf>
    <xf numFmtId="0" fontId="246" fillId="2" borderId="0" xfId="0" applyFont="1" applyFill="1" applyAlignment="1">
      <alignment vertical="top"/>
    </xf>
    <xf numFmtId="0" fontId="251" fillId="2" borderId="0" xfId="0" applyFont="1" applyFill="1" applyAlignment="1">
      <alignment vertical="top"/>
    </xf>
    <xf numFmtId="0" fontId="253" fillId="95" borderId="121" xfId="0" applyFont="1" applyFill="1" applyBorder="1" applyAlignment="1">
      <alignment vertical="top"/>
    </xf>
    <xf numFmtId="0" fontId="253" fillId="95" borderId="137" xfId="0" applyFont="1" applyFill="1" applyBorder="1" applyAlignment="1">
      <alignment vertical="top"/>
    </xf>
    <xf numFmtId="0" fontId="253" fillId="95" borderId="133" xfId="0" applyFont="1" applyFill="1" applyBorder="1" applyAlignment="1">
      <alignment vertical="top"/>
    </xf>
    <xf numFmtId="0" fontId="253" fillId="96" borderId="121" xfId="0" applyFont="1" applyFill="1" applyBorder="1" applyAlignment="1">
      <alignment vertical="top"/>
    </xf>
    <xf numFmtId="0" fontId="253" fillId="96" borderId="137" xfId="0" applyFont="1" applyFill="1" applyBorder="1" applyAlignment="1">
      <alignment vertical="top"/>
    </xf>
    <xf numFmtId="0" fontId="253" fillId="96" borderId="133" xfId="0" applyFont="1" applyFill="1" applyBorder="1" applyAlignment="1">
      <alignment vertical="top"/>
    </xf>
    <xf numFmtId="0" fontId="253" fillId="98" borderId="121" xfId="0" applyFont="1" applyFill="1" applyBorder="1" applyAlignment="1">
      <alignment vertical="top"/>
    </xf>
    <xf numFmtId="0" fontId="253" fillId="98" borderId="137" xfId="0" applyFont="1" applyFill="1" applyBorder="1" applyAlignment="1">
      <alignment vertical="top"/>
    </xf>
    <xf numFmtId="0" fontId="253" fillId="98" borderId="133" xfId="0" applyFont="1" applyFill="1" applyBorder="1" applyAlignment="1">
      <alignment vertical="top"/>
    </xf>
    <xf numFmtId="0" fontId="253" fillId="99" borderId="121" xfId="0" applyFont="1" applyFill="1" applyBorder="1" applyAlignment="1">
      <alignment vertical="top"/>
    </xf>
    <xf numFmtId="0" fontId="253" fillId="99" borderId="137" xfId="0" applyFont="1" applyFill="1" applyBorder="1" applyAlignment="1">
      <alignment vertical="top"/>
    </xf>
    <xf numFmtId="0" fontId="253" fillId="99" borderId="133" xfId="0" applyFont="1" applyFill="1" applyBorder="1" applyAlignment="1">
      <alignment vertical="top"/>
    </xf>
    <xf numFmtId="0" fontId="253" fillId="95" borderId="109" xfId="0" applyFont="1" applyFill="1" applyBorder="1" applyAlignment="1">
      <alignment horizontal="center" vertical="top" textRotation="90"/>
    </xf>
    <xf numFmtId="0" fontId="253" fillId="96" borderId="109" xfId="0" applyFont="1" applyFill="1" applyBorder="1" applyAlignment="1">
      <alignment horizontal="center" vertical="top" textRotation="90"/>
    </xf>
    <xf numFmtId="0" fontId="253" fillId="98" borderId="109" xfId="0" applyFont="1" applyFill="1" applyBorder="1" applyAlignment="1">
      <alignment horizontal="center" vertical="top" textRotation="90"/>
    </xf>
    <xf numFmtId="0" fontId="253" fillId="99" borderId="109" xfId="0" applyFont="1" applyFill="1" applyBorder="1" applyAlignment="1">
      <alignment horizontal="center" vertical="top" textRotation="90"/>
    </xf>
    <xf numFmtId="0" fontId="253" fillId="95" borderId="87" xfId="0" applyFont="1" applyFill="1" applyBorder="1" applyAlignment="1">
      <alignment vertical="top"/>
    </xf>
    <xf numFmtId="0" fontId="250" fillId="96" borderId="87" xfId="0" applyFont="1" applyFill="1" applyBorder="1" applyAlignment="1">
      <alignment vertical="top"/>
    </xf>
    <xf numFmtId="0" fontId="250" fillId="97" borderId="87" xfId="0" applyFont="1" applyFill="1" applyBorder="1" applyAlignment="1">
      <alignment vertical="top"/>
    </xf>
    <xf numFmtId="0" fontId="250" fillId="98" borderId="87" xfId="0" applyFont="1" applyFill="1" applyBorder="1" applyAlignment="1">
      <alignment vertical="top"/>
    </xf>
    <xf numFmtId="0" fontId="250" fillId="99" borderId="87" xfId="0" applyFont="1" applyFill="1" applyBorder="1" applyAlignment="1">
      <alignment vertical="top"/>
    </xf>
    <xf numFmtId="0" fontId="250" fillId="100" borderId="87" xfId="0" applyFont="1" applyFill="1" applyBorder="1" applyAlignment="1">
      <alignment vertical="top"/>
    </xf>
    <xf numFmtId="0" fontId="253" fillId="103" borderId="117" xfId="0" quotePrefix="1" applyFont="1" applyFill="1" applyBorder="1" applyAlignment="1">
      <alignment vertical="top"/>
    </xf>
    <xf numFmtId="0" fontId="253" fillId="103" borderId="96" xfId="0" applyFont="1" applyFill="1" applyBorder="1" applyAlignment="1">
      <alignment vertical="top"/>
    </xf>
    <xf numFmtId="0" fontId="254" fillId="103" borderId="117" xfId="0" applyFont="1" applyFill="1" applyBorder="1" applyAlignment="1">
      <alignment vertical="top"/>
    </xf>
    <xf numFmtId="0" fontId="254" fillId="103" borderId="102" xfId="0" applyFont="1" applyFill="1" applyBorder="1" applyAlignment="1">
      <alignment vertical="top"/>
    </xf>
    <xf numFmtId="0" fontId="254" fillId="103" borderId="96" xfId="0" applyFont="1" applyFill="1" applyBorder="1" applyAlignment="1">
      <alignment vertical="top"/>
    </xf>
    <xf numFmtId="0" fontId="253" fillId="96" borderId="87" xfId="0" applyFont="1" applyFill="1" applyBorder="1" applyAlignment="1">
      <alignment vertical="top"/>
    </xf>
    <xf numFmtId="0" fontId="253" fillId="97" borderId="87" xfId="0" applyFont="1" applyFill="1" applyBorder="1" applyAlignment="1">
      <alignment vertical="top"/>
    </xf>
    <xf numFmtId="0" fontId="253" fillId="98" borderId="87" xfId="0" applyFont="1" applyFill="1" applyBorder="1" applyAlignment="1">
      <alignment vertical="top"/>
    </xf>
    <xf numFmtId="0" fontId="253" fillId="99" borderId="87" xfId="0" applyFont="1" applyFill="1" applyBorder="1" applyAlignment="1">
      <alignment vertical="top"/>
    </xf>
    <xf numFmtId="0" fontId="253" fillId="100" borderId="87" xfId="0" applyFont="1" applyFill="1" applyBorder="1" applyAlignment="1">
      <alignment vertical="top"/>
    </xf>
    <xf numFmtId="0" fontId="254" fillId="103" borderId="136" xfId="0" applyFont="1" applyFill="1" applyBorder="1" applyAlignment="1">
      <alignment vertical="top"/>
    </xf>
    <xf numFmtId="0" fontId="238" fillId="2" borderId="40" xfId="0" applyFont="1" applyFill="1" applyBorder="1" applyAlignment="1">
      <alignment vertical="top"/>
    </xf>
    <xf numFmtId="0" fontId="238" fillId="104" borderId="41" xfId="0" applyFont="1" applyFill="1" applyBorder="1" applyAlignment="1">
      <alignment vertical="top"/>
    </xf>
    <xf numFmtId="289" fontId="238" fillId="2" borderId="40" xfId="0" applyNumberFormat="1" applyFont="1" applyFill="1" applyBorder="1" applyAlignment="1">
      <alignment vertical="top"/>
    </xf>
    <xf numFmtId="289" fontId="238" fillId="104" borderId="39" xfId="0" applyNumberFormat="1" applyFont="1" applyFill="1" applyBorder="1" applyAlignment="1">
      <alignment vertical="top"/>
    </xf>
    <xf numFmtId="289" fontId="238" fillId="2" borderId="39" xfId="0" applyNumberFormat="1" applyFont="1" applyFill="1" applyBorder="1" applyAlignment="1">
      <alignment vertical="top"/>
    </xf>
    <xf numFmtId="289" fontId="238" fillId="104" borderId="41" xfId="0" applyNumberFormat="1" applyFont="1" applyFill="1" applyBorder="1" applyAlignment="1">
      <alignment vertical="top"/>
    </xf>
    <xf numFmtId="289" fontId="238" fillId="2" borderId="12" xfId="0" applyNumberFormat="1" applyFont="1" applyFill="1" applyBorder="1" applyAlignment="1">
      <alignment vertical="top"/>
    </xf>
    <xf numFmtId="0" fontId="238" fillId="105" borderId="3" xfId="0" applyFont="1" applyFill="1" applyBorder="1" applyAlignment="1">
      <alignment vertical="top"/>
    </xf>
    <xf numFmtId="0" fontId="246" fillId="106" borderId="44" xfId="0" applyFont="1" applyFill="1" applyBorder="1" applyAlignment="1">
      <alignment vertical="top"/>
    </xf>
    <xf numFmtId="289" fontId="238" fillId="105" borderId="3" xfId="0" applyNumberFormat="1" applyFont="1" applyFill="1" applyBorder="1" applyAlignment="1">
      <alignment vertical="top"/>
    </xf>
    <xf numFmtId="289" fontId="238" fillId="106" borderId="34" xfId="0" applyNumberFormat="1" applyFont="1" applyFill="1" applyBorder="1" applyAlignment="1">
      <alignment vertical="top"/>
    </xf>
    <xf numFmtId="289" fontId="238" fillId="105" borderId="34" xfId="0" applyNumberFormat="1" applyFont="1" applyFill="1" applyBorder="1" applyAlignment="1">
      <alignment vertical="top"/>
    </xf>
    <xf numFmtId="289" fontId="238" fillId="106" borderId="44" xfId="0" applyNumberFormat="1" applyFont="1" applyFill="1" applyBorder="1" applyAlignment="1">
      <alignment vertical="top"/>
    </xf>
    <xf numFmtId="289" fontId="238" fillId="105" borderId="6" xfId="0" applyNumberFormat="1" applyFont="1" applyFill="1" applyBorder="1" applyAlignment="1">
      <alignment vertical="top"/>
    </xf>
    <xf numFmtId="0" fontId="238" fillId="2" borderId="3" xfId="0" applyFont="1" applyFill="1" applyBorder="1" applyAlignment="1">
      <alignment vertical="top"/>
    </xf>
    <xf numFmtId="0" fontId="238" fillId="104" borderId="44" xfId="0" applyFont="1" applyFill="1" applyBorder="1" applyAlignment="1">
      <alignment vertical="top"/>
    </xf>
    <xf numFmtId="289" fontId="238" fillId="2" borderId="3" xfId="0" applyNumberFormat="1" applyFont="1" applyFill="1" applyBorder="1" applyAlignment="1">
      <alignment vertical="top"/>
    </xf>
    <xf numFmtId="289" fontId="238" fillId="104" borderId="34" xfId="0" applyNumberFormat="1" applyFont="1" applyFill="1" applyBorder="1" applyAlignment="1">
      <alignment vertical="top"/>
    </xf>
    <xf numFmtId="289" fontId="238" fillId="2" borderId="34" xfId="0" applyNumberFormat="1" applyFont="1" applyFill="1" applyBorder="1" applyAlignment="1">
      <alignment vertical="top"/>
    </xf>
    <xf numFmtId="289" fontId="238" fillId="104" borderId="44" xfId="0" applyNumberFormat="1" applyFont="1" applyFill="1" applyBorder="1" applyAlignment="1">
      <alignment vertical="top"/>
    </xf>
    <xf numFmtId="289" fontId="238" fillId="2" borderId="6" xfId="0" applyNumberFormat="1" applyFont="1" applyFill="1" applyBorder="1" applyAlignment="1">
      <alignment vertical="top"/>
    </xf>
    <xf numFmtId="0" fontId="238" fillId="106" borderId="44" xfId="0" applyFont="1" applyFill="1" applyBorder="1" applyAlignment="1">
      <alignment vertical="top"/>
    </xf>
    <xf numFmtId="0" fontId="238" fillId="105" borderId="40" xfId="0" applyFont="1" applyFill="1" applyBorder="1" applyAlignment="1">
      <alignment vertical="top"/>
    </xf>
    <xf numFmtId="0" fontId="246" fillId="106" borderId="41" xfId="0" applyFont="1" applyFill="1" applyBorder="1" applyAlignment="1">
      <alignment vertical="top"/>
    </xf>
    <xf numFmtId="289" fontId="238" fillId="105" borderId="40" xfId="0" applyNumberFormat="1" applyFont="1" applyFill="1" applyBorder="1" applyAlignment="1">
      <alignment vertical="top"/>
    </xf>
    <xf numFmtId="289" fontId="238" fillId="106" borderId="39" xfId="0" applyNumberFormat="1" applyFont="1" applyFill="1" applyBorder="1" applyAlignment="1">
      <alignment vertical="top"/>
    </xf>
    <xf numFmtId="289" fontId="238" fillId="105" borderId="39" xfId="0" applyNumberFormat="1" applyFont="1" applyFill="1" applyBorder="1" applyAlignment="1">
      <alignment vertical="top"/>
    </xf>
    <xf numFmtId="289" fontId="238" fillId="106" borderId="41" xfId="0" applyNumberFormat="1" applyFont="1" applyFill="1" applyBorder="1" applyAlignment="1">
      <alignment vertical="top"/>
    </xf>
    <xf numFmtId="289" fontId="238" fillId="105" borderId="12" xfId="0" applyNumberFormat="1" applyFont="1" applyFill="1" applyBorder="1" applyAlignment="1">
      <alignment vertical="top"/>
    </xf>
    <xf numFmtId="0" fontId="246" fillId="104" borderId="44" xfId="0" applyFont="1" applyFill="1" applyBorder="1" applyAlignment="1">
      <alignment vertical="top"/>
    </xf>
    <xf numFmtId="0" fontId="238" fillId="105" borderId="167" xfId="0" applyFont="1" applyFill="1" applyBorder="1" applyAlignment="1">
      <alignment vertical="top"/>
    </xf>
    <xf numFmtId="0" fontId="246" fillId="106" borderId="168" xfId="0" applyFont="1" applyFill="1" applyBorder="1" applyAlignment="1">
      <alignment vertical="top"/>
    </xf>
    <xf numFmtId="289" fontId="238" fillId="105" borderId="167" xfId="0" applyNumberFormat="1" applyFont="1" applyFill="1" applyBorder="1" applyAlignment="1">
      <alignment vertical="top"/>
    </xf>
    <xf numFmtId="289" fontId="238" fillId="106" borderId="169" xfId="0" applyNumberFormat="1" applyFont="1" applyFill="1" applyBorder="1" applyAlignment="1">
      <alignment vertical="top"/>
    </xf>
    <xf numFmtId="289" fontId="238" fillId="105" borderId="169" xfId="0" applyNumberFormat="1" applyFont="1" applyFill="1" applyBorder="1" applyAlignment="1">
      <alignment vertical="top"/>
    </xf>
    <xf numFmtId="289" fontId="238" fillId="106" borderId="168" xfId="0" applyNumberFormat="1" applyFont="1" applyFill="1" applyBorder="1" applyAlignment="1">
      <alignment vertical="top"/>
    </xf>
    <xf numFmtId="289" fontId="238" fillId="105" borderId="109" xfId="0" applyNumberFormat="1" applyFont="1" applyFill="1" applyBorder="1" applyAlignment="1">
      <alignment vertical="top"/>
    </xf>
    <xf numFmtId="0" fontId="253" fillId="103" borderId="4" xfId="0" quotePrefix="1" applyFont="1" applyFill="1" applyBorder="1" applyAlignment="1">
      <alignment vertical="top"/>
    </xf>
    <xf numFmtId="0" fontId="253" fillId="103" borderId="170" xfId="0" applyFont="1" applyFill="1" applyBorder="1" applyAlignment="1">
      <alignment vertical="top"/>
    </xf>
    <xf numFmtId="289" fontId="253" fillId="103" borderId="8" xfId="0" applyNumberFormat="1" applyFont="1" applyFill="1" applyBorder="1" applyAlignment="1">
      <alignment vertical="top"/>
    </xf>
    <xf numFmtId="0" fontId="238" fillId="2" borderId="137" xfId="0" applyFont="1" applyFill="1" applyBorder="1" applyAlignment="1">
      <alignment vertical="top"/>
    </xf>
    <xf numFmtId="3" fontId="238" fillId="2" borderId="137" xfId="0" applyNumberFormat="1" applyFont="1" applyFill="1" applyBorder="1" applyAlignment="1">
      <alignment vertical="top"/>
    </xf>
    <xf numFmtId="0" fontId="253" fillId="103" borderId="121" xfId="0" quotePrefix="1" applyFont="1" applyFill="1" applyBorder="1" applyAlignment="1">
      <alignment vertical="top"/>
    </xf>
    <xf numFmtId="0" fontId="253" fillId="103" borderId="133" xfId="0" applyFont="1" applyFill="1" applyBorder="1" applyAlignment="1">
      <alignment vertical="top"/>
    </xf>
    <xf numFmtId="0" fontId="254" fillId="103" borderId="121" xfId="0" applyFont="1" applyFill="1" applyBorder="1" applyAlignment="1">
      <alignment vertical="top"/>
    </xf>
    <xf numFmtId="0" fontId="254" fillId="103" borderId="137" xfId="0" applyFont="1" applyFill="1" applyBorder="1" applyAlignment="1">
      <alignment vertical="top"/>
    </xf>
    <xf numFmtId="0" fontId="254" fillId="103" borderId="133" xfId="0" applyFont="1" applyFill="1" applyBorder="1" applyAlignment="1">
      <alignment vertical="top"/>
    </xf>
    <xf numFmtId="0" fontId="254" fillId="103" borderId="109" xfId="0" applyFont="1" applyFill="1" applyBorder="1" applyAlignment="1">
      <alignment vertical="top"/>
    </xf>
    <xf numFmtId="0" fontId="238" fillId="2" borderId="135" xfId="0" applyFont="1" applyFill="1" applyBorder="1" applyAlignment="1">
      <alignment vertical="top"/>
    </xf>
    <xf numFmtId="0" fontId="238" fillId="104" borderId="116" xfId="0" applyFont="1" applyFill="1" applyBorder="1" applyAlignment="1">
      <alignment vertical="top"/>
    </xf>
    <xf numFmtId="289" fontId="238" fillId="2" borderId="135" xfId="0" applyNumberFormat="1" applyFont="1" applyFill="1" applyBorder="1" applyAlignment="1">
      <alignment vertical="top"/>
    </xf>
    <xf numFmtId="289" fontId="238" fillId="104" borderId="115" xfId="0" applyNumberFormat="1" applyFont="1" applyFill="1" applyBorder="1" applyAlignment="1">
      <alignment vertical="top"/>
    </xf>
    <xf numFmtId="289" fontId="238" fillId="2" borderId="115" xfId="0" applyNumberFormat="1" applyFont="1" applyFill="1" applyBorder="1" applyAlignment="1">
      <alignment vertical="top"/>
    </xf>
    <xf numFmtId="289" fontId="238" fillId="104" borderId="116" xfId="0" applyNumberFormat="1" applyFont="1" applyFill="1" applyBorder="1" applyAlignment="1">
      <alignment vertical="top"/>
    </xf>
    <xf numFmtId="289" fontId="238" fillId="2" borderId="47" xfId="0" applyNumberFormat="1" applyFont="1" applyFill="1" applyBorder="1" applyAlignment="1">
      <alignment vertical="top"/>
    </xf>
    <xf numFmtId="0" fontId="253" fillId="101" borderId="121" xfId="0" quotePrefix="1" applyFont="1" applyFill="1" applyBorder="1" applyAlignment="1">
      <alignment vertical="top"/>
    </xf>
    <xf numFmtId="0" fontId="253" fillId="101" borderId="137" xfId="0" applyFont="1" applyFill="1" applyBorder="1" applyAlignment="1">
      <alignment vertical="top"/>
    </xf>
    <xf numFmtId="3" fontId="253" fillId="101" borderId="109" xfId="0" applyNumberFormat="1" applyFont="1" applyFill="1" applyBorder="1" applyAlignment="1">
      <alignment vertical="top"/>
    </xf>
    <xf numFmtId="0" fontId="253" fillId="95" borderId="8" xfId="0" applyFont="1" applyFill="1" applyBorder="1" applyAlignment="1">
      <alignment vertical="top"/>
    </xf>
    <xf numFmtId="0" fontId="253" fillId="96" borderId="8" xfId="0" applyFont="1" applyFill="1" applyBorder="1" applyAlignment="1">
      <alignment vertical="top"/>
    </xf>
    <xf numFmtId="0" fontId="253" fillId="97" borderId="8" xfId="0" applyFont="1" applyFill="1" applyBorder="1" applyAlignment="1">
      <alignment vertical="top"/>
    </xf>
    <xf numFmtId="0" fontId="253" fillId="98" borderId="8" xfId="0" applyFont="1" applyFill="1" applyBorder="1" applyAlignment="1">
      <alignment vertical="top"/>
    </xf>
    <xf numFmtId="0" fontId="253" fillId="99" borderId="8" xfId="0" applyFont="1" applyFill="1" applyBorder="1" applyAlignment="1">
      <alignment vertical="top"/>
    </xf>
    <xf numFmtId="0" fontId="253" fillId="100" borderId="8" xfId="0" applyFont="1" applyFill="1" applyBorder="1" applyAlignment="1">
      <alignment vertical="top"/>
    </xf>
    <xf numFmtId="289" fontId="0" fillId="0" borderId="0" xfId="0" applyNumberFormat="1"/>
    <xf numFmtId="0" fontId="255" fillId="0" borderId="0" xfId="0" applyFont="1"/>
    <xf numFmtId="0" fontId="45" fillId="0" borderId="0" xfId="0" applyFont="1"/>
    <xf numFmtId="3" fontId="45" fillId="0" borderId="0" xfId="0" applyNumberFormat="1" applyFont="1"/>
    <xf numFmtId="0" fontId="45" fillId="0" borderId="5" xfId="0" applyFont="1" applyBorder="1" applyAlignment="1">
      <alignment vertical="center"/>
    </xf>
    <xf numFmtId="0" fontId="45" fillId="0" borderId="5" xfId="0" applyFont="1" applyBorder="1" applyAlignment="1">
      <alignment horizontal="center" vertical="center"/>
    </xf>
    <xf numFmtId="0" fontId="45" fillId="0" borderId="5" xfId="0" applyFont="1" applyBorder="1"/>
    <xf numFmtId="3" fontId="45" fillId="0" borderId="5" xfId="0" applyNumberFormat="1" applyFont="1" applyBorder="1"/>
    <xf numFmtId="0" fontId="8" fillId="107" borderId="136" xfId="0" applyFont="1" applyFill="1" applyBorder="1" applyAlignment="1">
      <alignment horizontal="center" vertical="center"/>
    </xf>
    <xf numFmtId="0" fontId="8" fillId="107" borderId="96" xfId="0" applyFont="1" applyFill="1" applyBorder="1" applyAlignment="1">
      <alignment horizontal="center" vertical="center" wrapText="1"/>
    </xf>
    <xf numFmtId="0" fontId="8" fillId="107" borderId="136" xfId="0" applyFont="1" applyFill="1" applyBorder="1" applyAlignment="1">
      <alignment horizontal="center" vertical="center" wrapText="1"/>
    </xf>
    <xf numFmtId="3" fontId="8" fillId="107" borderId="136" xfId="0" applyNumberFormat="1" applyFont="1" applyFill="1" applyBorder="1" applyAlignment="1">
      <alignment horizontal="center" vertical="center" wrapText="1"/>
    </xf>
    <xf numFmtId="0" fontId="0" fillId="108" borderId="0" xfId="0" applyFill="1"/>
    <xf numFmtId="176" fontId="0" fillId="0" borderId="0" xfId="0" applyNumberFormat="1"/>
    <xf numFmtId="200" fontId="0" fillId="0" borderId="0" xfId="0" applyNumberFormat="1"/>
    <xf numFmtId="0" fontId="0" fillId="0" borderId="109" xfId="0" applyBorder="1"/>
    <xf numFmtId="0" fontId="105" fillId="0" borderId="0" xfId="0" applyFont="1"/>
    <xf numFmtId="0" fontId="3" fillId="0" borderId="0" xfId="0" applyFont="1"/>
    <xf numFmtId="0" fontId="73" fillId="0" borderId="0" xfId="0" applyFont="1"/>
    <xf numFmtId="43" fontId="0" fillId="0" borderId="0" xfId="71" applyFont="1"/>
    <xf numFmtId="270" fontId="0" fillId="0" borderId="0" xfId="0" applyNumberFormat="1"/>
    <xf numFmtId="290" fontId="0" fillId="0" borderId="0" xfId="0" applyNumberFormat="1"/>
    <xf numFmtId="0" fontId="58" fillId="0" borderId="0" xfId="0" applyFont="1"/>
    <xf numFmtId="3" fontId="73" fillId="0" borderId="0" xfId="0" applyNumberFormat="1" applyFont="1"/>
    <xf numFmtId="43" fontId="0" fillId="0" borderId="0" xfId="0" applyNumberFormat="1"/>
    <xf numFmtId="0" fontId="52" fillId="26" borderId="130" xfId="0" applyFont="1" applyFill="1" applyBorder="1" applyAlignment="1" applyProtection="1">
      <alignment horizontal="center" vertical="center" wrapText="1"/>
      <protection locked="0"/>
    </xf>
    <xf numFmtId="0" fontId="91" fillId="92" borderId="0" xfId="0" applyFont="1" applyFill="1" applyAlignment="1" applyProtection="1">
      <alignment horizontal="left" vertical="top" wrapText="1"/>
      <protection locked="0"/>
    </xf>
    <xf numFmtId="0" fontId="52" fillId="26" borderId="102" xfId="0" applyFont="1" applyFill="1" applyBorder="1" applyAlignment="1" applyProtection="1">
      <alignment horizontal="center" vertical="center" wrapText="1"/>
      <protection locked="0"/>
    </xf>
    <xf numFmtId="3" fontId="45" fillId="109" borderId="5" xfId="0" applyNumberFormat="1" applyFont="1" applyFill="1" applyBorder="1" applyAlignment="1" applyProtection="1">
      <alignment horizontal="center" vertical="center"/>
      <protection locked="0"/>
    </xf>
    <xf numFmtId="3" fontId="207" fillId="2" borderId="85" xfId="0" applyNumberFormat="1" applyFont="1" applyFill="1" applyBorder="1" applyAlignment="1" applyProtection="1">
      <alignment horizontal="left" vertical="center"/>
      <protection locked="0"/>
    </xf>
    <xf numFmtId="0" fontId="91" fillId="92" borderId="0" xfId="0" applyFont="1" applyFill="1" applyAlignment="1" applyProtection="1">
      <alignment horizontal="left" vertical="top"/>
      <protection locked="0"/>
    </xf>
    <xf numFmtId="3" fontId="45" fillId="109" borderId="0" xfId="0" applyNumberFormat="1" applyFont="1" applyFill="1" applyAlignment="1" applyProtection="1">
      <alignment horizontal="center" vertical="center"/>
      <protection locked="0"/>
    </xf>
    <xf numFmtId="3" fontId="45" fillId="109" borderId="85" xfId="0" applyNumberFormat="1" applyFont="1" applyFill="1" applyBorder="1" applyAlignment="1" applyProtection="1">
      <alignment horizontal="center" vertical="center"/>
      <protection locked="0"/>
    </xf>
    <xf numFmtId="1" fontId="45" fillId="109" borderId="5" xfId="0" applyNumberFormat="1" applyFont="1" applyFill="1" applyBorder="1" applyAlignment="1" applyProtection="1">
      <alignment horizontal="center" vertical="center"/>
      <protection locked="0"/>
    </xf>
    <xf numFmtId="0" fontId="41" fillId="109" borderId="0" xfId="0" applyFont="1" applyFill="1" applyAlignment="1" applyProtection="1">
      <alignment horizontal="center" vertical="center"/>
      <protection locked="0"/>
    </xf>
    <xf numFmtId="173" fontId="45" fillId="109" borderId="0" xfId="71" applyNumberFormat="1" applyFont="1" applyFill="1" applyBorder="1" applyAlignment="1" applyProtection="1">
      <alignment horizontal="center" vertical="center"/>
      <protection locked="0"/>
    </xf>
    <xf numFmtId="0" fontId="212" fillId="92" borderId="0" xfId="40" applyNumberFormat="1" applyFont="1" applyFill="1" applyBorder="1" applyAlignment="1" applyProtection="1">
      <alignment horizontal="left" vertical="center" wrapText="1"/>
      <protection locked="0"/>
    </xf>
    <xf numFmtId="0" fontId="46" fillId="2" borderId="0" xfId="0" applyFont="1" applyFill="1" applyAlignment="1">
      <alignment horizontal="center" vertical="center"/>
    </xf>
    <xf numFmtId="0" fontId="13" fillId="2" borderId="109" xfId="0" applyFont="1" applyFill="1" applyBorder="1" applyAlignment="1">
      <alignment horizontal="left" vertical="center" wrapText="1"/>
    </xf>
    <xf numFmtId="0" fontId="47" fillId="92" borderId="137" xfId="0" applyFont="1" applyFill="1" applyBorder="1" applyAlignment="1">
      <alignment horizontal="left" vertical="center"/>
    </xf>
    <xf numFmtId="0" fontId="47" fillId="92" borderId="133" xfId="0" applyFont="1" applyFill="1" applyBorder="1" applyAlignment="1">
      <alignment horizontal="left" vertical="center"/>
    </xf>
    <xf numFmtId="0" fontId="248" fillId="92" borderId="109" xfId="0" applyFont="1" applyFill="1" applyBorder="1" applyAlignment="1">
      <alignment horizontal="center" vertical="center" wrapText="1"/>
    </xf>
    <xf numFmtId="0" fontId="248" fillId="92" borderId="109" xfId="0" applyFont="1" applyFill="1" applyBorder="1" applyAlignment="1">
      <alignment horizontal="left" vertical="center" wrapText="1"/>
    </xf>
    <xf numFmtId="0" fontId="239" fillId="2" borderId="0" xfId="0" applyFont="1" applyFill="1" applyAlignment="1">
      <alignment wrapText="1"/>
    </xf>
    <xf numFmtId="0" fontId="239" fillId="2" borderId="11" xfId="0" applyFont="1" applyFill="1" applyBorder="1" applyAlignment="1">
      <alignment wrapText="1"/>
    </xf>
    <xf numFmtId="0" fontId="91" fillId="2" borderId="0" xfId="0" applyFont="1" applyFill="1" applyAlignment="1">
      <alignment wrapText="1"/>
    </xf>
    <xf numFmtId="0" fontId="48" fillId="2" borderId="102" xfId="0" applyFont="1" applyFill="1" applyBorder="1" applyAlignment="1">
      <alignment wrapText="1"/>
    </xf>
    <xf numFmtId="0" fontId="48" fillId="2" borderId="96" xfId="0" applyFont="1" applyFill="1" applyBorder="1" applyAlignment="1">
      <alignment wrapText="1"/>
    </xf>
    <xf numFmtId="0" fontId="48" fillId="2" borderId="0" xfId="0" applyFont="1" applyFill="1" applyAlignment="1">
      <alignment wrapText="1"/>
    </xf>
    <xf numFmtId="0" fontId="48" fillId="2" borderId="11" xfId="0" applyFont="1" applyFill="1" applyBorder="1" applyAlignment="1">
      <alignment wrapText="1"/>
    </xf>
    <xf numFmtId="0" fontId="52" fillId="26" borderId="88" xfId="0" applyFont="1" applyFill="1" applyBorder="1" applyAlignment="1">
      <alignment horizontal="center" vertical="center"/>
    </xf>
    <xf numFmtId="0" fontId="52" fillId="26" borderId="0" xfId="0" applyFont="1" applyFill="1" applyAlignment="1">
      <alignment horizontal="center" vertical="center"/>
    </xf>
    <xf numFmtId="0" fontId="91" fillId="2" borderId="11" xfId="0" applyFont="1" applyFill="1" applyBorder="1" applyAlignment="1">
      <alignment wrapText="1"/>
    </xf>
    <xf numFmtId="0" fontId="48" fillId="2" borderId="137" xfId="0" applyFont="1" applyFill="1" applyBorder="1" applyAlignment="1">
      <alignment wrapText="1"/>
    </xf>
    <xf numFmtId="0" fontId="48" fillId="2" borderId="133" xfId="0" applyFont="1" applyFill="1" applyBorder="1" applyAlignment="1">
      <alignment wrapText="1"/>
    </xf>
    <xf numFmtId="0" fontId="230" fillId="2" borderId="0" xfId="0" applyFont="1" applyFill="1" applyAlignment="1">
      <alignment horizontal="left"/>
    </xf>
    <xf numFmtId="0" fontId="91" fillId="92" borderId="117" xfId="0" applyFont="1" applyFill="1" applyBorder="1" applyAlignment="1">
      <alignment horizontal="left" vertical="top" wrapText="1"/>
    </xf>
    <xf numFmtId="0" fontId="91" fillId="92" borderId="102" xfId="0" applyFont="1" applyFill="1" applyBorder="1" applyAlignment="1">
      <alignment horizontal="left" vertical="top" wrapText="1"/>
    </xf>
    <xf numFmtId="0" fontId="91" fillId="92" borderId="96" xfId="0" applyFont="1" applyFill="1" applyBorder="1" applyAlignment="1">
      <alignment horizontal="left" vertical="top" wrapText="1"/>
    </xf>
    <xf numFmtId="0" fontId="91" fillId="92" borderId="88" xfId="0" applyFont="1" applyFill="1" applyBorder="1" applyAlignment="1">
      <alignment horizontal="left" vertical="top" wrapText="1"/>
    </xf>
    <xf numFmtId="0" fontId="91" fillId="92" borderId="0" xfId="0" applyFont="1" applyFill="1" applyAlignment="1">
      <alignment horizontal="left" vertical="top" wrapText="1"/>
    </xf>
    <xf numFmtId="0" fontId="91" fillId="92" borderId="11" xfId="0" applyFont="1" applyFill="1" applyBorder="1" applyAlignment="1">
      <alignment horizontal="left" vertical="top" wrapText="1"/>
    </xf>
    <xf numFmtId="0" fontId="91" fillId="92" borderId="108" xfId="0" applyFont="1" applyFill="1" applyBorder="1" applyAlignment="1">
      <alignment horizontal="left" vertical="top" wrapText="1"/>
    </xf>
    <xf numFmtId="0" fontId="91" fillId="92" borderId="5" xfId="0" applyFont="1" applyFill="1" applyBorder="1" applyAlignment="1">
      <alignment horizontal="left" vertical="top" wrapText="1"/>
    </xf>
    <xf numFmtId="0" fontId="91" fillId="92" borderId="111" xfId="0" applyFont="1" applyFill="1" applyBorder="1" applyAlignment="1">
      <alignment horizontal="left" vertical="top" wrapText="1"/>
    </xf>
    <xf numFmtId="0" fontId="48" fillId="92" borderId="157" xfId="0" applyFont="1" applyFill="1" applyBorder="1" applyAlignment="1">
      <alignment horizontal="left" vertical="top" wrapText="1"/>
    </xf>
    <xf numFmtId="0" fontId="48" fillId="92" borderId="0" xfId="0" applyFont="1" applyFill="1" applyAlignment="1">
      <alignment horizontal="left" vertical="top" wrapText="1"/>
    </xf>
    <xf numFmtId="175" fontId="91" fillId="28" borderId="121" xfId="0" applyNumberFormat="1" applyFont="1" applyFill="1" applyBorder="1" applyAlignment="1">
      <alignment horizontal="left"/>
    </xf>
    <xf numFmtId="175" fontId="91" fillId="28" borderId="133" xfId="0" applyNumberFormat="1" applyFont="1" applyFill="1" applyBorder="1" applyAlignment="1">
      <alignment horizontal="left"/>
    </xf>
    <xf numFmtId="0" fontId="91" fillId="92" borderId="0" xfId="0" applyFont="1" applyFill="1" applyAlignment="1">
      <alignment horizontal="left" vertical="center" wrapText="1"/>
    </xf>
    <xf numFmtId="175" fontId="47" fillId="2" borderId="121" xfId="0" applyNumberFormat="1" applyFont="1" applyFill="1" applyBorder="1" applyAlignment="1">
      <alignment horizontal="left"/>
    </xf>
    <xf numFmtId="175" fontId="47" fillId="2" borderId="133" xfId="0" applyNumberFormat="1" applyFont="1" applyFill="1" applyBorder="1" applyAlignment="1">
      <alignment horizontal="left"/>
    </xf>
    <xf numFmtId="174" fontId="213" fillId="26" borderId="121" xfId="6" applyNumberFormat="1" applyFont="1" applyFill="1" applyBorder="1" applyAlignment="1">
      <alignment horizontal="center" vertical="center" wrapText="1"/>
    </xf>
    <xf numFmtId="174" fontId="213" fillId="26" borderId="133" xfId="6" applyNumberFormat="1" applyFont="1" applyFill="1" applyBorder="1" applyAlignment="1">
      <alignment horizontal="center" vertical="center" wrapText="1"/>
    </xf>
    <xf numFmtId="0" fontId="0" fillId="28" borderId="121" xfId="0" applyFill="1" applyBorder="1" applyAlignment="1">
      <alignment horizontal="left" wrapText="1"/>
    </xf>
    <xf numFmtId="0" fontId="0" fillId="28" borderId="133" xfId="0" applyFill="1" applyBorder="1" applyAlignment="1">
      <alignment horizontal="left" wrapText="1"/>
    </xf>
    <xf numFmtId="0" fontId="213" fillId="26" borderId="121" xfId="0" applyFont="1" applyFill="1" applyBorder="1" applyAlignment="1">
      <alignment horizontal="center"/>
    </xf>
    <xf numFmtId="0" fontId="213" fillId="26" borderId="133" xfId="0" applyFont="1" applyFill="1" applyBorder="1" applyAlignment="1">
      <alignment horizontal="center"/>
    </xf>
    <xf numFmtId="0" fontId="0" fillId="28" borderId="121" xfId="0" applyFill="1" applyBorder="1" applyAlignment="1">
      <alignment horizontal="left"/>
    </xf>
    <xf numFmtId="0" fontId="0" fillId="28" borderId="133" xfId="0" applyFill="1" applyBorder="1" applyAlignment="1">
      <alignment horizontal="left"/>
    </xf>
    <xf numFmtId="0" fontId="44" fillId="2" borderId="0" xfId="0" applyFont="1" applyFill="1" applyAlignment="1">
      <alignment horizontal="left" vertical="top"/>
    </xf>
    <xf numFmtId="0" fontId="45" fillId="2" borderId="110" xfId="0" applyFont="1" applyFill="1" applyBorder="1" applyAlignment="1" applyProtection="1">
      <alignment horizontal="center" vertical="center" wrapText="1"/>
      <protection locked="0"/>
    </xf>
    <xf numFmtId="0" fontId="45" fillId="2" borderId="101" xfId="0" applyFont="1" applyFill="1" applyBorder="1" applyAlignment="1" applyProtection="1">
      <alignment horizontal="center" vertical="center" wrapText="1"/>
      <protection locked="0"/>
    </xf>
    <xf numFmtId="0" fontId="45" fillId="2" borderId="120" xfId="0" applyFont="1" applyFill="1" applyBorder="1" applyAlignment="1" applyProtection="1">
      <alignment horizontal="center" vertical="center" wrapText="1"/>
      <protection locked="0"/>
    </xf>
    <xf numFmtId="0" fontId="45" fillId="2" borderId="52" xfId="0" applyFont="1" applyFill="1" applyBorder="1" applyAlignment="1" applyProtection="1">
      <alignment horizontal="center" vertical="center" wrapText="1"/>
      <protection locked="0"/>
    </xf>
    <xf numFmtId="0" fontId="45" fillId="2" borderId="35" xfId="0" applyFont="1" applyFill="1" applyBorder="1" applyAlignment="1" applyProtection="1">
      <alignment horizontal="center" vertical="center" wrapText="1"/>
      <protection locked="0"/>
    </xf>
    <xf numFmtId="178" fontId="212" fillId="92" borderId="139" xfId="40" applyNumberFormat="1" applyFont="1" applyFill="1" applyBorder="1" applyAlignment="1">
      <alignment horizontal="left" vertical="center"/>
    </xf>
    <xf numFmtId="178" fontId="212" fillId="92" borderId="140"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29" xfId="0" applyFont="1" applyFill="1" applyBorder="1" applyAlignment="1" applyProtection="1">
      <alignment horizontal="center" vertical="center" wrapText="1"/>
      <protection locked="0"/>
    </xf>
    <xf numFmtId="0" fontId="52" fillId="26" borderId="130" xfId="0" applyFont="1" applyFill="1" applyBorder="1" applyAlignment="1" applyProtection="1">
      <alignment horizontal="center" vertical="center" wrapText="1"/>
      <protection locked="0"/>
    </xf>
    <xf numFmtId="0" fontId="52" fillId="26" borderId="131" xfId="0" applyFont="1" applyFill="1" applyBorder="1" applyAlignment="1" applyProtection="1">
      <alignment horizontal="center" vertical="center" wrapText="1"/>
      <protection locked="0"/>
    </xf>
    <xf numFmtId="0" fontId="52" fillId="26" borderId="104" xfId="0"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50" xfId="0" applyFont="1" applyFill="1" applyBorder="1" applyAlignment="1" applyProtection="1">
      <alignment horizontal="center" vertical="center" wrapText="1"/>
      <protection locked="0"/>
    </xf>
    <xf numFmtId="0" fontId="52" fillId="26" borderId="46" xfId="0" applyFont="1" applyFill="1" applyBorder="1" applyAlignment="1" applyProtection="1">
      <alignment horizontal="center" vertical="center" wrapText="1"/>
      <protection locked="0"/>
    </xf>
    <xf numFmtId="0" fontId="52" fillId="26" borderId="105" xfId="0" applyFont="1" applyFill="1" applyBorder="1" applyAlignment="1" applyProtection="1">
      <alignment horizontal="center" vertical="center" wrapText="1"/>
      <protection locked="0"/>
    </xf>
    <xf numFmtId="0" fontId="52" fillId="26" borderId="49" xfId="0" applyFont="1" applyFill="1" applyBorder="1" applyAlignment="1" applyProtection="1">
      <alignment horizontal="center" vertical="center" wrapText="1"/>
      <protection locked="0"/>
    </xf>
    <xf numFmtId="0" fontId="52" fillId="26" borderId="98" xfId="0" applyFont="1" applyFill="1" applyBorder="1" applyAlignment="1" applyProtection="1">
      <alignment horizontal="center" vertical="center" wrapText="1"/>
      <protection locked="0"/>
    </xf>
    <xf numFmtId="0" fontId="52" fillId="26" borderId="99" xfId="0" applyFont="1" applyFill="1" applyBorder="1" applyAlignment="1" applyProtection="1">
      <alignment horizontal="center" vertical="center" wrapText="1"/>
      <protection locked="0"/>
    </xf>
    <xf numFmtId="0" fontId="52" fillId="26" borderId="100" xfId="0" applyFont="1" applyFill="1" applyBorder="1" applyAlignment="1" applyProtection="1">
      <alignment horizontal="center" vertical="center" wrapText="1"/>
      <protection locked="0"/>
    </xf>
    <xf numFmtId="0" fontId="52" fillId="26" borderId="152" xfId="0" applyFont="1" applyFill="1" applyBorder="1" applyAlignment="1" applyProtection="1">
      <alignment horizontal="center" vertical="center" wrapText="1"/>
      <protection locked="0"/>
    </xf>
    <xf numFmtId="0" fontId="44" fillId="2" borderId="0" xfId="0" applyFont="1" applyFill="1" applyAlignment="1" applyProtection="1">
      <alignment horizontal="left" vertical="top"/>
      <protection locked="0"/>
    </xf>
    <xf numFmtId="0" fontId="91" fillId="92" borderId="0" xfId="0" applyFont="1" applyFill="1" applyAlignment="1" applyProtection="1">
      <alignment horizontal="left" vertical="top" wrapText="1"/>
      <protection locked="0"/>
    </xf>
    <xf numFmtId="0" fontId="91" fillId="92" borderId="157" xfId="0" applyFont="1" applyFill="1" applyBorder="1" applyAlignment="1" applyProtection="1">
      <alignment horizontal="left" vertical="top" wrapText="1"/>
      <protection locked="0"/>
    </xf>
    <xf numFmtId="0" fontId="91" fillId="92" borderId="157" xfId="0" applyFont="1" applyFill="1" applyBorder="1" applyAlignment="1" applyProtection="1">
      <alignment horizontal="left" vertical="top"/>
      <protection locked="0"/>
    </xf>
    <xf numFmtId="0" fontId="52" fillId="26" borderId="143" xfId="0" applyFont="1" applyFill="1" applyBorder="1" applyAlignment="1" applyProtection="1">
      <alignment horizontal="center" vertical="center" wrapText="1"/>
      <protection locked="0"/>
    </xf>
    <xf numFmtId="0" fontId="52" fillId="26" borderId="102" xfId="0" applyFont="1" applyFill="1" applyBorder="1" applyAlignment="1" applyProtection="1">
      <alignment horizontal="center" vertical="center" wrapText="1"/>
      <protection locked="0"/>
    </xf>
    <xf numFmtId="0" fontId="52" fillId="26" borderId="150" xfId="0"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Alignment="1">
      <alignment horizontal="left" wrapText="1"/>
    </xf>
    <xf numFmtId="0" fontId="237" fillId="2" borderId="5" xfId="0" applyFont="1" applyFill="1" applyBorder="1" applyAlignment="1">
      <alignment horizontal="left"/>
    </xf>
    <xf numFmtId="0" fontId="8" fillId="107" borderId="121" xfId="0" applyFont="1" applyFill="1" applyBorder="1" applyAlignment="1">
      <alignment horizontal="left"/>
    </xf>
    <xf numFmtId="0" fontId="8" fillId="107" borderId="137" xfId="0" applyFont="1" applyFill="1" applyBorder="1" applyAlignment="1">
      <alignment horizontal="left"/>
    </xf>
    <xf numFmtId="0" fontId="8" fillId="107" borderId="133" xfId="0" applyFont="1" applyFill="1" applyBorder="1" applyAlignment="1">
      <alignment horizontal="left"/>
    </xf>
    <xf numFmtId="0" fontId="253" fillId="101" borderId="136" xfId="0" applyFont="1" applyFill="1" applyBorder="1" applyAlignment="1">
      <alignment vertical="top"/>
    </xf>
    <xf numFmtId="0" fontId="253" fillId="101" borderId="8" xfId="0" applyFont="1" applyFill="1" applyBorder="1" applyAlignment="1">
      <alignment vertical="top"/>
    </xf>
    <xf numFmtId="0" fontId="253" fillId="101" borderId="136" xfId="0" applyFont="1" applyFill="1" applyBorder="1" applyAlignment="1">
      <alignment vertical="top" wrapText="1"/>
    </xf>
    <xf numFmtId="0" fontId="253" fillId="101" borderId="8" xfId="0" applyFont="1" applyFill="1" applyBorder="1" applyAlignment="1">
      <alignment vertical="top" wrapText="1"/>
    </xf>
    <xf numFmtId="0" fontId="253" fillId="102" borderId="136" xfId="0" applyFont="1" applyFill="1" applyBorder="1" applyAlignment="1">
      <alignment vertical="top" wrapText="1"/>
    </xf>
    <xf numFmtId="0" fontId="0" fillId="0" borderId="8" xfId="0" applyBorder="1" applyAlignment="1">
      <alignment vertical="top" wrapText="1"/>
    </xf>
    <xf numFmtId="0" fontId="250" fillId="95" borderId="136" xfId="0" applyFont="1" applyFill="1" applyBorder="1" applyAlignment="1">
      <alignment horizontal="center" vertical="top" wrapText="1"/>
    </xf>
    <xf numFmtId="0" fontId="252" fillId="0" borderId="87" xfId="0" applyFont="1" applyBorder="1" applyAlignment="1">
      <alignment horizontal="center" vertical="top" wrapText="1"/>
    </xf>
    <xf numFmtId="0" fontId="250" fillId="96" borderId="136" xfId="0" applyFont="1" applyFill="1" applyBorder="1" applyAlignment="1">
      <alignment horizontal="center" vertical="top" wrapText="1"/>
    </xf>
    <xf numFmtId="0" fontId="250" fillId="97" borderId="136" xfId="0" applyFont="1" applyFill="1" applyBorder="1" applyAlignment="1">
      <alignment horizontal="center" vertical="top" wrapText="1"/>
    </xf>
    <xf numFmtId="0" fontId="250" fillId="98" borderId="136" xfId="0" applyFont="1" applyFill="1" applyBorder="1" applyAlignment="1">
      <alignment horizontal="center" vertical="top" wrapText="1"/>
    </xf>
    <xf numFmtId="0" fontId="250" fillId="99" borderId="136" xfId="0" applyFont="1" applyFill="1" applyBorder="1" applyAlignment="1">
      <alignment horizontal="center" vertical="top" wrapText="1"/>
    </xf>
    <xf numFmtId="0" fontId="250" fillId="100" borderId="136" xfId="0" applyFont="1" applyFill="1" applyBorder="1" applyAlignment="1">
      <alignment horizontal="center" vertical="top" wrapText="1"/>
    </xf>
    <xf numFmtId="9" fontId="72" fillId="26" borderId="34" xfId="5151" applyNumberFormat="1" applyFont="1" applyFill="1" applyBorder="1" applyAlignment="1">
      <alignment horizontal="center" vertical="center" wrapText="1"/>
    </xf>
  </cellXfs>
  <cellStyles count="9772">
    <cellStyle name="-" xfId="702" xr:uid="{00000000-0005-0000-0000-000000000000}"/>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 xfId="713" xr:uid="{00000000-0005-0000-0000-000002000000}"/>
    <cellStyle name="$ &amp; ¢" xfId="714" xr:uid="{00000000-0005-0000-0000-000003000000}"/>
    <cellStyle name="%" xfId="708" xr:uid="{00000000-0005-0000-0000-000004000000}"/>
    <cellStyle name="%.00" xfId="709" xr:uid="{00000000-0005-0000-0000-000005000000}"/>
    <cellStyle name="(Heading)" xfId="704" xr:uid="{00000000-0005-0000-0000-000006000000}"/>
    <cellStyle name="(Lefting)" xfId="705" xr:uid="{00000000-0005-0000-0000-000007000000}"/>
    <cellStyle name="(z*¯_x000f_°(”,¯?À(¢,¯?Ð(°,¯?à(Â,¯?ð(Ô,¯?" xfId="706" xr:uid="{00000000-0005-0000-0000-000008000000}"/>
    <cellStyle name="******************************************" xfId="707" xr:uid="{00000000-0005-0000-0000-000009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 17 Nov 04" xfId="703" xr:uid="{00000000-0005-0000-0000-000015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 BP" xfId="715" xr:uid="{00000000-0005-0000-0000-00002A000000}"/>
    <cellStyle name="¥ JY" xfId="716" xr:uid="{00000000-0005-0000-0000-00002B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0752-93035" xfId="717" xr:uid="{00000000-0005-0000-0000-00002F000000}"/>
    <cellStyle name="1,comma" xfId="718" xr:uid="{00000000-0005-0000-0000-000030000000}"/>
    <cellStyle name="10Q" xfId="719" xr:uid="{00000000-0005-0000-0000-000031000000}"/>
    <cellStyle name="20 % - Accent1" xfId="720" xr:uid="{00000000-0005-0000-0000-000032000000}"/>
    <cellStyle name="20 % - Accent2" xfId="721" xr:uid="{00000000-0005-0000-0000-000033000000}"/>
    <cellStyle name="20 % - Accent3" xfId="722" xr:uid="{00000000-0005-0000-0000-000034000000}"/>
    <cellStyle name="20 % - Accent4" xfId="723" xr:uid="{00000000-0005-0000-0000-000035000000}"/>
    <cellStyle name="20 % - Accent5" xfId="724" xr:uid="{00000000-0005-0000-0000-000036000000}"/>
    <cellStyle name="20 % - Accent6" xfId="725" xr:uid="{00000000-0005-0000-0000-000037000000}"/>
    <cellStyle name="20% - Accent1 2" xfId="11" xr:uid="{00000000-0005-0000-0000-000038000000}"/>
    <cellStyle name="20% - Accent1 2 10" xfId="726" xr:uid="{00000000-0005-0000-0000-000039000000}"/>
    <cellStyle name="20% - Accent1 2 2" xfId="727" xr:uid="{00000000-0005-0000-0000-00003A000000}"/>
    <cellStyle name="20% - Accent1 2 2 2" xfId="728" xr:uid="{00000000-0005-0000-0000-00003B000000}"/>
    <cellStyle name="20% - Accent1 2 2 3" xfId="729" xr:uid="{00000000-0005-0000-0000-00003C000000}"/>
    <cellStyle name="20% - Accent1 2 3" xfId="730" xr:uid="{00000000-0005-0000-0000-00003D000000}"/>
    <cellStyle name="20% - Accent1 2 3 2" xfId="731" xr:uid="{00000000-0005-0000-0000-00003E000000}"/>
    <cellStyle name="20% - Accent1 2 4" xfId="732" xr:uid="{00000000-0005-0000-0000-00003F000000}"/>
    <cellStyle name="20% - Accent1 2 5" xfId="733" xr:uid="{00000000-0005-0000-0000-000040000000}"/>
    <cellStyle name="20% - Accent1 2 6" xfId="734" xr:uid="{00000000-0005-0000-0000-000041000000}"/>
    <cellStyle name="20% - Accent1 2 7" xfId="735" xr:uid="{00000000-0005-0000-0000-000042000000}"/>
    <cellStyle name="20% - Accent1 2 8" xfId="736" xr:uid="{00000000-0005-0000-0000-000043000000}"/>
    <cellStyle name="20% - Accent1 2 9" xfId="737" xr:uid="{00000000-0005-0000-0000-000044000000}"/>
    <cellStyle name="20% - Accent1 3" xfId="738" xr:uid="{00000000-0005-0000-0000-000045000000}"/>
    <cellStyle name="20% - Accent1 3 2" xfId="739" xr:uid="{00000000-0005-0000-0000-000046000000}"/>
    <cellStyle name="20% - Accent1 3 2 2" xfId="740" xr:uid="{00000000-0005-0000-0000-000047000000}"/>
    <cellStyle name="20% - Accent1 3 2 2 2" xfId="741" xr:uid="{00000000-0005-0000-0000-000048000000}"/>
    <cellStyle name="20% - Accent1 3 2 2 2 2" xfId="742" xr:uid="{00000000-0005-0000-0000-000049000000}"/>
    <cellStyle name="20% - Accent1 3 2 2 3" xfId="743" xr:uid="{00000000-0005-0000-0000-00004A000000}"/>
    <cellStyle name="20% - Accent1 3 2 3" xfId="744" xr:uid="{00000000-0005-0000-0000-00004B000000}"/>
    <cellStyle name="20% - Accent1 3 2 3 2" xfId="745" xr:uid="{00000000-0005-0000-0000-00004C000000}"/>
    <cellStyle name="20% - Accent1 3 2 4" xfId="746" xr:uid="{00000000-0005-0000-0000-00004D000000}"/>
    <cellStyle name="20% - Accent1 3 3" xfId="747" xr:uid="{00000000-0005-0000-0000-00004E000000}"/>
    <cellStyle name="20% - Accent1 3 3 2" xfId="748" xr:uid="{00000000-0005-0000-0000-00004F000000}"/>
    <cellStyle name="20% - Accent1 3 3 2 2" xfId="749" xr:uid="{00000000-0005-0000-0000-000050000000}"/>
    <cellStyle name="20% - Accent1 3 3 2 2 2" xfId="750" xr:uid="{00000000-0005-0000-0000-000051000000}"/>
    <cellStyle name="20% - Accent1 3 3 2 3" xfId="751" xr:uid="{00000000-0005-0000-0000-000052000000}"/>
    <cellStyle name="20% - Accent1 3 3 3" xfId="752" xr:uid="{00000000-0005-0000-0000-000053000000}"/>
    <cellStyle name="20% - Accent1 3 3 3 2" xfId="753" xr:uid="{00000000-0005-0000-0000-000054000000}"/>
    <cellStyle name="20% - Accent1 3 3 4" xfId="754" xr:uid="{00000000-0005-0000-0000-000055000000}"/>
    <cellStyle name="20% - Accent1 3 4" xfId="755" xr:uid="{00000000-0005-0000-0000-000056000000}"/>
    <cellStyle name="20% - Accent1 3 4 2" xfId="756" xr:uid="{00000000-0005-0000-0000-000057000000}"/>
    <cellStyle name="20% - Accent1 3 4 2 2" xfId="757" xr:uid="{00000000-0005-0000-0000-000058000000}"/>
    <cellStyle name="20% - Accent1 3 4 3" xfId="758" xr:uid="{00000000-0005-0000-0000-000059000000}"/>
    <cellStyle name="20% - Accent1 3 5" xfId="759" xr:uid="{00000000-0005-0000-0000-00005A000000}"/>
    <cellStyle name="20% - Accent1 3 5 2" xfId="760" xr:uid="{00000000-0005-0000-0000-00005B000000}"/>
    <cellStyle name="20% - Accent1 3 6" xfId="761" xr:uid="{00000000-0005-0000-0000-00005C000000}"/>
    <cellStyle name="20% - Accent1 4" xfId="762" xr:uid="{00000000-0005-0000-0000-00005D000000}"/>
    <cellStyle name="20% - Accent1 5" xfId="763" xr:uid="{00000000-0005-0000-0000-00005E000000}"/>
    <cellStyle name="20% - Accent1 6" xfId="764" xr:uid="{00000000-0005-0000-0000-00005F000000}"/>
    <cellStyle name="20% - Accent1 7" xfId="765" xr:uid="{00000000-0005-0000-0000-000060000000}"/>
    <cellStyle name="20% - Accent1 8" xfId="766" xr:uid="{00000000-0005-0000-0000-000061000000}"/>
    <cellStyle name="20% - Accent1 9" xfId="767" xr:uid="{00000000-0005-0000-0000-000062000000}"/>
    <cellStyle name="20% - Accent2 2" xfId="12" xr:uid="{00000000-0005-0000-0000-000063000000}"/>
    <cellStyle name="20% - Accent2 2 10" xfId="768" xr:uid="{00000000-0005-0000-0000-000064000000}"/>
    <cellStyle name="20% - Accent2 2 2" xfId="769" xr:uid="{00000000-0005-0000-0000-000065000000}"/>
    <cellStyle name="20% - Accent2 2 2 2" xfId="770" xr:uid="{00000000-0005-0000-0000-000066000000}"/>
    <cellStyle name="20% - Accent2 2 2 3" xfId="771" xr:uid="{00000000-0005-0000-0000-000067000000}"/>
    <cellStyle name="20% - Accent2 2 3" xfId="772" xr:uid="{00000000-0005-0000-0000-000068000000}"/>
    <cellStyle name="20% - Accent2 2 3 2" xfId="773" xr:uid="{00000000-0005-0000-0000-000069000000}"/>
    <cellStyle name="20% - Accent2 2 4" xfId="774" xr:uid="{00000000-0005-0000-0000-00006A000000}"/>
    <cellStyle name="20% - Accent2 2 5" xfId="775" xr:uid="{00000000-0005-0000-0000-00006B000000}"/>
    <cellStyle name="20% - Accent2 2 6" xfId="776" xr:uid="{00000000-0005-0000-0000-00006C000000}"/>
    <cellStyle name="20% - Accent2 2 7" xfId="777" xr:uid="{00000000-0005-0000-0000-00006D000000}"/>
    <cellStyle name="20% - Accent2 2 8" xfId="778" xr:uid="{00000000-0005-0000-0000-00006E000000}"/>
    <cellStyle name="20% - Accent2 2 9" xfId="779" xr:uid="{00000000-0005-0000-0000-00006F000000}"/>
    <cellStyle name="20% - Accent2 3" xfId="780" xr:uid="{00000000-0005-0000-0000-000070000000}"/>
    <cellStyle name="20% - Accent2 3 2" xfId="781" xr:uid="{00000000-0005-0000-0000-000071000000}"/>
    <cellStyle name="20% - Accent2 3 2 2" xfId="782" xr:uid="{00000000-0005-0000-0000-000072000000}"/>
    <cellStyle name="20% - Accent2 3 2 2 2" xfId="783" xr:uid="{00000000-0005-0000-0000-000073000000}"/>
    <cellStyle name="20% - Accent2 3 2 2 2 2" xfId="784" xr:uid="{00000000-0005-0000-0000-000074000000}"/>
    <cellStyle name="20% - Accent2 3 2 2 3" xfId="785" xr:uid="{00000000-0005-0000-0000-000075000000}"/>
    <cellStyle name="20% - Accent2 3 2 3" xfId="786" xr:uid="{00000000-0005-0000-0000-000076000000}"/>
    <cellStyle name="20% - Accent2 3 2 3 2" xfId="787" xr:uid="{00000000-0005-0000-0000-000077000000}"/>
    <cellStyle name="20% - Accent2 3 2 4" xfId="788" xr:uid="{00000000-0005-0000-0000-000078000000}"/>
    <cellStyle name="20% - Accent2 3 3" xfId="789" xr:uid="{00000000-0005-0000-0000-000079000000}"/>
    <cellStyle name="20% - Accent2 3 3 2" xfId="790" xr:uid="{00000000-0005-0000-0000-00007A000000}"/>
    <cellStyle name="20% - Accent2 3 3 2 2" xfId="791" xr:uid="{00000000-0005-0000-0000-00007B000000}"/>
    <cellStyle name="20% - Accent2 3 3 2 2 2" xfId="792" xr:uid="{00000000-0005-0000-0000-00007C000000}"/>
    <cellStyle name="20% - Accent2 3 3 2 3" xfId="793" xr:uid="{00000000-0005-0000-0000-00007D000000}"/>
    <cellStyle name="20% - Accent2 3 3 3" xfId="794" xr:uid="{00000000-0005-0000-0000-00007E000000}"/>
    <cellStyle name="20% - Accent2 3 3 3 2" xfId="795" xr:uid="{00000000-0005-0000-0000-00007F000000}"/>
    <cellStyle name="20% - Accent2 3 3 4" xfId="796" xr:uid="{00000000-0005-0000-0000-000080000000}"/>
    <cellStyle name="20% - Accent2 3 4" xfId="797" xr:uid="{00000000-0005-0000-0000-000081000000}"/>
    <cellStyle name="20% - Accent2 3 4 2" xfId="798" xr:uid="{00000000-0005-0000-0000-000082000000}"/>
    <cellStyle name="20% - Accent2 3 4 2 2" xfId="799" xr:uid="{00000000-0005-0000-0000-000083000000}"/>
    <cellStyle name="20% - Accent2 3 4 3" xfId="800" xr:uid="{00000000-0005-0000-0000-000084000000}"/>
    <cellStyle name="20% - Accent2 3 5" xfId="801" xr:uid="{00000000-0005-0000-0000-000085000000}"/>
    <cellStyle name="20% - Accent2 3 5 2" xfId="802" xr:uid="{00000000-0005-0000-0000-000086000000}"/>
    <cellStyle name="20% - Accent2 3 6" xfId="803" xr:uid="{00000000-0005-0000-0000-000087000000}"/>
    <cellStyle name="20% - Accent2 4" xfId="804" xr:uid="{00000000-0005-0000-0000-000088000000}"/>
    <cellStyle name="20% - Accent2 5" xfId="805" xr:uid="{00000000-0005-0000-0000-000089000000}"/>
    <cellStyle name="20% - Accent2 6" xfId="806" xr:uid="{00000000-0005-0000-0000-00008A000000}"/>
    <cellStyle name="20% - Accent2 7" xfId="807" xr:uid="{00000000-0005-0000-0000-00008B000000}"/>
    <cellStyle name="20% - Accent2 8" xfId="808" xr:uid="{00000000-0005-0000-0000-00008C000000}"/>
    <cellStyle name="20% - Accent2 9" xfId="809" xr:uid="{00000000-0005-0000-0000-00008D000000}"/>
    <cellStyle name="20% - Accent3 2" xfId="13" xr:uid="{00000000-0005-0000-0000-00008E000000}"/>
    <cellStyle name="20% - Accent3 2 10" xfId="810" xr:uid="{00000000-0005-0000-0000-00008F000000}"/>
    <cellStyle name="20% - Accent3 2 2" xfId="811" xr:uid="{00000000-0005-0000-0000-000090000000}"/>
    <cellStyle name="20% - Accent3 2 2 2" xfId="812" xr:uid="{00000000-0005-0000-0000-000091000000}"/>
    <cellStyle name="20% - Accent3 2 2 3" xfId="813" xr:uid="{00000000-0005-0000-0000-000092000000}"/>
    <cellStyle name="20% - Accent3 2 3" xfId="814" xr:uid="{00000000-0005-0000-0000-000093000000}"/>
    <cellStyle name="20% - Accent3 2 3 2" xfId="815" xr:uid="{00000000-0005-0000-0000-000094000000}"/>
    <cellStyle name="20% - Accent3 2 4" xfId="816" xr:uid="{00000000-0005-0000-0000-000095000000}"/>
    <cellStyle name="20% - Accent3 2 5" xfId="817" xr:uid="{00000000-0005-0000-0000-000096000000}"/>
    <cellStyle name="20% - Accent3 2 6" xfId="818" xr:uid="{00000000-0005-0000-0000-000097000000}"/>
    <cellStyle name="20% - Accent3 2 7" xfId="819" xr:uid="{00000000-0005-0000-0000-000098000000}"/>
    <cellStyle name="20% - Accent3 2 8" xfId="820" xr:uid="{00000000-0005-0000-0000-000099000000}"/>
    <cellStyle name="20% - Accent3 2 9" xfId="821" xr:uid="{00000000-0005-0000-0000-00009A000000}"/>
    <cellStyle name="20% - Accent3 3" xfId="822" xr:uid="{00000000-0005-0000-0000-00009B000000}"/>
    <cellStyle name="20% - Accent3 3 2" xfId="823" xr:uid="{00000000-0005-0000-0000-00009C000000}"/>
    <cellStyle name="20% - Accent3 3 2 2" xfId="824" xr:uid="{00000000-0005-0000-0000-00009D000000}"/>
    <cellStyle name="20% - Accent3 3 2 2 2" xfId="825" xr:uid="{00000000-0005-0000-0000-00009E000000}"/>
    <cellStyle name="20% - Accent3 3 2 2 2 2" xfId="826" xr:uid="{00000000-0005-0000-0000-00009F000000}"/>
    <cellStyle name="20% - Accent3 3 2 2 3" xfId="827" xr:uid="{00000000-0005-0000-0000-0000A0000000}"/>
    <cellStyle name="20% - Accent3 3 2 3" xfId="828" xr:uid="{00000000-0005-0000-0000-0000A1000000}"/>
    <cellStyle name="20% - Accent3 3 2 3 2" xfId="829" xr:uid="{00000000-0005-0000-0000-0000A2000000}"/>
    <cellStyle name="20% - Accent3 3 2 4" xfId="830" xr:uid="{00000000-0005-0000-0000-0000A3000000}"/>
    <cellStyle name="20% - Accent3 3 3" xfId="831" xr:uid="{00000000-0005-0000-0000-0000A4000000}"/>
    <cellStyle name="20% - Accent3 3 3 2" xfId="832" xr:uid="{00000000-0005-0000-0000-0000A5000000}"/>
    <cellStyle name="20% - Accent3 3 3 2 2" xfId="833" xr:uid="{00000000-0005-0000-0000-0000A6000000}"/>
    <cellStyle name="20% - Accent3 3 3 2 2 2" xfId="834" xr:uid="{00000000-0005-0000-0000-0000A7000000}"/>
    <cellStyle name="20% - Accent3 3 3 2 3" xfId="835" xr:uid="{00000000-0005-0000-0000-0000A8000000}"/>
    <cellStyle name="20% - Accent3 3 3 3" xfId="836" xr:uid="{00000000-0005-0000-0000-0000A9000000}"/>
    <cellStyle name="20% - Accent3 3 3 3 2" xfId="837" xr:uid="{00000000-0005-0000-0000-0000AA000000}"/>
    <cellStyle name="20% - Accent3 3 3 4" xfId="838" xr:uid="{00000000-0005-0000-0000-0000AB000000}"/>
    <cellStyle name="20% - Accent3 3 4" xfId="839" xr:uid="{00000000-0005-0000-0000-0000AC000000}"/>
    <cellStyle name="20% - Accent3 3 4 2" xfId="840" xr:uid="{00000000-0005-0000-0000-0000AD000000}"/>
    <cellStyle name="20% - Accent3 3 4 2 2" xfId="841" xr:uid="{00000000-0005-0000-0000-0000AE000000}"/>
    <cellStyle name="20% - Accent3 3 4 3" xfId="842" xr:uid="{00000000-0005-0000-0000-0000AF000000}"/>
    <cellStyle name="20% - Accent3 3 5" xfId="843" xr:uid="{00000000-0005-0000-0000-0000B0000000}"/>
    <cellStyle name="20% - Accent3 3 5 2" xfId="844" xr:uid="{00000000-0005-0000-0000-0000B1000000}"/>
    <cellStyle name="20% - Accent3 3 6" xfId="845" xr:uid="{00000000-0005-0000-0000-0000B2000000}"/>
    <cellStyle name="20% - Accent3 4" xfId="846" xr:uid="{00000000-0005-0000-0000-0000B3000000}"/>
    <cellStyle name="20% - Accent3 5" xfId="847" xr:uid="{00000000-0005-0000-0000-0000B4000000}"/>
    <cellStyle name="20% - Accent3 6" xfId="848" xr:uid="{00000000-0005-0000-0000-0000B5000000}"/>
    <cellStyle name="20% - Accent3 7" xfId="849" xr:uid="{00000000-0005-0000-0000-0000B6000000}"/>
    <cellStyle name="20% - Accent3 8" xfId="850" xr:uid="{00000000-0005-0000-0000-0000B7000000}"/>
    <cellStyle name="20% - Accent3 9" xfId="851" xr:uid="{00000000-0005-0000-0000-0000B8000000}"/>
    <cellStyle name="20% - Accent4 2" xfId="14" xr:uid="{00000000-0005-0000-0000-0000B9000000}"/>
    <cellStyle name="20% - Accent4 2 10" xfId="852" xr:uid="{00000000-0005-0000-0000-0000BA000000}"/>
    <cellStyle name="20% - Accent4 2 2" xfId="853" xr:uid="{00000000-0005-0000-0000-0000BB000000}"/>
    <cellStyle name="20% - Accent4 2 2 2" xfId="854" xr:uid="{00000000-0005-0000-0000-0000BC000000}"/>
    <cellStyle name="20% - Accent4 2 2 3" xfId="855" xr:uid="{00000000-0005-0000-0000-0000BD000000}"/>
    <cellStyle name="20% - Accent4 2 3" xfId="856" xr:uid="{00000000-0005-0000-0000-0000BE000000}"/>
    <cellStyle name="20% - Accent4 2 3 2" xfId="857" xr:uid="{00000000-0005-0000-0000-0000BF000000}"/>
    <cellStyle name="20% - Accent4 2 4" xfId="858" xr:uid="{00000000-0005-0000-0000-0000C0000000}"/>
    <cellStyle name="20% - Accent4 2 5" xfId="859" xr:uid="{00000000-0005-0000-0000-0000C1000000}"/>
    <cellStyle name="20% - Accent4 2 6" xfId="860" xr:uid="{00000000-0005-0000-0000-0000C2000000}"/>
    <cellStyle name="20% - Accent4 2 7" xfId="861" xr:uid="{00000000-0005-0000-0000-0000C3000000}"/>
    <cellStyle name="20% - Accent4 2 8" xfId="862" xr:uid="{00000000-0005-0000-0000-0000C4000000}"/>
    <cellStyle name="20% - Accent4 2 9" xfId="863" xr:uid="{00000000-0005-0000-0000-0000C5000000}"/>
    <cellStyle name="20% - Accent4 3" xfId="864" xr:uid="{00000000-0005-0000-0000-0000C6000000}"/>
    <cellStyle name="20% - Accent4 3 2" xfId="865" xr:uid="{00000000-0005-0000-0000-0000C7000000}"/>
    <cellStyle name="20% - Accent4 3 2 2" xfId="866" xr:uid="{00000000-0005-0000-0000-0000C8000000}"/>
    <cellStyle name="20% - Accent4 3 2 2 2" xfId="867" xr:uid="{00000000-0005-0000-0000-0000C9000000}"/>
    <cellStyle name="20% - Accent4 3 2 2 2 2" xfId="868" xr:uid="{00000000-0005-0000-0000-0000CA000000}"/>
    <cellStyle name="20% - Accent4 3 2 2 3" xfId="869" xr:uid="{00000000-0005-0000-0000-0000CB000000}"/>
    <cellStyle name="20% - Accent4 3 2 3" xfId="870" xr:uid="{00000000-0005-0000-0000-0000CC000000}"/>
    <cellStyle name="20% - Accent4 3 2 3 2" xfId="871" xr:uid="{00000000-0005-0000-0000-0000CD000000}"/>
    <cellStyle name="20% - Accent4 3 2 4" xfId="872" xr:uid="{00000000-0005-0000-0000-0000CE000000}"/>
    <cellStyle name="20% - Accent4 3 3" xfId="873" xr:uid="{00000000-0005-0000-0000-0000CF000000}"/>
    <cellStyle name="20% - Accent4 3 3 2" xfId="874" xr:uid="{00000000-0005-0000-0000-0000D0000000}"/>
    <cellStyle name="20% - Accent4 3 3 2 2" xfId="875" xr:uid="{00000000-0005-0000-0000-0000D1000000}"/>
    <cellStyle name="20% - Accent4 3 3 2 2 2" xfId="876" xr:uid="{00000000-0005-0000-0000-0000D2000000}"/>
    <cellStyle name="20% - Accent4 3 3 2 3" xfId="877" xr:uid="{00000000-0005-0000-0000-0000D3000000}"/>
    <cellStyle name="20% - Accent4 3 3 3" xfId="878" xr:uid="{00000000-0005-0000-0000-0000D4000000}"/>
    <cellStyle name="20% - Accent4 3 3 3 2" xfId="879" xr:uid="{00000000-0005-0000-0000-0000D5000000}"/>
    <cellStyle name="20% - Accent4 3 3 4" xfId="880" xr:uid="{00000000-0005-0000-0000-0000D6000000}"/>
    <cellStyle name="20% - Accent4 3 4" xfId="881" xr:uid="{00000000-0005-0000-0000-0000D7000000}"/>
    <cellStyle name="20% - Accent4 3 4 2" xfId="882" xr:uid="{00000000-0005-0000-0000-0000D8000000}"/>
    <cellStyle name="20% - Accent4 3 4 2 2" xfId="883" xr:uid="{00000000-0005-0000-0000-0000D9000000}"/>
    <cellStyle name="20% - Accent4 3 4 3" xfId="884" xr:uid="{00000000-0005-0000-0000-0000DA000000}"/>
    <cellStyle name="20% - Accent4 3 5" xfId="885" xr:uid="{00000000-0005-0000-0000-0000DB000000}"/>
    <cellStyle name="20% - Accent4 3 5 2" xfId="886" xr:uid="{00000000-0005-0000-0000-0000DC000000}"/>
    <cellStyle name="20% - Accent4 3 6" xfId="887" xr:uid="{00000000-0005-0000-0000-0000DD000000}"/>
    <cellStyle name="20% - Accent4 4" xfId="888" xr:uid="{00000000-0005-0000-0000-0000DE000000}"/>
    <cellStyle name="20% - Accent4 5" xfId="889" xr:uid="{00000000-0005-0000-0000-0000DF000000}"/>
    <cellStyle name="20% - Accent4 6" xfId="890" xr:uid="{00000000-0005-0000-0000-0000E0000000}"/>
    <cellStyle name="20% - Accent4 7" xfId="891" xr:uid="{00000000-0005-0000-0000-0000E1000000}"/>
    <cellStyle name="20% - Accent4 8" xfId="892" xr:uid="{00000000-0005-0000-0000-0000E2000000}"/>
    <cellStyle name="20% - Accent4 9" xfId="893" xr:uid="{00000000-0005-0000-0000-0000E3000000}"/>
    <cellStyle name="20% - Accent5 2" xfId="15" xr:uid="{00000000-0005-0000-0000-0000E4000000}"/>
    <cellStyle name="20% - Accent5 2 10" xfId="894" xr:uid="{00000000-0005-0000-0000-0000E5000000}"/>
    <cellStyle name="20% - Accent5 2 2" xfId="895" xr:uid="{00000000-0005-0000-0000-0000E6000000}"/>
    <cellStyle name="20% - Accent5 2 2 2" xfId="896" xr:uid="{00000000-0005-0000-0000-0000E7000000}"/>
    <cellStyle name="20% - Accent5 2 2 3" xfId="897" xr:uid="{00000000-0005-0000-0000-0000E8000000}"/>
    <cellStyle name="20% - Accent5 2 3" xfId="898" xr:uid="{00000000-0005-0000-0000-0000E9000000}"/>
    <cellStyle name="20% - Accent5 2 3 2" xfId="899" xr:uid="{00000000-0005-0000-0000-0000EA000000}"/>
    <cellStyle name="20% - Accent5 2 4" xfId="900" xr:uid="{00000000-0005-0000-0000-0000EB000000}"/>
    <cellStyle name="20% - Accent5 2 5" xfId="901" xr:uid="{00000000-0005-0000-0000-0000EC000000}"/>
    <cellStyle name="20% - Accent5 2 6" xfId="902" xr:uid="{00000000-0005-0000-0000-0000ED000000}"/>
    <cellStyle name="20% - Accent5 2 7" xfId="903" xr:uid="{00000000-0005-0000-0000-0000EE000000}"/>
    <cellStyle name="20% - Accent5 2 8" xfId="904" xr:uid="{00000000-0005-0000-0000-0000EF000000}"/>
    <cellStyle name="20% - Accent5 2 9" xfId="905" xr:uid="{00000000-0005-0000-0000-0000F0000000}"/>
    <cellStyle name="20% - Accent5 3" xfId="906" xr:uid="{00000000-0005-0000-0000-0000F1000000}"/>
    <cellStyle name="20% - Accent5 3 2" xfId="907" xr:uid="{00000000-0005-0000-0000-0000F2000000}"/>
    <cellStyle name="20% - Accent5 3 2 2" xfId="908" xr:uid="{00000000-0005-0000-0000-0000F3000000}"/>
    <cellStyle name="20% - Accent5 3 2 2 2" xfId="909" xr:uid="{00000000-0005-0000-0000-0000F4000000}"/>
    <cellStyle name="20% - Accent5 3 2 2 2 2" xfId="910" xr:uid="{00000000-0005-0000-0000-0000F5000000}"/>
    <cellStyle name="20% - Accent5 3 2 2 3" xfId="911" xr:uid="{00000000-0005-0000-0000-0000F6000000}"/>
    <cellStyle name="20% - Accent5 3 2 3" xfId="912" xr:uid="{00000000-0005-0000-0000-0000F7000000}"/>
    <cellStyle name="20% - Accent5 3 2 3 2" xfId="913" xr:uid="{00000000-0005-0000-0000-0000F8000000}"/>
    <cellStyle name="20% - Accent5 3 2 4" xfId="914" xr:uid="{00000000-0005-0000-0000-0000F9000000}"/>
    <cellStyle name="20% - Accent5 3 3" xfId="915" xr:uid="{00000000-0005-0000-0000-0000FA000000}"/>
    <cellStyle name="20% - Accent5 3 3 2" xfId="916" xr:uid="{00000000-0005-0000-0000-0000FB000000}"/>
    <cellStyle name="20% - Accent5 3 3 2 2" xfId="917" xr:uid="{00000000-0005-0000-0000-0000FC000000}"/>
    <cellStyle name="20% - Accent5 3 3 2 2 2" xfId="918" xr:uid="{00000000-0005-0000-0000-0000FD000000}"/>
    <cellStyle name="20% - Accent5 3 3 2 3" xfId="919" xr:uid="{00000000-0005-0000-0000-0000FE000000}"/>
    <cellStyle name="20% - Accent5 3 3 3" xfId="920" xr:uid="{00000000-0005-0000-0000-0000FF000000}"/>
    <cellStyle name="20% - Accent5 3 3 3 2" xfId="921" xr:uid="{00000000-0005-0000-0000-000000010000}"/>
    <cellStyle name="20% - Accent5 3 3 4" xfId="922" xr:uid="{00000000-0005-0000-0000-000001010000}"/>
    <cellStyle name="20% - Accent5 3 4" xfId="923" xr:uid="{00000000-0005-0000-0000-000002010000}"/>
    <cellStyle name="20% - Accent5 3 4 2" xfId="924" xr:uid="{00000000-0005-0000-0000-000003010000}"/>
    <cellStyle name="20% - Accent5 3 4 2 2" xfId="925" xr:uid="{00000000-0005-0000-0000-000004010000}"/>
    <cellStyle name="20% - Accent5 3 4 3" xfId="926" xr:uid="{00000000-0005-0000-0000-000005010000}"/>
    <cellStyle name="20% - Accent5 3 5" xfId="927" xr:uid="{00000000-0005-0000-0000-000006010000}"/>
    <cellStyle name="20% - Accent5 3 5 2" xfId="928" xr:uid="{00000000-0005-0000-0000-000007010000}"/>
    <cellStyle name="20% - Accent5 3 6" xfId="929" xr:uid="{00000000-0005-0000-0000-000008010000}"/>
    <cellStyle name="20% - Accent5 4" xfId="930" xr:uid="{00000000-0005-0000-0000-000009010000}"/>
    <cellStyle name="20% - Accent5 5" xfId="931" xr:uid="{00000000-0005-0000-0000-00000A010000}"/>
    <cellStyle name="20% - Accent5 6" xfId="932" xr:uid="{00000000-0005-0000-0000-00000B010000}"/>
    <cellStyle name="20% - Accent5 7" xfId="933" xr:uid="{00000000-0005-0000-0000-00000C010000}"/>
    <cellStyle name="20% - Accent5 8" xfId="934" xr:uid="{00000000-0005-0000-0000-00000D010000}"/>
    <cellStyle name="20% - Accent5 9" xfId="935" xr:uid="{00000000-0005-0000-0000-00000E010000}"/>
    <cellStyle name="20% - Accent6 2" xfId="16" xr:uid="{00000000-0005-0000-0000-00000F010000}"/>
    <cellStyle name="20% - Accent6 2 10" xfId="936" xr:uid="{00000000-0005-0000-0000-000010010000}"/>
    <cellStyle name="20% - Accent6 2 2" xfId="937" xr:uid="{00000000-0005-0000-0000-000011010000}"/>
    <cellStyle name="20% - Accent6 2 2 2" xfId="938" xr:uid="{00000000-0005-0000-0000-000012010000}"/>
    <cellStyle name="20% - Accent6 2 2 3" xfId="939" xr:uid="{00000000-0005-0000-0000-000013010000}"/>
    <cellStyle name="20% - Accent6 2 3" xfId="940" xr:uid="{00000000-0005-0000-0000-000014010000}"/>
    <cellStyle name="20% - Accent6 2 3 2" xfId="941" xr:uid="{00000000-0005-0000-0000-000015010000}"/>
    <cellStyle name="20% - Accent6 2 4" xfId="942" xr:uid="{00000000-0005-0000-0000-000016010000}"/>
    <cellStyle name="20% - Accent6 2 5" xfId="943" xr:uid="{00000000-0005-0000-0000-000017010000}"/>
    <cellStyle name="20% - Accent6 2 6" xfId="944" xr:uid="{00000000-0005-0000-0000-000018010000}"/>
    <cellStyle name="20% - Accent6 2 7" xfId="945" xr:uid="{00000000-0005-0000-0000-000019010000}"/>
    <cellStyle name="20% - Accent6 2 8" xfId="946" xr:uid="{00000000-0005-0000-0000-00001A010000}"/>
    <cellStyle name="20% - Accent6 2 9" xfId="947" xr:uid="{00000000-0005-0000-0000-00001B010000}"/>
    <cellStyle name="20% - Accent6 3" xfId="948" xr:uid="{00000000-0005-0000-0000-00001C010000}"/>
    <cellStyle name="20% - Accent6 3 2" xfId="949" xr:uid="{00000000-0005-0000-0000-00001D010000}"/>
    <cellStyle name="20% - Accent6 3 2 2" xfId="950" xr:uid="{00000000-0005-0000-0000-00001E010000}"/>
    <cellStyle name="20% - Accent6 3 2 2 2" xfId="951" xr:uid="{00000000-0005-0000-0000-00001F010000}"/>
    <cellStyle name="20% - Accent6 3 2 2 2 2" xfId="952" xr:uid="{00000000-0005-0000-0000-000020010000}"/>
    <cellStyle name="20% - Accent6 3 2 2 3" xfId="953" xr:uid="{00000000-0005-0000-0000-000021010000}"/>
    <cellStyle name="20% - Accent6 3 2 3" xfId="954" xr:uid="{00000000-0005-0000-0000-000022010000}"/>
    <cellStyle name="20% - Accent6 3 2 3 2" xfId="955" xr:uid="{00000000-0005-0000-0000-000023010000}"/>
    <cellStyle name="20% - Accent6 3 2 4" xfId="956" xr:uid="{00000000-0005-0000-0000-000024010000}"/>
    <cellStyle name="20% - Accent6 3 3" xfId="957" xr:uid="{00000000-0005-0000-0000-000025010000}"/>
    <cellStyle name="20% - Accent6 3 3 2" xfId="958" xr:uid="{00000000-0005-0000-0000-000026010000}"/>
    <cellStyle name="20% - Accent6 3 3 2 2" xfId="959" xr:uid="{00000000-0005-0000-0000-000027010000}"/>
    <cellStyle name="20% - Accent6 3 3 2 2 2" xfId="960" xr:uid="{00000000-0005-0000-0000-000028010000}"/>
    <cellStyle name="20% - Accent6 3 3 2 3" xfId="961" xr:uid="{00000000-0005-0000-0000-000029010000}"/>
    <cellStyle name="20% - Accent6 3 3 3" xfId="962" xr:uid="{00000000-0005-0000-0000-00002A010000}"/>
    <cellStyle name="20% - Accent6 3 3 3 2" xfId="963" xr:uid="{00000000-0005-0000-0000-00002B010000}"/>
    <cellStyle name="20% - Accent6 3 3 4" xfId="964" xr:uid="{00000000-0005-0000-0000-00002C010000}"/>
    <cellStyle name="20% - Accent6 3 4" xfId="965" xr:uid="{00000000-0005-0000-0000-00002D010000}"/>
    <cellStyle name="20% - Accent6 3 4 2" xfId="966" xr:uid="{00000000-0005-0000-0000-00002E010000}"/>
    <cellStyle name="20% - Accent6 3 4 2 2" xfId="967" xr:uid="{00000000-0005-0000-0000-00002F010000}"/>
    <cellStyle name="20% - Accent6 3 4 3" xfId="968" xr:uid="{00000000-0005-0000-0000-000030010000}"/>
    <cellStyle name="20% - Accent6 3 5" xfId="969" xr:uid="{00000000-0005-0000-0000-000031010000}"/>
    <cellStyle name="20% - Accent6 3 5 2" xfId="970" xr:uid="{00000000-0005-0000-0000-000032010000}"/>
    <cellStyle name="20% - Accent6 3 6" xfId="971" xr:uid="{00000000-0005-0000-0000-000033010000}"/>
    <cellStyle name="20% - Accent6 4" xfId="972" xr:uid="{00000000-0005-0000-0000-000034010000}"/>
    <cellStyle name="20% - Accent6 5" xfId="973" xr:uid="{00000000-0005-0000-0000-000035010000}"/>
    <cellStyle name="20% - Accent6 6" xfId="974" xr:uid="{00000000-0005-0000-0000-000036010000}"/>
    <cellStyle name="20% - Accent6 7" xfId="975" xr:uid="{00000000-0005-0000-0000-000037010000}"/>
    <cellStyle name="20% - Accent6 8" xfId="976" xr:uid="{00000000-0005-0000-0000-000038010000}"/>
    <cellStyle name="20% - Accent6 9" xfId="977" xr:uid="{00000000-0005-0000-0000-000039010000}"/>
    <cellStyle name="40 % - Accent1" xfId="978" xr:uid="{00000000-0005-0000-0000-00003A010000}"/>
    <cellStyle name="40 % - Accent2" xfId="979" xr:uid="{00000000-0005-0000-0000-00003B010000}"/>
    <cellStyle name="40 % - Accent3" xfId="980" xr:uid="{00000000-0005-0000-0000-00003C010000}"/>
    <cellStyle name="40 % - Accent4" xfId="981" xr:uid="{00000000-0005-0000-0000-00003D010000}"/>
    <cellStyle name="40 % - Accent5" xfId="982" xr:uid="{00000000-0005-0000-0000-00003E010000}"/>
    <cellStyle name="40 % - Accent6" xfId="983" xr:uid="{00000000-0005-0000-0000-00003F010000}"/>
    <cellStyle name="40% - Accent1 2" xfId="17" xr:uid="{00000000-0005-0000-0000-000040010000}"/>
    <cellStyle name="40% - Accent1 2 10" xfId="984" xr:uid="{00000000-0005-0000-0000-000041010000}"/>
    <cellStyle name="40% - Accent1 2 2" xfId="985" xr:uid="{00000000-0005-0000-0000-000042010000}"/>
    <cellStyle name="40% - Accent1 2 2 2" xfId="986" xr:uid="{00000000-0005-0000-0000-000043010000}"/>
    <cellStyle name="40% - Accent1 2 2 3" xfId="987" xr:uid="{00000000-0005-0000-0000-000044010000}"/>
    <cellStyle name="40% - Accent1 2 3" xfId="988" xr:uid="{00000000-0005-0000-0000-000045010000}"/>
    <cellStyle name="40% - Accent1 2 3 2" xfId="989" xr:uid="{00000000-0005-0000-0000-000046010000}"/>
    <cellStyle name="40% - Accent1 2 4" xfId="990" xr:uid="{00000000-0005-0000-0000-000047010000}"/>
    <cellStyle name="40% - Accent1 2 5" xfId="991" xr:uid="{00000000-0005-0000-0000-000048010000}"/>
    <cellStyle name="40% - Accent1 2 6" xfId="992" xr:uid="{00000000-0005-0000-0000-000049010000}"/>
    <cellStyle name="40% - Accent1 2 7" xfId="993" xr:uid="{00000000-0005-0000-0000-00004A010000}"/>
    <cellStyle name="40% - Accent1 2 8" xfId="994" xr:uid="{00000000-0005-0000-0000-00004B010000}"/>
    <cellStyle name="40% - Accent1 2 9" xfId="995" xr:uid="{00000000-0005-0000-0000-00004C010000}"/>
    <cellStyle name="40% - Accent1 3" xfId="996" xr:uid="{00000000-0005-0000-0000-00004D010000}"/>
    <cellStyle name="40% - Accent1 3 2" xfId="997" xr:uid="{00000000-0005-0000-0000-00004E010000}"/>
    <cellStyle name="40% - Accent1 3 2 2" xfId="998" xr:uid="{00000000-0005-0000-0000-00004F010000}"/>
    <cellStyle name="40% - Accent1 3 2 2 2" xfId="999" xr:uid="{00000000-0005-0000-0000-000050010000}"/>
    <cellStyle name="40% - Accent1 3 2 2 2 2" xfId="1000" xr:uid="{00000000-0005-0000-0000-000051010000}"/>
    <cellStyle name="40% - Accent1 3 2 2 3" xfId="1001" xr:uid="{00000000-0005-0000-0000-000052010000}"/>
    <cellStyle name="40% - Accent1 3 2 3" xfId="1002" xr:uid="{00000000-0005-0000-0000-000053010000}"/>
    <cellStyle name="40% - Accent1 3 2 3 2" xfId="1003" xr:uid="{00000000-0005-0000-0000-000054010000}"/>
    <cellStyle name="40% - Accent1 3 2 4" xfId="1004" xr:uid="{00000000-0005-0000-0000-000055010000}"/>
    <cellStyle name="40% - Accent1 3 3" xfId="1005" xr:uid="{00000000-0005-0000-0000-000056010000}"/>
    <cellStyle name="40% - Accent1 3 3 2" xfId="1006" xr:uid="{00000000-0005-0000-0000-000057010000}"/>
    <cellStyle name="40% - Accent1 3 3 2 2" xfId="1007" xr:uid="{00000000-0005-0000-0000-000058010000}"/>
    <cellStyle name="40% - Accent1 3 3 2 2 2" xfId="1008" xr:uid="{00000000-0005-0000-0000-000059010000}"/>
    <cellStyle name="40% - Accent1 3 3 2 3" xfId="1009" xr:uid="{00000000-0005-0000-0000-00005A010000}"/>
    <cellStyle name="40% - Accent1 3 3 3" xfId="1010" xr:uid="{00000000-0005-0000-0000-00005B010000}"/>
    <cellStyle name="40% - Accent1 3 3 3 2" xfId="1011" xr:uid="{00000000-0005-0000-0000-00005C010000}"/>
    <cellStyle name="40% - Accent1 3 3 4" xfId="1012" xr:uid="{00000000-0005-0000-0000-00005D010000}"/>
    <cellStyle name="40% - Accent1 3 4" xfId="1013" xr:uid="{00000000-0005-0000-0000-00005E010000}"/>
    <cellStyle name="40% - Accent1 3 4 2" xfId="1014" xr:uid="{00000000-0005-0000-0000-00005F010000}"/>
    <cellStyle name="40% - Accent1 3 4 2 2" xfId="1015" xr:uid="{00000000-0005-0000-0000-000060010000}"/>
    <cellStyle name="40% - Accent1 3 4 3" xfId="1016" xr:uid="{00000000-0005-0000-0000-000061010000}"/>
    <cellStyle name="40% - Accent1 3 5" xfId="1017" xr:uid="{00000000-0005-0000-0000-000062010000}"/>
    <cellStyle name="40% - Accent1 3 5 2" xfId="1018" xr:uid="{00000000-0005-0000-0000-000063010000}"/>
    <cellStyle name="40% - Accent1 3 6" xfId="1019" xr:uid="{00000000-0005-0000-0000-000064010000}"/>
    <cellStyle name="40% - Accent1 4" xfId="1020" xr:uid="{00000000-0005-0000-0000-000065010000}"/>
    <cellStyle name="40% - Accent1 5" xfId="1021" xr:uid="{00000000-0005-0000-0000-000066010000}"/>
    <cellStyle name="40% - Accent1 6" xfId="1022" xr:uid="{00000000-0005-0000-0000-000067010000}"/>
    <cellStyle name="40% - Accent1 7" xfId="1023" xr:uid="{00000000-0005-0000-0000-000068010000}"/>
    <cellStyle name="40% - Accent1 8" xfId="1024" xr:uid="{00000000-0005-0000-0000-000069010000}"/>
    <cellStyle name="40% - Accent1 9" xfId="1025" xr:uid="{00000000-0005-0000-0000-00006A010000}"/>
    <cellStyle name="40% - Accent2 2" xfId="18" xr:uid="{00000000-0005-0000-0000-00006B010000}"/>
    <cellStyle name="40% - Accent2 2 10" xfId="1026" xr:uid="{00000000-0005-0000-0000-00006C010000}"/>
    <cellStyle name="40% - Accent2 2 2" xfId="1027" xr:uid="{00000000-0005-0000-0000-00006D010000}"/>
    <cellStyle name="40% - Accent2 2 2 2" xfId="1028" xr:uid="{00000000-0005-0000-0000-00006E010000}"/>
    <cellStyle name="40% - Accent2 2 2 3" xfId="1029" xr:uid="{00000000-0005-0000-0000-00006F010000}"/>
    <cellStyle name="40% - Accent2 2 3" xfId="1030" xr:uid="{00000000-0005-0000-0000-000070010000}"/>
    <cellStyle name="40% - Accent2 2 3 2" xfId="1031" xr:uid="{00000000-0005-0000-0000-000071010000}"/>
    <cellStyle name="40% - Accent2 2 4" xfId="1032" xr:uid="{00000000-0005-0000-0000-000072010000}"/>
    <cellStyle name="40% - Accent2 2 5" xfId="1033" xr:uid="{00000000-0005-0000-0000-000073010000}"/>
    <cellStyle name="40% - Accent2 2 6" xfId="1034" xr:uid="{00000000-0005-0000-0000-000074010000}"/>
    <cellStyle name="40% - Accent2 2 7" xfId="1035" xr:uid="{00000000-0005-0000-0000-000075010000}"/>
    <cellStyle name="40% - Accent2 2 8" xfId="1036" xr:uid="{00000000-0005-0000-0000-000076010000}"/>
    <cellStyle name="40% - Accent2 2 9" xfId="1037" xr:uid="{00000000-0005-0000-0000-000077010000}"/>
    <cellStyle name="40% - Accent2 3" xfId="1038" xr:uid="{00000000-0005-0000-0000-000078010000}"/>
    <cellStyle name="40% - Accent2 3 2" xfId="1039" xr:uid="{00000000-0005-0000-0000-000079010000}"/>
    <cellStyle name="40% - Accent2 3 2 2" xfId="1040" xr:uid="{00000000-0005-0000-0000-00007A010000}"/>
    <cellStyle name="40% - Accent2 3 2 2 2" xfId="1041" xr:uid="{00000000-0005-0000-0000-00007B010000}"/>
    <cellStyle name="40% - Accent2 3 2 2 2 2" xfId="1042" xr:uid="{00000000-0005-0000-0000-00007C010000}"/>
    <cellStyle name="40% - Accent2 3 2 2 3" xfId="1043" xr:uid="{00000000-0005-0000-0000-00007D010000}"/>
    <cellStyle name="40% - Accent2 3 2 3" xfId="1044" xr:uid="{00000000-0005-0000-0000-00007E010000}"/>
    <cellStyle name="40% - Accent2 3 2 3 2" xfId="1045" xr:uid="{00000000-0005-0000-0000-00007F010000}"/>
    <cellStyle name="40% - Accent2 3 2 4" xfId="1046" xr:uid="{00000000-0005-0000-0000-000080010000}"/>
    <cellStyle name="40% - Accent2 3 3" xfId="1047" xr:uid="{00000000-0005-0000-0000-000081010000}"/>
    <cellStyle name="40% - Accent2 3 3 2" xfId="1048" xr:uid="{00000000-0005-0000-0000-000082010000}"/>
    <cellStyle name="40% - Accent2 3 3 2 2" xfId="1049" xr:uid="{00000000-0005-0000-0000-000083010000}"/>
    <cellStyle name="40% - Accent2 3 3 2 2 2" xfId="1050" xr:uid="{00000000-0005-0000-0000-000084010000}"/>
    <cellStyle name="40% - Accent2 3 3 2 3" xfId="1051" xr:uid="{00000000-0005-0000-0000-000085010000}"/>
    <cellStyle name="40% - Accent2 3 3 3" xfId="1052" xr:uid="{00000000-0005-0000-0000-000086010000}"/>
    <cellStyle name="40% - Accent2 3 3 3 2" xfId="1053" xr:uid="{00000000-0005-0000-0000-000087010000}"/>
    <cellStyle name="40% - Accent2 3 3 4" xfId="1054" xr:uid="{00000000-0005-0000-0000-000088010000}"/>
    <cellStyle name="40% - Accent2 3 4" xfId="1055" xr:uid="{00000000-0005-0000-0000-000089010000}"/>
    <cellStyle name="40% - Accent2 3 4 2" xfId="1056" xr:uid="{00000000-0005-0000-0000-00008A010000}"/>
    <cellStyle name="40% - Accent2 3 4 2 2" xfId="1057" xr:uid="{00000000-0005-0000-0000-00008B010000}"/>
    <cellStyle name="40% - Accent2 3 4 3" xfId="1058" xr:uid="{00000000-0005-0000-0000-00008C010000}"/>
    <cellStyle name="40% - Accent2 3 5" xfId="1059" xr:uid="{00000000-0005-0000-0000-00008D010000}"/>
    <cellStyle name="40% - Accent2 3 5 2" xfId="1060" xr:uid="{00000000-0005-0000-0000-00008E010000}"/>
    <cellStyle name="40% - Accent2 3 6" xfId="1061" xr:uid="{00000000-0005-0000-0000-00008F010000}"/>
    <cellStyle name="40% - Accent2 4" xfId="1062" xr:uid="{00000000-0005-0000-0000-000090010000}"/>
    <cellStyle name="40% - Accent2 5" xfId="1063" xr:uid="{00000000-0005-0000-0000-000091010000}"/>
    <cellStyle name="40% - Accent2 6" xfId="1064" xr:uid="{00000000-0005-0000-0000-000092010000}"/>
    <cellStyle name="40% - Accent2 7" xfId="1065" xr:uid="{00000000-0005-0000-0000-000093010000}"/>
    <cellStyle name="40% - Accent2 8" xfId="1066" xr:uid="{00000000-0005-0000-0000-000094010000}"/>
    <cellStyle name="40% - Accent2 9" xfId="1067" xr:uid="{00000000-0005-0000-0000-000095010000}"/>
    <cellStyle name="40% - Accent3 2" xfId="19" xr:uid="{00000000-0005-0000-0000-000096010000}"/>
    <cellStyle name="40% - Accent3 2 10" xfId="1068" xr:uid="{00000000-0005-0000-0000-000097010000}"/>
    <cellStyle name="40% - Accent3 2 2" xfId="1069" xr:uid="{00000000-0005-0000-0000-000098010000}"/>
    <cellStyle name="40% - Accent3 2 2 2" xfId="1070" xr:uid="{00000000-0005-0000-0000-000099010000}"/>
    <cellStyle name="40% - Accent3 2 2 3" xfId="1071" xr:uid="{00000000-0005-0000-0000-00009A010000}"/>
    <cellStyle name="40% - Accent3 2 3" xfId="1072" xr:uid="{00000000-0005-0000-0000-00009B010000}"/>
    <cellStyle name="40% - Accent3 2 3 2" xfId="1073" xr:uid="{00000000-0005-0000-0000-00009C010000}"/>
    <cellStyle name="40% - Accent3 2 4" xfId="1074" xr:uid="{00000000-0005-0000-0000-00009D010000}"/>
    <cellStyle name="40% - Accent3 2 5" xfId="1075" xr:uid="{00000000-0005-0000-0000-00009E010000}"/>
    <cellStyle name="40% - Accent3 2 6" xfId="1076" xr:uid="{00000000-0005-0000-0000-00009F010000}"/>
    <cellStyle name="40% - Accent3 2 7" xfId="1077" xr:uid="{00000000-0005-0000-0000-0000A0010000}"/>
    <cellStyle name="40% - Accent3 2 8" xfId="1078" xr:uid="{00000000-0005-0000-0000-0000A1010000}"/>
    <cellStyle name="40% - Accent3 2 9" xfId="1079" xr:uid="{00000000-0005-0000-0000-0000A2010000}"/>
    <cellStyle name="40% - Accent3 3" xfId="1080" xr:uid="{00000000-0005-0000-0000-0000A3010000}"/>
    <cellStyle name="40% - Accent3 3 2" xfId="1081" xr:uid="{00000000-0005-0000-0000-0000A4010000}"/>
    <cellStyle name="40% - Accent3 3 2 2" xfId="1082" xr:uid="{00000000-0005-0000-0000-0000A5010000}"/>
    <cellStyle name="40% - Accent3 3 2 2 2" xfId="1083" xr:uid="{00000000-0005-0000-0000-0000A6010000}"/>
    <cellStyle name="40% - Accent3 3 2 2 2 2" xfId="1084" xr:uid="{00000000-0005-0000-0000-0000A7010000}"/>
    <cellStyle name="40% - Accent3 3 2 2 3" xfId="1085" xr:uid="{00000000-0005-0000-0000-0000A8010000}"/>
    <cellStyle name="40% - Accent3 3 2 3" xfId="1086" xr:uid="{00000000-0005-0000-0000-0000A9010000}"/>
    <cellStyle name="40% - Accent3 3 2 3 2" xfId="1087" xr:uid="{00000000-0005-0000-0000-0000AA010000}"/>
    <cellStyle name="40% - Accent3 3 2 4" xfId="1088" xr:uid="{00000000-0005-0000-0000-0000AB010000}"/>
    <cellStyle name="40% - Accent3 3 3" xfId="1089" xr:uid="{00000000-0005-0000-0000-0000AC010000}"/>
    <cellStyle name="40% - Accent3 3 3 2" xfId="1090" xr:uid="{00000000-0005-0000-0000-0000AD010000}"/>
    <cellStyle name="40% - Accent3 3 3 2 2" xfId="1091" xr:uid="{00000000-0005-0000-0000-0000AE010000}"/>
    <cellStyle name="40% - Accent3 3 3 2 2 2" xfId="1092" xr:uid="{00000000-0005-0000-0000-0000AF010000}"/>
    <cellStyle name="40% - Accent3 3 3 2 3" xfId="1093" xr:uid="{00000000-0005-0000-0000-0000B0010000}"/>
    <cellStyle name="40% - Accent3 3 3 3" xfId="1094" xr:uid="{00000000-0005-0000-0000-0000B1010000}"/>
    <cellStyle name="40% - Accent3 3 3 3 2" xfId="1095" xr:uid="{00000000-0005-0000-0000-0000B2010000}"/>
    <cellStyle name="40% - Accent3 3 3 4" xfId="1096" xr:uid="{00000000-0005-0000-0000-0000B3010000}"/>
    <cellStyle name="40% - Accent3 3 4" xfId="1097" xr:uid="{00000000-0005-0000-0000-0000B4010000}"/>
    <cellStyle name="40% - Accent3 3 4 2" xfId="1098" xr:uid="{00000000-0005-0000-0000-0000B5010000}"/>
    <cellStyle name="40% - Accent3 3 4 2 2" xfId="1099" xr:uid="{00000000-0005-0000-0000-0000B6010000}"/>
    <cellStyle name="40% - Accent3 3 4 3" xfId="1100" xr:uid="{00000000-0005-0000-0000-0000B7010000}"/>
    <cellStyle name="40% - Accent3 3 5" xfId="1101" xr:uid="{00000000-0005-0000-0000-0000B8010000}"/>
    <cellStyle name="40% - Accent3 3 5 2" xfId="1102" xr:uid="{00000000-0005-0000-0000-0000B9010000}"/>
    <cellStyle name="40% - Accent3 3 6" xfId="1103" xr:uid="{00000000-0005-0000-0000-0000BA010000}"/>
    <cellStyle name="40% - Accent3 4" xfId="1104" xr:uid="{00000000-0005-0000-0000-0000BB010000}"/>
    <cellStyle name="40% - Accent3 5" xfId="1105" xr:uid="{00000000-0005-0000-0000-0000BC010000}"/>
    <cellStyle name="40% - Accent3 6" xfId="1106" xr:uid="{00000000-0005-0000-0000-0000BD010000}"/>
    <cellStyle name="40% - Accent3 7" xfId="1107" xr:uid="{00000000-0005-0000-0000-0000BE010000}"/>
    <cellStyle name="40% - Accent3 8" xfId="1108" xr:uid="{00000000-0005-0000-0000-0000BF010000}"/>
    <cellStyle name="40% - Accent3 9" xfId="1109" xr:uid="{00000000-0005-0000-0000-0000C0010000}"/>
    <cellStyle name="40% - Accent4 2" xfId="20" xr:uid="{00000000-0005-0000-0000-0000C1010000}"/>
    <cellStyle name="40% - Accent4 2 10" xfId="1110" xr:uid="{00000000-0005-0000-0000-0000C2010000}"/>
    <cellStyle name="40% - Accent4 2 2" xfId="1111" xr:uid="{00000000-0005-0000-0000-0000C3010000}"/>
    <cellStyle name="40% - Accent4 2 2 2" xfId="1112" xr:uid="{00000000-0005-0000-0000-0000C4010000}"/>
    <cellStyle name="40% - Accent4 2 2 3" xfId="1113" xr:uid="{00000000-0005-0000-0000-0000C5010000}"/>
    <cellStyle name="40% - Accent4 2 3" xfId="1114" xr:uid="{00000000-0005-0000-0000-0000C6010000}"/>
    <cellStyle name="40% - Accent4 2 3 2" xfId="1115" xr:uid="{00000000-0005-0000-0000-0000C7010000}"/>
    <cellStyle name="40% - Accent4 2 4" xfId="1116" xr:uid="{00000000-0005-0000-0000-0000C8010000}"/>
    <cellStyle name="40% - Accent4 2 5" xfId="1117" xr:uid="{00000000-0005-0000-0000-0000C9010000}"/>
    <cellStyle name="40% - Accent4 2 6" xfId="1118" xr:uid="{00000000-0005-0000-0000-0000CA010000}"/>
    <cellStyle name="40% - Accent4 2 7" xfId="1119" xr:uid="{00000000-0005-0000-0000-0000CB010000}"/>
    <cellStyle name="40% - Accent4 2 8" xfId="1120" xr:uid="{00000000-0005-0000-0000-0000CC010000}"/>
    <cellStyle name="40% - Accent4 2 9" xfId="1121" xr:uid="{00000000-0005-0000-0000-0000CD010000}"/>
    <cellStyle name="40% - Accent4 3" xfId="1122" xr:uid="{00000000-0005-0000-0000-0000CE010000}"/>
    <cellStyle name="40% - Accent4 3 2" xfId="1123" xr:uid="{00000000-0005-0000-0000-0000CF010000}"/>
    <cellStyle name="40% - Accent4 3 2 2" xfId="1124" xr:uid="{00000000-0005-0000-0000-0000D0010000}"/>
    <cellStyle name="40% - Accent4 3 2 2 2" xfId="1125" xr:uid="{00000000-0005-0000-0000-0000D1010000}"/>
    <cellStyle name="40% - Accent4 3 2 2 2 2" xfId="1126" xr:uid="{00000000-0005-0000-0000-0000D2010000}"/>
    <cellStyle name="40% - Accent4 3 2 2 3" xfId="1127" xr:uid="{00000000-0005-0000-0000-0000D3010000}"/>
    <cellStyle name="40% - Accent4 3 2 3" xfId="1128" xr:uid="{00000000-0005-0000-0000-0000D4010000}"/>
    <cellStyle name="40% - Accent4 3 2 3 2" xfId="1129" xr:uid="{00000000-0005-0000-0000-0000D5010000}"/>
    <cellStyle name="40% - Accent4 3 2 4" xfId="1130" xr:uid="{00000000-0005-0000-0000-0000D6010000}"/>
    <cellStyle name="40% - Accent4 3 3" xfId="1131" xr:uid="{00000000-0005-0000-0000-0000D7010000}"/>
    <cellStyle name="40% - Accent4 3 3 2" xfId="1132" xr:uid="{00000000-0005-0000-0000-0000D8010000}"/>
    <cellStyle name="40% - Accent4 3 3 2 2" xfId="1133" xr:uid="{00000000-0005-0000-0000-0000D9010000}"/>
    <cellStyle name="40% - Accent4 3 3 2 2 2" xfId="1134" xr:uid="{00000000-0005-0000-0000-0000DA010000}"/>
    <cellStyle name="40% - Accent4 3 3 2 3" xfId="1135" xr:uid="{00000000-0005-0000-0000-0000DB010000}"/>
    <cellStyle name="40% - Accent4 3 3 3" xfId="1136" xr:uid="{00000000-0005-0000-0000-0000DC010000}"/>
    <cellStyle name="40% - Accent4 3 3 3 2" xfId="1137" xr:uid="{00000000-0005-0000-0000-0000DD010000}"/>
    <cellStyle name="40% - Accent4 3 3 4" xfId="1138" xr:uid="{00000000-0005-0000-0000-0000DE010000}"/>
    <cellStyle name="40% - Accent4 3 4" xfId="1139" xr:uid="{00000000-0005-0000-0000-0000DF010000}"/>
    <cellStyle name="40% - Accent4 3 4 2" xfId="1140" xr:uid="{00000000-0005-0000-0000-0000E0010000}"/>
    <cellStyle name="40% - Accent4 3 4 2 2" xfId="1141" xr:uid="{00000000-0005-0000-0000-0000E1010000}"/>
    <cellStyle name="40% - Accent4 3 4 3" xfId="1142" xr:uid="{00000000-0005-0000-0000-0000E2010000}"/>
    <cellStyle name="40% - Accent4 3 5" xfId="1143" xr:uid="{00000000-0005-0000-0000-0000E3010000}"/>
    <cellStyle name="40% - Accent4 3 5 2" xfId="1144" xr:uid="{00000000-0005-0000-0000-0000E4010000}"/>
    <cellStyle name="40% - Accent4 3 6" xfId="1145" xr:uid="{00000000-0005-0000-0000-0000E5010000}"/>
    <cellStyle name="40% - Accent4 4" xfId="1146" xr:uid="{00000000-0005-0000-0000-0000E6010000}"/>
    <cellStyle name="40% - Accent4 5" xfId="1147" xr:uid="{00000000-0005-0000-0000-0000E7010000}"/>
    <cellStyle name="40% - Accent4 6" xfId="1148" xr:uid="{00000000-0005-0000-0000-0000E8010000}"/>
    <cellStyle name="40% - Accent4 7" xfId="1149" xr:uid="{00000000-0005-0000-0000-0000E9010000}"/>
    <cellStyle name="40% - Accent4 8" xfId="1150" xr:uid="{00000000-0005-0000-0000-0000EA010000}"/>
    <cellStyle name="40% - Accent4 9" xfId="1151" xr:uid="{00000000-0005-0000-0000-0000EB010000}"/>
    <cellStyle name="40% - Accent5 2" xfId="21" xr:uid="{00000000-0005-0000-0000-0000EC010000}"/>
    <cellStyle name="40% - Accent5 2 10" xfId="1152" xr:uid="{00000000-0005-0000-0000-0000ED010000}"/>
    <cellStyle name="40% - Accent5 2 2" xfId="1153" xr:uid="{00000000-0005-0000-0000-0000EE010000}"/>
    <cellStyle name="40% - Accent5 2 2 2" xfId="1154" xr:uid="{00000000-0005-0000-0000-0000EF010000}"/>
    <cellStyle name="40% - Accent5 2 2 3" xfId="1155" xr:uid="{00000000-0005-0000-0000-0000F0010000}"/>
    <cellStyle name="40% - Accent5 2 3" xfId="1156" xr:uid="{00000000-0005-0000-0000-0000F1010000}"/>
    <cellStyle name="40% - Accent5 2 3 2" xfId="1157" xr:uid="{00000000-0005-0000-0000-0000F2010000}"/>
    <cellStyle name="40% - Accent5 2 4" xfId="1158" xr:uid="{00000000-0005-0000-0000-0000F3010000}"/>
    <cellStyle name="40% - Accent5 2 5" xfId="1159" xr:uid="{00000000-0005-0000-0000-0000F4010000}"/>
    <cellStyle name="40% - Accent5 2 6" xfId="1160" xr:uid="{00000000-0005-0000-0000-0000F5010000}"/>
    <cellStyle name="40% - Accent5 2 7" xfId="1161" xr:uid="{00000000-0005-0000-0000-0000F6010000}"/>
    <cellStyle name="40% - Accent5 2 8" xfId="1162" xr:uid="{00000000-0005-0000-0000-0000F7010000}"/>
    <cellStyle name="40% - Accent5 2 9" xfId="1163" xr:uid="{00000000-0005-0000-0000-0000F8010000}"/>
    <cellStyle name="40% - Accent5 3" xfId="1164" xr:uid="{00000000-0005-0000-0000-0000F9010000}"/>
    <cellStyle name="40% - Accent5 3 2" xfId="1165" xr:uid="{00000000-0005-0000-0000-0000FA010000}"/>
    <cellStyle name="40% - Accent5 3 2 2" xfId="1166" xr:uid="{00000000-0005-0000-0000-0000FB010000}"/>
    <cellStyle name="40% - Accent5 3 2 2 2" xfId="1167" xr:uid="{00000000-0005-0000-0000-0000FC010000}"/>
    <cellStyle name="40% - Accent5 3 2 2 2 2" xfId="1168" xr:uid="{00000000-0005-0000-0000-0000FD010000}"/>
    <cellStyle name="40% - Accent5 3 2 2 3" xfId="1169" xr:uid="{00000000-0005-0000-0000-0000FE010000}"/>
    <cellStyle name="40% - Accent5 3 2 3" xfId="1170" xr:uid="{00000000-0005-0000-0000-0000FF010000}"/>
    <cellStyle name="40% - Accent5 3 2 3 2" xfId="1171" xr:uid="{00000000-0005-0000-0000-000000020000}"/>
    <cellStyle name="40% - Accent5 3 2 4" xfId="1172" xr:uid="{00000000-0005-0000-0000-000001020000}"/>
    <cellStyle name="40% - Accent5 3 3" xfId="1173" xr:uid="{00000000-0005-0000-0000-000002020000}"/>
    <cellStyle name="40% - Accent5 3 3 2" xfId="1174" xr:uid="{00000000-0005-0000-0000-000003020000}"/>
    <cellStyle name="40% - Accent5 3 3 2 2" xfId="1175" xr:uid="{00000000-0005-0000-0000-000004020000}"/>
    <cellStyle name="40% - Accent5 3 3 2 2 2" xfId="1176" xr:uid="{00000000-0005-0000-0000-000005020000}"/>
    <cellStyle name="40% - Accent5 3 3 2 3" xfId="1177" xr:uid="{00000000-0005-0000-0000-000006020000}"/>
    <cellStyle name="40% - Accent5 3 3 3" xfId="1178" xr:uid="{00000000-0005-0000-0000-000007020000}"/>
    <cellStyle name="40% - Accent5 3 3 3 2" xfId="1179" xr:uid="{00000000-0005-0000-0000-000008020000}"/>
    <cellStyle name="40% - Accent5 3 3 4" xfId="1180" xr:uid="{00000000-0005-0000-0000-000009020000}"/>
    <cellStyle name="40% - Accent5 3 4" xfId="1181" xr:uid="{00000000-0005-0000-0000-00000A020000}"/>
    <cellStyle name="40% - Accent5 3 4 2" xfId="1182" xr:uid="{00000000-0005-0000-0000-00000B020000}"/>
    <cellStyle name="40% - Accent5 3 4 2 2" xfId="1183" xr:uid="{00000000-0005-0000-0000-00000C020000}"/>
    <cellStyle name="40% - Accent5 3 4 3" xfId="1184" xr:uid="{00000000-0005-0000-0000-00000D020000}"/>
    <cellStyle name="40% - Accent5 3 5" xfId="1185" xr:uid="{00000000-0005-0000-0000-00000E020000}"/>
    <cellStyle name="40% - Accent5 3 5 2" xfId="1186" xr:uid="{00000000-0005-0000-0000-00000F020000}"/>
    <cellStyle name="40% - Accent5 3 6" xfId="1187" xr:uid="{00000000-0005-0000-0000-000010020000}"/>
    <cellStyle name="40% - Accent5 4" xfId="1188" xr:uid="{00000000-0005-0000-0000-000011020000}"/>
    <cellStyle name="40% - Accent5 5" xfId="1189" xr:uid="{00000000-0005-0000-0000-000012020000}"/>
    <cellStyle name="40% - Accent5 6" xfId="1190" xr:uid="{00000000-0005-0000-0000-000013020000}"/>
    <cellStyle name="40% - Accent5 7" xfId="1191" xr:uid="{00000000-0005-0000-0000-000014020000}"/>
    <cellStyle name="40% - Accent5 8" xfId="1192" xr:uid="{00000000-0005-0000-0000-000015020000}"/>
    <cellStyle name="40% - Accent5 9" xfId="1193" xr:uid="{00000000-0005-0000-0000-000016020000}"/>
    <cellStyle name="40% - Accent6 2" xfId="22" xr:uid="{00000000-0005-0000-0000-000017020000}"/>
    <cellStyle name="40% - Accent6 2 10" xfId="1194" xr:uid="{00000000-0005-0000-0000-000018020000}"/>
    <cellStyle name="40% - Accent6 2 2" xfId="1195" xr:uid="{00000000-0005-0000-0000-000019020000}"/>
    <cellStyle name="40% - Accent6 2 2 2" xfId="1196" xr:uid="{00000000-0005-0000-0000-00001A020000}"/>
    <cellStyle name="40% - Accent6 2 2 3" xfId="1197" xr:uid="{00000000-0005-0000-0000-00001B020000}"/>
    <cellStyle name="40% - Accent6 2 3" xfId="1198" xr:uid="{00000000-0005-0000-0000-00001C020000}"/>
    <cellStyle name="40% - Accent6 2 3 2" xfId="1199" xr:uid="{00000000-0005-0000-0000-00001D020000}"/>
    <cellStyle name="40% - Accent6 2 4" xfId="1200" xr:uid="{00000000-0005-0000-0000-00001E020000}"/>
    <cellStyle name="40% - Accent6 2 5" xfId="1201" xr:uid="{00000000-0005-0000-0000-00001F020000}"/>
    <cellStyle name="40% - Accent6 2 6" xfId="1202" xr:uid="{00000000-0005-0000-0000-000020020000}"/>
    <cellStyle name="40% - Accent6 2 7" xfId="1203" xr:uid="{00000000-0005-0000-0000-000021020000}"/>
    <cellStyle name="40% - Accent6 2 8" xfId="1204" xr:uid="{00000000-0005-0000-0000-000022020000}"/>
    <cellStyle name="40% - Accent6 2 9" xfId="1205" xr:uid="{00000000-0005-0000-0000-000023020000}"/>
    <cellStyle name="40% - Accent6 3" xfId="1206" xr:uid="{00000000-0005-0000-0000-000024020000}"/>
    <cellStyle name="40% - Accent6 3 2" xfId="1207" xr:uid="{00000000-0005-0000-0000-000025020000}"/>
    <cellStyle name="40% - Accent6 3 2 2" xfId="1208" xr:uid="{00000000-0005-0000-0000-000026020000}"/>
    <cellStyle name="40% - Accent6 3 2 2 2" xfId="1209" xr:uid="{00000000-0005-0000-0000-000027020000}"/>
    <cellStyle name="40% - Accent6 3 2 2 2 2" xfId="1210" xr:uid="{00000000-0005-0000-0000-000028020000}"/>
    <cellStyle name="40% - Accent6 3 2 2 3" xfId="1211" xr:uid="{00000000-0005-0000-0000-000029020000}"/>
    <cellStyle name="40% - Accent6 3 2 3" xfId="1212" xr:uid="{00000000-0005-0000-0000-00002A020000}"/>
    <cellStyle name="40% - Accent6 3 2 3 2" xfId="1213" xr:uid="{00000000-0005-0000-0000-00002B020000}"/>
    <cellStyle name="40% - Accent6 3 2 4" xfId="1214" xr:uid="{00000000-0005-0000-0000-00002C020000}"/>
    <cellStyle name="40% - Accent6 3 3" xfId="1215" xr:uid="{00000000-0005-0000-0000-00002D020000}"/>
    <cellStyle name="40% - Accent6 3 3 2" xfId="1216" xr:uid="{00000000-0005-0000-0000-00002E020000}"/>
    <cellStyle name="40% - Accent6 3 3 2 2" xfId="1217" xr:uid="{00000000-0005-0000-0000-00002F020000}"/>
    <cellStyle name="40% - Accent6 3 3 2 2 2" xfId="1218" xr:uid="{00000000-0005-0000-0000-000030020000}"/>
    <cellStyle name="40% - Accent6 3 3 2 3" xfId="1219" xr:uid="{00000000-0005-0000-0000-000031020000}"/>
    <cellStyle name="40% - Accent6 3 3 3" xfId="1220" xr:uid="{00000000-0005-0000-0000-000032020000}"/>
    <cellStyle name="40% - Accent6 3 3 3 2" xfId="1221" xr:uid="{00000000-0005-0000-0000-000033020000}"/>
    <cellStyle name="40% - Accent6 3 3 4" xfId="1222" xr:uid="{00000000-0005-0000-0000-000034020000}"/>
    <cellStyle name="40% - Accent6 3 4" xfId="1223" xr:uid="{00000000-0005-0000-0000-000035020000}"/>
    <cellStyle name="40% - Accent6 3 4 2" xfId="1224" xr:uid="{00000000-0005-0000-0000-000036020000}"/>
    <cellStyle name="40% - Accent6 3 4 2 2" xfId="1225" xr:uid="{00000000-0005-0000-0000-000037020000}"/>
    <cellStyle name="40% - Accent6 3 4 3" xfId="1226" xr:uid="{00000000-0005-0000-0000-000038020000}"/>
    <cellStyle name="40% - Accent6 3 5" xfId="1227" xr:uid="{00000000-0005-0000-0000-000039020000}"/>
    <cellStyle name="40% - Accent6 3 5 2" xfId="1228" xr:uid="{00000000-0005-0000-0000-00003A020000}"/>
    <cellStyle name="40% - Accent6 3 6" xfId="1229" xr:uid="{00000000-0005-0000-0000-00003B020000}"/>
    <cellStyle name="40% - Accent6 4" xfId="1230" xr:uid="{00000000-0005-0000-0000-00003C020000}"/>
    <cellStyle name="40% - Accent6 5" xfId="1231" xr:uid="{00000000-0005-0000-0000-00003D020000}"/>
    <cellStyle name="40% - Accent6 6" xfId="1232" xr:uid="{00000000-0005-0000-0000-00003E020000}"/>
    <cellStyle name="40% - Accent6 7" xfId="1233" xr:uid="{00000000-0005-0000-0000-00003F020000}"/>
    <cellStyle name="40% - Accent6 8" xfId="1234" xr:uid="{00000000-0005-0000-0000-000040020000}"/>
    <cellStyle name="40% - Accent6 9" xfId="1235" xr:uid="{00000000-0005-0000-0000-000041020000}"/>
    <cellStyle name="60 % - Accent1" xfId="1236" xr:uid="{00000000-0005-0000-0000-000042020000}"/>
    <cellStyle name="60 % - Accent2" xfId="1237" xr:uid="{00000000-0005-0000-0000-000043020000}"/>
    <cellStyle name="60 % - Accent3" xfId="1238" xr:uid="{00000000-0005-0000-0000-000044020000}"/>
    <cellStyle name="60 % - Accent4" xfId="1239" xr:uid="{00000000-0005-0000-0000-000045020000}"/>
    <cellStyle name="60 % - Accent5" xfId="1240" xr:uid="{00000000-0005-0000-0000-000046020000}"/>
    <cellStyle name="60 % - Accent6" xfId="1241" xr:uid="{00000000-0005-0000-0000-000047020000}"/>
    <cellStyle name="60% - Accent1 2" xfId="23" xr:uid="{00000000-0005-0000-0000-000048020000}"/>
    <cellStyle name="60% - Accent1 2 2" xfId="1242" xr:uid="{00000000-0005-0000-0000-000049020000}"/>
    <cellStyle name="60% - Accent1 2 3" xfId="1243" xr:uid="{00000000-0005-0000-0000-00004A020000}"/>
    <cellStyle name="60% - Accent1 2 4" xfId="1244" xr:uid="{00000000-0005-0000-0000-00004B020000}"/>
    <cellStyle name="60% - Accent1 2 5" xfId="1245" xr:uid="{00000000-0005-0000-0000-00004C020000}"/>
    <cellStyle name="60% - Accent1 2 6" xfId="1246" xr:uid="{00000000-0005-0000-0000-00004D020000}"/>
    <cellStyle name="60% - Accent1 2 7" xfId="1247" xr:uid="{00000000-0005-0000-0000-00004E020000}"/>
    <cellStyle name="60% - Accent1 2 8" xfId="1248" xr:uid="{00000000-0005-0000-0000-00004F020000}"/>
    <cellStyle name="60% - Accent1 2 9" xfId="1249" xr:uid="{00000000-0005-0000-0000-000050020000}"/>
    <cellStyle name="60% - Accent1 3" xfId="1250" xr:uid="{00000000-0005-0000-0000-000051020000}"/>
    <cellStyle name="60% - Accent2 2" xfId="24" xr:uid="{00000000-0005-0000-0000-000052020000}"/>
    <cellStyle name="60% - Accent2 2 2" xfId="1251" xr:uid="{00000000-0005-0000-0000-000053020000}"/>
    <cellStyle name="60% - Accent2 2 3" xfId="1252" xr:uid="{00000000-0005-0000-0000-000054020000}"/>
    <cellStyle name="60% - Accent2 2 4" xfId="1253" xr:uid="{00000000-0005-0000-0000-000055020000}"/>
    <cellStyle name="60% - Accent2 2 5" xfId="1254" xr:uid="{00000000-0005-0000-0000-000056020000}"/>
    <cellStyle name="60% - Accent2 2 6" xfId="1255" xr:uid="{00000000-0005-0000-0000-000057020000}"/>
    <cellStyle name="60% - Accent2 2 7" xfId="1256" xr:uid="{00000000-0005-0000-0000-000058020000}"/>
    <cellStyle name="60% - Accent2 2 8" xfId="1257" xr:uid="{00000000-0005-0000-0000-000059020000}"/>
    <cellStyle name="60% - Accent2 2 9" xfId="1258" xr:uid="{00000000-0005-0000-0000-00005A020000}"/>
    <cellStyle name="60% - Accent2 3" xfId="1259" xr:uid="{00000000-0005-0000-0000-00005B020000}"/>
    <cellStyle name="60% - Accent3 2" xfId="25" xr:uid="{00000000-0005-0000-0000-00005C020000}"/>
    <cellStyle name="60% - Accent3 2 2" xfId="1260" xr:uid="{00000000-0005-0000-0000-00005D020000}"/>
    <cellStyle name="60% - Accent3 2 3" xfId="1261" xr:uid="{00000000-0005-0000-0000-00005E020000}"/>
    <cellStyle name="60% - Accent3 2 4" xfId="1262" xr:uid="{00000000-0005-0000-0000-00005F020000}"/>
    <cellStyle name="60% - Accent3 2 5" xfId="1263" xr:uid="{00000000-0005-0000-0000-000060020000}"/>
    <cellStyle name="60% - Accent3 2 6" xfId="1264" xr:uid="{00000000-0005-0000-0000-000061020000}"/>
    <cellStyle name="60% - Accent3 2 7" xfId="1265" xr:uid="{00000000-0005-0000-0000-000062020000}"/>
    <cellStyle name="60% - Accent3 2 8" xfId="1266" xr:uid="{00000000-0005-0000-0000-000063020000}"/>
    <cellStyle name="60% - Accent3 2 9" xfId="1267" xr:uid="{00000000-0005-0000-0000-000064020000}"/>
    <cellStyle name="60% - Accent3 3" xfId="1268" xr:uid="{00000000-0005-0000-0000-000065020000}"/>
    <cellStyle name="60% - Accent4 2" xfId="26" xr:uid="{00000000-0005-0000-0000-000066020000}"/>
    <cellStyle name="60% - Accent4 2 2" xfId="1269" xr:uid="{00000000-0005-0000-0000-000067020000}"/>
    <cellStyle name="60% - Accent4 2 3" xfId="1270" xr:uid="{00000000-0005-0000-0000-000068020000}"/>
    <cellStyle name="60% - Accent4 2 4" xfId="1271" xr:uid="{00000000-0005-0000-0000-000069020000}"/>
    <cellStyle name="60% - Accent4 2 5" xfId="1272" xr:uid="{00000000-0005-0000-0000-00006A020000}"/>
    <cellStyle name="60% - Accent4 2 6" xfId="1273" xr:uid="{00000000-0005-0000-0000-00006B020000}"/>
    <cellStyle name="60% - Accent4 2 7" xfId="1274" xr:uid="{00000000-0005-0000-0000-00006C020000}"/>
    <cellStyle name="60% - Accent4 2 8" xfId="1275" xr:uid="{00000000-0005-0000-0000-00006D020000}"/>
    <cellStyle name="60% - Accent4 2 9" xfId="1276" xr:uid="{00000000-0005-0000-0000-00006E020000}"/>
    <cellStyle name="60% - Accent4 3" xfId="1277" xr:uid="{00000000-0005-0000-0000-00006F020000}"/>
    <cellStyle name="60% - Accent5 2" xfId="27" xr:uid="{00000000-0005-0000-0000-000070020000}"/>
    <cellStyle name="60% - Accent5 2 2" xfId="1278" xr:uid="{00000000-0005-0000-0000-000071020000}"/>
    <cellStyle name="60% - Accent5 2 3" xfId="1279" xr:uid="{00000000-0005-0000-0000-000072020000}"/>
    <cellStyle name="60% - Accent5 2 4" xfId="1280" xr:uid="{00000000-0005-0000-0000-000073020000}"/>
    <cellStyle name="60% - Accent5 2 5" xfId="1281" xr:uid="{00000000-0005-0000-0000-000074020000}"/>
    <cellStyle name="60% - Accent5 2 6" xfId="1282" xr:uid="{00000000-0005-0000-0000-000075020000}"/>
    <cellStyle name="60% - Accent5 2 7" xfId="1283" xr:uid="{00000000-0005-0000-0000-000076020000}"/>
    <cellStyle name="60% - Accent5 2 8" xfId="1284" xr:uid="{00000000-0005-0000-0000-000077020000}"/>
    <cellStyle name="60% - Accent5 2 9" xfId="1285" xr:uid="{00000000-0005-0000-0000-000078020000}"/>
    <cellStyle name="60% - Accent5 3" xfId="1286" xr:uid="{00000000-0005-0000-0000-000079020000}"/>
    <cellStyle name="60% - Accent6 2" xfId="28" xr:uid="{00000000-0005-0000-0000-00007A020000}"/>
    <cellStyle name="60% - Accent6 2 2" xfId="1287" xr:uid="{00000000-0005-0000-0000-00007B020000}"/>
    <cellStyle name="60% - Accent6 2 3" xfId="1288" xr:uid="{00000000-0005-0000-0000-00007C020000}"/>
    <cellStyle name="60% - Accent6 2 4" xfId="1289" xr:uid="{00000000-0005-0000-0000-00007D020000}"/>
    <cellStyle name="60% - Accent6 2 5" xfId="1290" xr:uid="{00000000-0005-0000-0000-00007E020000}"/>
    <cellStyle name="60% - Accent6 2 6" xfId="1291" xr:uid="{00000000-0005-0000-0000-00007F020000}"/>
    <cellStyle name="60% - Accent6 2 7" xfId="1292" xr:uid="{00000000-0005-0000-0000-000080020000}"/>
    <cellStyle name="60% - Accent6 2 8" xfId="1293" xr:uid="{00000000-0005-0000-0000-000081020000}"/>
    <cellStyle name="60% - Accent6 2 9" xfId="1294" xr:uid="{00000000-0005-0000-0000-000082020000}"/>
    <cellStyle name="60% - Accent6 3" xfId="1295" xr:uid="{00000000-0005-0000-0000-000083020000}"/>
    <cellStyle name="A%" xfId="1296" xr:uid="{00000000-0005-0000-0000-000084020000}"/>
    <cellStyle name="A% 2" xfId="5685" xr:uid="{00000000-0005-0000-0000-000085020000}"/>
    <cellStyle name="Accent1 2" xfId="29" xr:uid="{00000000-0005-0000-0000-000086020000}"/>
    <cellStyle name="Accent1 2 2" xfId="1297" xr:uid="{00000000-0005-0000-0000-000087020000}"/>
    <cellStyle name="Accent1 2 3" xfId="1298" xr:uid="{00000000-0005-0000-0000-000088020000}"/>
    <cellStyle name="Accent1 2 4" xfId="1299" xr:uid="{00000000-0005-0000-0000-000089020000}"/>
    <cellStyle name="Accent1 2 5" xfId="1300" xr:uid="{00000000-0005-0000-0000-00008A020000}"/>
    <cellStyle name="Accent1 2 6" xfId="1301" xr:uid="{00000000-0005-0000-0000-00008B020000}"/>
    <cellStyle name="Accent1 2 7" xfId="1302" xr:uid="{00000000-0005-0000-0000-00008C020000}"/>
    <cellStyle name="Accent1 2 8" xfId="1303" xr:uid="{00000000-0005-0000-0000-00008D020000}"/>
    <cellStyle name="Accent1 2 9" xfId="1304" xr:uid="{00000000-0005-0000-0000-00008E020000}"/>
    <cellStyle name="Accent1 3" xfId="1305" xr:uid="{00000000-0005-0000-0000-00008F020000}"/>
    <cellStyle name="Accent2 2" xfId="30" xr:uid="{00000000-0005-0000-0000-000090020000}"/>
    <cellStyle name="Accent2 2 2" xfId="1306" xr:uid="{00000000-0005-0000-0000-000091020000}"/>
    <cellStyle name="Accent2 2 3" xfId="1307" xr:uid="{00000000-0005-0000-0000-000092020000}"/>
    <cellStyle name="Accent2 2 4" xfId="1308" xr:uid="{00000000-0005-0000-0000-000093020000}"/>
    <cellStyle name="Accent2 2 5" xfId="1309" xr:uid="{00000000-0005-0000-0000-000094020000}"/>
    <cellStyle name="Accent2 2 6" xfId="1310" xr:uid="{00000000-0005-0000-0000-000095020000}"/>
    <cellStyle name="Accent2 2 7" xfId="1311" xr:uid="{00000000-0005-0000-0000-000096020000}"/>
    <cellStyle name="Accent2 2 8" xfId="1312" xr:uid="{00000000-0005-0000-0000-000097020000}"/>
    <cellStyle name="Accent2 2 9" xfId="1313" xr:uid="{00000000-0005-0000-0000-000098020000}"/>
    <cellStyle name="Accent2 3" xfId="1314" xr:uid="{00000000-0005-0000-0000-000099020000}"/>
    <cellStyle name="Accent3 2" xfId="31" xr:uid="{00000000-0005-0000-0000-00009A020000}"/>
    <cellStyle name="Accent3 2 2" xfId="1315" xr:uid="{00000000-0005-0000-0000-00009B020000}"/>
    <cellStyle name="Accent3 2 3" xfId="1316" xr:uid="{00000000-0005-0000-0000-00009C020000}"/>
    <cellStyle name="Accent3 2 4" xfId="1317" xr:uid="{00000000-0005-0000-0000-00009D020000}"/>
    <cellStyle name="Accent3 2 5" xfId="1318" xr:uid="{00000000-0005-0000-0000-00009E020000}"/>
    <cellStyle name="Accent3 2 6" xfId="1319" xr:uid="{00000000-0005-0000-0000-00009F020000}"/>
    <cellStyle name="Accent3 2 7" xfId="1320" xr:uid="{00000000-0005-0000-0000-0000A0020000}"/>
    <cellStyle name="Accent3 2 8" xfId="1321" xr:uid="{00000000-0005-0000-0000-0000A1020000}"/>
    <cellStyle name="Accent3 2 9" xfId="1322" xr:uid="{00000000-0005-0000-0000-0000A2020000}"/>
    <cellStyle name="Accent3 3" xfId="1323" xr:uid="{00000000-0005-0000-0000-0000A3020000}"/>
    <cellStyle name="Accent4 2" xfId="32" xr:uid="{00000000-0005-0000-0000-0000A4020000}"/>
    <cellStyle name="Accent4 2 2" xfId="1324" xr:uid="{00000000-0005-0000-0000-0000A5020000}"/>
    <cellStyle name="Accent4 2 3" xfId="1325" xr:uid="{00000000-0005-0000-0000-0000A6020000}"/>
    <cellStyle name="Accent4 2 4" xfId="1326" xr:uid="{00000000-0005-0000-0000-0000A7020000}"/>
    <cellStyle name="Accent4 2 5" xfId="1327" xr:uid="{00000000-0005-0000-0000-0000A8020000}"/>
    <cellStyle name="Accent4 2 6" xfId="1328" xr:uid="{00000000-0005-0000-0000-0000A9020000}"/>
    <cellStyle name="Accent4 2 7" xfId="1329" xr:uid="{00000000-0005-0000-0000-0000AA020000}"/>
    <cellStyle name="Accent4 2 8" xfId="1330" xr:uid="{00000000-0005-0000-0000-0000AB020000}"/>
    <cellStyle name="Accent4 2 9" xfId="1331" xr:uid="{00000000-0005-0000-0000-0000AC020000}"/>
    <cellStyle name="Accent4 3" xfId="1332" xr:uid="{00000000-0005-0000-0000-0000AD020000}"/>
    <cellStyle name="Accent5 2" xfId="33" xr:uid="{00000000-0005-0000-0000-0000AE020000}"/>
    <cellStyle name="Accent5 2 2" xfId="1333" xr:uid="{00000000-0005-0000-0000-0000AF020000}"/>
    <cellStyle name="Accent5 2 3" xfId="1334" xr:uid="{00000000-0005-0000-0000-0000B0020000}"/>
    <cellStyle name="Accent5 2 4" xfId="1335" xr:uid="{00000000-0005-0000-0000-0000B1020000}"/>
    <cellStyle name="Accent5 2 5" xfId="1336" xr:uid="{00000000-0005-0000-0000-0000B2020000}"/>
    <cellStyle name="Accent5 2 6" xfId="1337" xr:uid="{00000000-0005-0000-0000-0000B3020000}"/>
    <cellStyle name="Accent5 2 7" xfId="1338" xr:uid="{00000000-0005-0000-0000-0000B4020000}"/>
    <cellStyle name="Accent5 2 8" xfId="1339" xr:uid="{00000000-0005-0000-0000-0000B5020000}"/>
    <cellStyle name="Accent5 2 9" xfId="1340" xr:uid="{00000000-0005-0000-0000-0000B6020000}"/>
    <cellStyle name="Accent5 3" xfId="1341" xr:uid="{00000000-0005-0000-0000-0000B7020000}"/>
    <cellStyle name="Accent6 2" xfId="34" xr:uid="{00000000-0005-0000-0000-0000B8020000}"/>
    <cellStyle name="Accent6 2 2" xfId="1342" xr:uid="{00000000-0005-0000-0000-0000B9020000}"/>
    <cellStyle name="Accent6 2 3" xfId="1343" xr:uid="{00000000-0005-0000-0000-0000BA020000}"/>
    <cellStyle name="Accent6 2 4" xfId="1344" xr:uid="{00000000-0005-0000-0000-0000BB020000}"/>
    <cellStyle name="Accent6 2 5" xfId="1345" xr:uid="{00000000-0005-0000-0000-0000BC020000}"/>
    <cellStyle name="Accent6 2 6" xfId="1346" xr:uid="{00000000-0005-0000-0000-0000BD020000}"/>
    <cellStyle name="Accent6 2 7" xfId="1347" xr:uid="{00000000-0005-0000-0000-0000BE020000}"/>
    <cellStyle name="Accent6 2 8" xfId="1348" xr:uid="{00000000-0005-0000-0000-0000BF020000}"/>
    <cellStyle name="Accent6 2 9" xfId="1349" xr:uid="{00000000-0005-0000-0000-0000C0020000}"/>
    <cellStyle name="Accent6 3" xfId="1350" xr:uid="{00000000-0005-0000-0000-0000C1020000}"/>
    <cellStyle name="Accounting w/$" xfId="1351" xr:uid="{00000000-0005-0000-0000-0000C2020000}"/>
    <cellStyle name="Accounting w/$ Total" xfId="1352" xr:uid="{00000000-0005-0000-0000-0000C3020000}"/>
    <cellStyle name="Accounting w/o $" xfId="1353" xr:uid="{00000000-0005-0000-0000-0000C4020000}"/>
    <cellStyle name="Acinput" xfId="1354" xr:uid="{00000000-0005-0000-0000-0000C5020000}"/>
    <cellStyle name="Acinput 2" xfId="5686" xr:uid="{00000000-0005-0000-0000-0000C6020000}"/>
    <cellStyle name="Acinput,," xfId="1355" xr:uid="{00000000-0005-0000-0000-0000C7020000}"/>
    <cellStyle name="Acinput,, 2" xfId="5687" xr:uid="{00000000-0005-0000-0000-0000C8020000}"/>
    <cellStyle name="Acoutput" xfId="1356" xr:uid="{00000000-0005-0000-0000-0000C9020000}"/>
    <cellStyle name="Acoutput 2" xfId="5688" xr:uid="{00000000-0005-0000-0000-0000CA020000}"/>
    <cellStyle name="Acoutput,," xfId="1357" xr:uid="{00000000-0005-0000-0000-0000CB020000}"/>
    <cellStyle name="Acoutput,, 2" xfId="5689" xr:uid="{00000000-0005-0000-0000-0000CC020000}"/>
    <cellStyle name="Actual Date" xfId="1358" xr:uid="{00000000-0005-0000-0000-0000CD020000}"/>
    <cellStyle name="AFE" xfId="1359" xr:uid="{00000000-0005-0000-0000-0000CE020000}"/>
    <cellStyle name="al" xfId="1360" xr:uid="{00000000-0005-0000-0000-0000CF020000}"/>
    <cellStyle name="Amount_EQU_RIGH.XLS_Equity market_Preferred Securities " xfId="1361" xr:uid="{00000000-0005-0000-0000-0000D0020000}"/>
    <cellStyle name="Apershare" xfId="1362" xr:uid="{00000000-0005-0000-0000-0000D1020000}"/>
    <cellStyle name="Apershare 2" xfId="5690" xr:uid="{00000000-0005-0000-0000-0000D2020000}"/>
    <cellStyle name="Aprice" xfId="1363" xr:uid="{00000000-0005-0000-0000-0000D3020000}"/>
    <cellStyle name="Aprice 2" xfId="5691" xr:uid="{00000000-0005-0000-0000-0000D4020000}"/>
    <cellStyle name="ar" xfId="1364" xr:uid="{00000000-0005-0000-0000-0000D5020000}"/>
    <cellStyle name="ar 2" xfId="6863" xr:uid="{00000000-0005-0000-0000-0000D6020000}"/>
    <cellStyle name="Arial 10" xfId="1365" xr:uid="{00000000-0005-0000-0000-0000D7020000}"/>
    <cellStyle name="Arial 12" xfId="1366" xr:uid="{00000000-0005-0000-0000-0000D8020000}"/>
    <cellStyle name="Availability" xfId="1367" xr:uid="{00000000-0005-0000-0000-0000D9020000}"/>
    <cellStyle name="Avertissement" xfId="1368" xr:uid="{00000000-0005-0000-0000-0000DA020000}"/>
    <cellStyle name="Bad 2" xfId="35" xr:uid="{00000000-0005-0000-0000-0000DB020000}"/>
    <cellStyle name="Bad 2 2" xfId="1369" xr:uid="{00000000-0005-0000-0000-0000DC020000}"/>
    <cellStyle name="Bad 2 3" xfId="1370" xr:uid="{00000000-0005-0000-0000-0000DD020000}"/>
    <cellStyle name="Bad 2 4" xfId="1371" xr:uid="{00000000-0005-0000-0000-0000DE020000}"/>
    <cellStyle name="Bad 2 5" xfId="1372" xr:uid="{00000000-0005-0000-0000-0000DF020000}"/>
    <cellStyle name="Bad 2 6" xfId="1373" xr:uid="{00000000-0005-0000-0000-0000E0020000}"/>
    <cellStyle name="Bad 2 7" xfId="1374" xr:uid="{00000000-0005-0000-0000-0000E1020000}"/>
    <cellStyle name="Bad 2 8" xfId="1375" xr:uid="{00000000-0005-0000-0000-0000E2020000}"/>
    <cellStyle name="Bad 2 9" xfId="1376" xr:uid="{00000000-0005-0000-0000-0000E3020000}"/>
    <cellStyle name="Bad 3" xfId="1377" xr:uid="{00000000-0005-0000-0000-0000E4020000}"/>
    <cellStyle name="Band 2" xfId="1378" xr:uid="{00000000-0005-0000-0000-0000E5020000}"/>
    <cellStyle name="Band 2 2" xfId="5692" xr:uid="{00000000-0005-0000-0000-0000E6020000}"/>
    <cellStyle name="Blank" xfId="1379" xr:uid="{00000000-0005-0000-0000-0000E7020000}"/>
    <cellStyle name="Blue" xfId="1380" xr:uid="{00000000-0005-0000-0000-0000E8020000}"/>
    <cellStyle name="Bold/Border" xfId="1381" xr:uid="{00000000-0005-0000-0000-0000E9020000}"/>
    <cellStyle name="Bold/Border 2" xfId="5693" xr:uid="{00000000-0005-0000-0000-0000EA020000}"/>
    <cellStyle name="Border Heavy" xfId="1382" xr:uid="{00000000-0005-0000-0000-0000EB020000}"/>
    <cellStyle name="Border Thin" xfId="1383" xr:uid="{00000000-0005-0000-0000-0000EC020000}"/>
    <cellStyle name="Border, Bottom" xfId="1384" xr:uid="{00000000-0005-0000-0000-0000ED020000}"/>
    <cellStyle name="Border, Bottom 2" xfId="5694" xr:uid="{00000000-0005-0000-0000-0000EE020000}"/>
    <cellStyle name="Border, Left" xfId="1385" xr:uid="{00000000-0005-0000-0000-0000EF020000}"/>
    <cellStyle name="Border, Left 2" xfId="5695" xr:uid="{00000000-0005-0000-0000-0000F0020000}"/>
    <cellStyle name="Border, Right" xfId="1386" xr:uid="{00000000-0005-0000-0000-0000F1020000}"/>
    <cellStyle name="Border, Top" xfId="1387" xr:uid="{00000000-0005-0000-0000-0000F2020000}"/>
    <cellStyle name="British Pound" xfId="1388" xr:uid="{00000000-0005-0000-0000-0000F3020000}"/>
    <cellStyle name="BritPound" xfId="1389" xr:uid="{00000000-0005-0000-0000-0000F4020000}"/>
    <cellStyle name="Bullet" xfId="1390" xr:uid="{00000000-0005-0000-0000-0000F5020000}"/>
    <cellStyle name="Calc Currency (0)" xfId="1391" xr:uid="{00000000-0005-0000-0000-0000F6020000}"/>
    <cellStyle name="Calc Currency (2)" xfId="1392" xr:uid="{00000000-0005-0000-0000-0000F7020000}"/>
    <cellStyle name="Calc Percent (0)" xfId="1393" xr:uid="{00000000-0005-0000-0000-0000F8020000}"/>
    <cellStyle name="Calc Percent (1)" xfId="1394" xr:uid="{00000000-0005-0000-0000-0000F9020000}"/>
    <cellStyle name="Calc Percent (2)" xfId="1395" xr:uid="{00000000-0005-0000-0000-0000FA020000}"/>
    <cellStyle name="Calc Units (0)" xfId="1396" xr:uid="{00000000-0005-0000-0000-0000FB020000}"/>
    <cellStyle name="Calc Units (1)" xfId="1397" xr:uid="{00000000-0005-0000-0000-0000FC020000}"/>
    <cellStyle name="Calc Units (2)" xfId="1398" xr:uid="{00000000-0005-0000-0000-0000FD020000}"/>
    <cellStyle name="Calcul" xfId="1399" xr:uid="{00000000-0005-0000-0000-0000FE020000}"/>
    <cellStyle name="Calculation 2" xfId="36" xr:uid="{00000000-0005-0000-0000-0000FF020000}"/>
    <cellStyle name="Calculation 2 10" xfId="9745" xr:uid="{00000000-0005-0000-0000-000000030000}"/>
    <cellStyle name="Calculation 2 2" xfId="64" xr:uid="{00000000-0005-0000-0000-000001030000}"/>
    <cellStyle name="Calculation 2 2 2" xfId="84" xr:uid="{00000000-0005-0000-0000-000002030000}"/>
    <cellStyle name="Calculation 2 2 2 2" xfId="9766" xr:uid="{00000000-0005-0000-0000-000003030000}"/>
    <cellStyle name="Calculation 2 2 3" xfId="9752" xr:uid="{00000000-0005-0000-0000-000004030000}"/>
    <cellStyle name="Calculation 2 3" xfId="78" xr:uid="{00000000-0005-0000-0000-000005030000}"/>
    <cellStyle name="Calculation 2 3 2" xfId="9760" xr:uid="{00000000-0005-0000-0000-000006030000}"/>
    <cellStyle name="Calculation 2 4" xfId="1400" xr:uid="{00000000-0005-0000-0000-000007030000}"/>
    <cellStyle name="Calculation 2 5" xfId="1401" xr:uid="{00000000-0005-0000-0000-000008030000}"/>
    <cellStyle name="Calculation 2 6" xfId="1402" xr:uid="{00000000-0005-0000-0000-000009030000}"/>
    <cellStyle name="Calculation 2 7" xfId="1403" xr:uid="{00000000-0005-0000-0000-00000A030000}"/>
    <cellStyle name="Calculation 2 8" xfId="1404" xr:uid="{00000000-0005-0000-0000-00000B030000}"/>
    <cellStyle name="Calculation 2 9" xfId="1405" xr:uid="{00000000-0005-0000-0000-00000C030000}"/>
    <cellStyle name="Calculation 3" xfId="1406" xr:uid="{00000000-0005-0000-0000-00000D030000}"/>
    <cellStyle name="Case" xfId="1407" xr:uid="{00000000-0005-0000-0000-00000E030000}"/>
    <cellStyle name="Cellule liée" xfId="1408" xr:uid="{00000000-0005-0000-0000-00000F030000}"/>
    <cellStyle name="Check" xfId="1409" xr:uid="{00000000-0005-0000-0000-000010030000}"/>
    <cellStyle name="Check Cell 2" xfId="37" xr:uid="{00000000-0005-0000-0000-000011030000}"/>
    <cellStyle name="Check Cell 2 2" xfId="1410" xr:uid="{00000000-0005-0000-0000-000012030000}"/>
    <cellStyle name="Check Cell 2 3" xfId="1411" xr:uid="{00000000-0005-0000-0000-000013030000}"/>
    <cellStyle name="Check Cell 2 4" xfId="1412" xr:uid="{00000000-0005-0000-0000-000014030000}"/>
    <cellStyle name="Check Cell 2 5" xfId="1413" xr:uid="{00000000-0005-0000-0000-000015030000}"/>
    <cellStyle name="Check Cell 2 6" xfId="1414" xr:uid="{00000000-0005-0000-0000-000016030000}"/>
    <cellStyle name="Check Cell 2 7" xfId="1415" xr:uid="{00000000-0005-0000-0000-000017030000}"/>
    <cellStyle name="Check Cell 2 8" xfId="1416" xr:uid="{00000000-0005-0000-0000-000018030000}"/>
    <cellStyle name="Check Cell 2 9" xfId="1417" xr:uid="{00000000-0005-0000-0000-000019030000}"/>
    <cellStyle name="Check Cell 3" xfId="1418" xr:uid="{00000000-0005-0000-0000-00001A030000}"/>
    <cellStyle name="Chiffre" xfId="1419" xr:uid="{00000000-0005-0000-0000-00001B030000}"/>
    <cellStyle name="Colhead_left" xfId="1420" xr:uid="{00000000-0005-0000-0000-00001C030000}"/>
    <cellStyle name="ColHeading" xfId="1421" xr:uid="{00000000-0005-0000-0000-00001D030000}"/>
    <cellStyle name="Column Title" xfId="1422" xr:uid="{00000000-0005-0000-0000-00001E030000}"/>
    <cellStyle name="ColumnHeadings" xfId="1423" xr:uid="{00000000-0005-0000-0000-00001F030000}"/>
    <cellStyle name="ColumnHeadings2" xfId="1424" xr:uid="{00000000-0005-0000-0000-000020030000}"/>
    <cellStyle name="Comma" xfId="71" builtinId="3"/>
    <cellStyle name="Comma  - Style1" xfId="1425" xr:uid="{00000000-0005-0000-0000-000022030000}"/>
    <cellStyle name="Comma  - Style2" xfId="1426" xr:uid="{00000000-0005-0000-0000-000023030000}"/>
    <cellStyle name="Comma  - Style3" xfId="1427" xr:uid="{00000000-0005-0000-0000-000024030000}"/>
    <cellStyle name="Comma  - Style4" xfId="1428" xr:uid="{00000000-0005-0000-0000-000025030000}"/>
    <cellStyle name="Comma  - Style5" xfId="1429" xr:uid="{00000000-0005-0000-0000-000026030000}"/>
    <cellStyle name="Comma  - Style6" xfId="1430" xr:uid="{00000000-0005-0000-0000-000027030000}"/>
    <cellStyle name="Comma  - Style7" xfId="1431" xr:uid="{00000000-0005-0000-0000-000028030000}"/>
    <cellStyle name="Comma  - Style8" xfId="1432" xr:uid="{00000000-0005-0000-0000-000029030000}"/>
    <cellStyle name="Comma ," xfId="1433" xr:uid="{00000000-0005-0000-0000-00002A030000}"/>
    <cellStyle name="Comma [00]" xfId="1434" xr:uid="{00000000-0005-0000-0000-00002B030000}"/>
    <cellStyle name="Comma [1]" xfId="1435" xr:uid="{00000000-0005-0000-0000-00002C030000}"/>
    <cellStyle name="Comma [2]" xfId="1436" xr:uid="{00000000-0005-0000-0000-00002D030000}"/>
    <cellStyle name="Comma [3]" xfId="1437" xr:uid="{00000000-0005-0000-0000-00002E030000}"/>
    <cellStyle name="Comma 0" xfId="1438" xr:uid="{00000000-0005-0000-0000-00002F030000}"/>
    <cellStyle name="Comma 0*" xfId="1439" xr:uid="{00000000-0005-0000-0000-000030030000}"/>
    <cellStyle name="Comma 10" xfId="1440" xr:uid="{00000000-0005-0000-0000-000031030000}"/>
    <cellStyle name="Comma 10 2" xfId="1441" xr:uid="{00000000-0005-0000-0000-000032030000}"/>
    <cellStyle name="Comma 10 3" xfId="1442" xr:uid="{00000000-0005-0000-0000-000033030000}"/>
    <cellStyle name="Comma 10 4" xfId="1443" xr:uid="{00000000-0005-0000-0000-000034030000}"/>
    <cellStyle name="Comma 10 5" xfId="1444" xr:uid="{00000000-0005-0000-0000-000035030000}"/>
    <cellStyle name="Comma 11" xfId="1445" xr:uid="{00000000-0005-0000-0000-000036030000}"/>
    <cellStyle name="Comma 12" xfId="1446" xr:uid="{00000000-0005-0000-0000-000037030000}"/>
    <cellStyle name="Comma 13" xfId="132" xr:uid="{00000000-0005-0000-0000-000038030000}"/>
    <cellStyle name="Comma 14" xfId="6210" xr:uid="{00000000-0005-0000-0000-000039030000}"/>
    <cellStyle name="Comma 15" xfId="6262" xr:uid="{00000000-0005-0000-0000-00003A030000}"/>
    <cellStyle name="Comma 16" xfId="6264" xr:uid="{00000000-0005-0000-0000-00003B030000}"/>
    <cellStyle name="Comma 17" xfId="6263" xr:uid="{00000000-0005-0000-0000-00003C030000}"/>
    <cellStyle name="Comma 2" xfId="1" xr:uid="{00000000-0005-0000-0000-00003D030000}"/>
    <cellStyle name="Comma 2 10" xfId="1447" xr:uid="{00000000-0005-0000-0000-00003E030000}"/>
    <cellStyle name="Comma 2 11" xfId="1448" xr:uid="{00000000-0005-0000-0000-00003F030000}"/>
    <cellStyle name="Comma 2 11 2" xfId="1449" xr:uid="{00000000-0005-0000-0000-000040030000}"/>
    <cellStyle name="Comma 2 11 2 2" xfId="1450" xr:uid="{00000000-0005-0000-0000-000041030000}"/>
    <cellStyle name="Comma 2 11 3" xfId="1451" xr:uid="{00000000-0005-0000-0000-000042030000}"/>
    <cellStyle name="Comma 2 12" xfId="1452" xr:uid="{00000000-0005-0000-0000-000043030000}"/>
    <cellStyle name="Comma 2 12 2" xfId="1453" xr:uid="{00000000-0005-0000-0000-000044030000}"/>
    <cellStyle name="Comma 2 13" xfId="1454" xr:uid="{00000000-0005-0000-0000-000045030000}"/>
    <cellStyle name="Comma 2 14" xfId="1455" xr:uid="{00000000-0005-0000-0000-000046030000}"/>
    <cellStyle name="Comma 2 15" xfId="1456" xr:uid="{00000000-0005-0000-0000-000047030000}"/>
    <cellStyle name="Comma 2 16" xfId="1457" xr:uid="{00000000-0005-0000-0000-000048030000}"/>
    <cellStyle name="Comma 2 17" xfId="1458" xr:uid="{00000000-0005-0000-0000-000049030000}"/>
    <cellStyle name="Comma 2 18" xfId="1459" xr:uid="{00000000-0005-0000-0000-00004A030000}"/>
    <cellStyle name="Comma 2 19" xfId="1460" xr:uid="{00000000-0005-0000-0000-00004B030000}"/>
    <cellStyle name="Comma 2 2" xfId="2" xr:uid="{00000000-0005-0000-0000-00004C030000}"/>
    <cellStyle name="Comma 2 2 10" xfId="1461" xr:uid="{00000000-0005-0000-0000-00004D030000}"/>
    <cellStyle name="Comma 2 2 11" xfId="1462" xr:uid="{00000000-0005-0000-0000-00004E030000}"/>
    <cellStyle name="Comma 2 2 2" xfId="1463" xr:uid="{00000000-0005-0000-0000-00004F030000}"/>
    <cellStyle name="Comma 2 2 2 2" xfId="1464" xr:uid="{00000000-0005-0000-0000-000050030000}"/>
    <cellStyle name="Comma 2 2 3" xfId="1465" xr:uid="{00000000-0005-0000-0000-000051030000}"/>
    <cellStyle name="Comma 2 2 4" xfId="1466" xr:uid="{00000000-0005-0000-0000-000052030000}"/>
    <cellStyle name="Comma 2 2 5" xfId="1467" xr:uid="{00000000-0005-0000-0000-000053030000}"/>
    <cellStyle name="Comma 2 2 6" xfId="1468" xr:uid="{00000000-0005-0000-0000-000054030000}"/>
    <cellStyle name="Comma 2 2 7" xfId="1469" xr:uid="{00000000-0005-0000-0000-000055030000}"/>
    <cellStyle name="Comma 2 2 8" xfId="1470" xr:uid="{00000000-0005-0000-0000-000056030000}"/>
    <cellStyle name="Comma 2 2 9" xfId="1471" xr:uid="{00000000-0005-0000-0000-000057030000}"/>
    <cellStyle name="Comma 2 3" xfId="39" xr:uid="{00000000-0005-0000-0000-000058030000}"/>
    <cellStyle name="Comma 2 3 2" xfId="1472" xr:uid="{00000000-0005-0000-0000-000059030000}"/>
    <cellStyle name="Comma 2 3 3" xfId="1473" xr:uid="{00000000-0005-0000-0000-00005A030000}"/>
    <cellStyle name="Comma 2 3 4" xfId="1474" xr:uid="{00000000-0005-0000-0000-00005B030000}"/>
    <cellStyle name="Comma 2 3 5" xfId="1475" xr:uid="{00000000-0005-0000-0000-00005C030000}"/>
    <cellStyle name="Comma 2 3 6" xfId="1476" xr:uid="{00000000-0005-0000-0000-00005D030000}"/>
    <cellStyle name="Comma 2 3 7" xfId="1477" xr:uid="{00000000-0005-0000-0000-00005E030000}"/>
    <cellStyle name="Comma 2 3 8" xfId="1478" xr:uid="{00000000-0005-0000-0000-00005F030000}"/>
    <cellStyle name="Comma 2 4" xfId="1479" xr:uid="{00000000-0005-0000-0000-000060030000}"/>
    <cellStyle name="Comma 2 4 2" xfId="1480" xr:uid="{00000000-0005-0000-0000-000061030000}"/>
    <cellStyle name="Comma 2 4 3" xfId="1481" xr:uid="{00000000-0005-0000-0000-000062030000}"/>
    <cellStyle name="Comma 2 5" xfId="1482" xr:uid="{00000000-0005-0000-0000-000063030000}"/>
    <cellStyle name="Comma 2 5 2" xfId="1483" xr:uid="{00000000-0005-0000-0000-000064030000}"/>
    <cellStyle name="Comma 2 5 2 2" xfId="1484" xr:uid="{00000000-0005-0000-0000-000065030000}"/>
    <cellStyle name="Comma 2 5 2 2 2" xfId="1485" xr:uid="{00000000-0005-0000-0000-000066030000}"/>
    <cellStyle name="Comma 2 5 2 2 2 2" xfId="1486" xr:uid="{00000000-0005-0000-0000-000067030000}"/>
    <cellStyle name="Comma 2 5 2 2 3" xfId="1487" xr:uid="{00000000-0005-0000-0000-000068030000}"/>
    <cellStyle name="Comma 2 5 2 3" xfId="1488" xr:uid="{00000000-0005-0000-0000-000069030000}"/>
    <cellStyle name="Comma 2 5 2 3 2" xfId="1489" xr:uid="{00000000-0005-0000-0000-00006A030000}"/>
    <cellStyle name="Comma 2 5 2 4" xfId="1490" xr:uid="{00000000-0005-0000-0000-00006B030000}"/>
    <cellStyle name="Comma 2 5 3" xfId="1491" xr:uid="{00000000-0005-0000-0000-00006C030000}"/>
    <cellStyle name="Comma 2 5 3 2" xfId="1492" xr:uid="{00000000-0005-0000-0000-00006D030000}"/>
    <cellStyle name="Comma 2 5 3 2 2" xfId="1493" xr:uid="{00000000-0005-0000-0000-00006E030000}"/>
    <cellStyle name="Comma 2 5 3 2 2 2" xfId="1494" xr:uid="{00000000-0005-0000-0000-00006F030000}"/>
    <cellStyle name="Comma 2 5 3 2 3" xfId="1495" xr:uid="{00000000-0005-0000-0000-000070030000}"/>
    <cellStyle name="Comma 2 5 3 3" xfId="1496" xr:uid="{00000000-0005-0000-0000-000071030000}"/>
    <cellStyle name="Comma 2 5 3 3 2" xfId="1497" xr:uid="{00000000-0005-0000-0000-000072030000}"/>
    <cellStyle name="Comma 2 5 3 4" xfId="1498" xr:uid="{00000000-0005-0000-0000-000073030000}"/>
    <cellStyle name="Comma 2 5 4" xfId="1499" xr:uid="{00000000-0005-0000-0000-000074030000}"/>
    <cellStyle name="Comma 2 5 4 2" xfId="1500" xr:uid="{00000000-0005-0000-0000-000075030000}"/>
    <cellStyle name="Comma 2 5 4 2 2" xfId="1501" xr:uid="{00000000-0005-0000-0000-000076030000}"/>
    <cellStyle name="Comma 2 5 4 3" xfId="1502" xr:uid="{00000000-0005-0000-0000-000077030000}"/>
    <cellStyle name="Comma 2 5 5" xfId="1503" xr:uid="{00000000-0005-0000-0000-000078030000}"/>
    <cellStyle name="Comma 2 5 5 2" xfId="1504" xr:uid="{00000000-0005-0000-0000-000079030000}"/>
    <cellStyle name="Comma 2 5 6" xfId="1505" xr:uid="{00000000-0005-0000-0000-00007A030000}"/>
    <cellStyle name="Comma 2 6" xfId="1506" xr:uid="{00000000-0005-0000-0000-00007B030000}"/>
    <cellStyle name="Comma 2 6 2" xfId="1507" xr:uid="{00000000-0005-0000-0000-00007C030000}"/>
    <cellStyle name="Comma 2 6 2 2" xfId="1508" xr:uid="{00000000-0005-0000-0000-00007D030000}"/>
    <cellStyle name="Comma 2 6 2 2 2" xfId="1509" xr:uid="{00000000-0005-0000-0000-00007E030000}"/>
    <cellStyle name="Comma 2 6 2 3" xfId="1510" xr:uid="{00000000-0005-0000-0000-00007F030000}"/>
    <cellStyle name="Comma 2 6 3" xfId="1511" xr:uid="{00000000-0005-0000-0000-000080030000}"/>
    <cellStyle name="Comma 2 6 3 2" xfId="1512" xr:uid="{00000000-0005-0000-0000-000081030000}"/>
    <cellStyle name="Comma 2 6 4" xfId="1513" xr:uid="{00000000-0005-0000-0000-000082030000}"/>
    <cellStyle name="Comma 2 7" xfId="1514" xr:uid="{00000000-0005-0000-0000-000083030000}"/>
    <cellStyle name="Comma 2 7 2" xfId="1515" xr:uid="{00000000-0005-0000-0000-000084030000}"/>
    <cellStyle name="Comma 2 7 2 2" xfId="1516" xr:uid="{00000000-0005-0000-0000-000085030000}"/>
    <cellStyle name="Comma 2 7 2 2 2" xfId="1517" xr:uid="{00000000-0005-0000-0000-000086030000}"/>
    <cellStyle name="Comma 2 7 2 3" xfId="1518" xr:uid="{00000000-0005-0000-0000-000087030000}"/>
    <cellStyle name="Comma 2 7 3" xfId="1519" xr:uid="{00000000-0005-0000-0000-000088030000}"/>
    <cellStyle name="Comma 2 7 3 2" xfId="1520" xr:uid="{00000000-0005-0000-0000-000089030000}"/>
    <cellStyle name="Comma 2 7 4" xfId="1521" xr:uid="{00000000-0005-0000-0000-00008A030000}"/>
    <cellStyle name="Comma 2 8" xfId="1522" xr:uid="{00000000-0005-0000-0000-00008B030000}"/>
    <cellStyle name="Comma 2 9" xfId="1523" xr:uid="{00000000-0005-0000-0000-00008C030000}"/>
    <cellStyle name="Comma 2 9 2" xfId="1524" xr:uid="{00000000-0005-0000-0000-00008D030000}"/>
    <cellStyle name="Comma 2 9 2 2" xfId="1525" xr:uid="{00000000-0005-0000-0000-00008E030000}"/>
    <cellStyle name="Comma 2 9 3" xfId="1526" xr:uid="{00000000-0005-0000-0000-00008F030000}"/>
    <cellStyle name="Comma 2*" xfId="1527" xr:uid="{00000000-0005-0000-0000-000090030000}"/>
    <cellStyle name="Comma 3" xfId="3" xr:uid="{00000000-0005-0000-0000-000091030000}"/>
    <cellStyle name="Comma 3 2" xfId="40" xr:uid="{00000000-0005-0000-0000-000092030000}"/>
    <cellStyle name="Comma 3 2 2" xfId="1528" xr:uid="{00000000-0005-0000-0000-000093030000}"/>
    <cellStyle name="Comma 3 3" xfId="1529" xr:uid="{00000000-0005-0000-0000-000094030000}"/>
    <cellStyle name="Comma 3 3 2" xfId="1530" xr:uid="{00000000-0005-0000-0000-000095030000}"/>
    <cellStyle name="Comma 3 3 2 2" xfId="1531" xr:uid="{00000000-0005-0000-0000-000096030000}"/>
    <cellStyle name="Comma 3 3 3" xfId="1532" xr:uid="{00000000-0005-0000-0000-000097030000}"/>
    <cellStyle name="Comma 3 3 4" xfId="1533" xr:uid="{00000000-0005-0000-0000-000098030000}"/>
    <cellStyle name="Comma 3 4" xfId="1534" xr:uid="{00000000-0005-0000-0000-000099030000}"/>
    <cellStyle name="Comma 3 4 2" xfId="1535" xr:uid="{00000000-0005-0000-0000-00009A030000}"/>
    <cellStyle name="Comma 3 4 3" xfId="1536" xr:uid="{00000000-0005-0000-0000-00009B030000}"/>
    <cellStyle name="Comma 3 5" xfId="1537" xr:uid="{00000000-0005-0000-0000-00009C030000}"/>
    <cellStyle name="Comma 3 6" xfId="1538" xr:uid="{00000000-0005-0000-0000-00009D030000}"/>
    <cellStyle name="Comma 3 7" xfId="1539" xr:uid="{00000000-0005-0000-0000-00009E030000}"/>
    <cellStyle name="Comma 3 8" xfId="1540" xr:uid="{00000000-0005-0000-0000-00009F030000}"/>
    <cellStyle name="Comma 3 9" xfId="1541" xr:uid="{00000000-0005-0000-0000-0000A0030000}"/>
    <cellStyle name="Comma 4" xfId="38" xr:uid="{00000000-0005-0000-0000-0000A1030000}"/>
    <cellStyle name="Comma 4 10" xfId="1542" xr:uid="{00000000-0005-0000-0000-0000A2030000}"/>
    <cellStyle name="Comma 4 11" xfId="1543" xr:uid="{00000000-0005-0000-0000-0000A3030000}"/>
    <cellStyle name="Comma 4 12" xfId="1544" xr:uid="{00000000-0005-0000-0000-0000A4030000}"/>
    <cellStyle name="Comma 4 13" xfId="1545" xr:uid="{00000000-0005-0000-0000-0000A5030000}"/>
    <cellStyle name="Comma 4 14" xfId="1546" xr:uid="{00000000-0005-0000-0000-0000A6030000}"/>
    <cellStyle name="Comma 4 2" xfId="1547" xr:uid="{00000000-0005-0000-0000-0000A7030000}"/>
    <cellStyle name="Comma 4 2 2" xfId="1548" xr:uid="{00000000-0005-0000-0000-0000A8030000}"/>
    <cellStyle name="Comma 4 2 2 2" xfId="1549" xr:uid="{00000000-0005-0000-0000-0000A9030000}"/>
    <cellStyle name="Comma 4 2 2 2 2" xfId="1550" xr:uid="{00000000-0005-0000-0000-0000AA030000}"/>
    <cellStyle name="Comma 4 2 2 3" xfId="1551" xr:uid="{00000000-0005-0000-0000-0000AB030000}"/>
    <cellStyle name="Comma 4 2 3" xfId="1552" xr:uid="{00000000-0005-0000-0000-0000AC030000}"/>
    <cellStyle name="Comma 4 2 3 2" xfId="1553" xr:uid="{00000000-0005-0000-0000-0000AD030000}"/>
    <cellStyle name="Comma 4 2 4" xfId="1554" xr:uid="{00000000-0005-0000-0000-0000AE030000}"/>
    <cellStyle name="Comma 4 2 5" xfId="1555" xr:uid="{00000000-0005-0000-0000-0000AF030000}"/>
    <cellStyle name="Comma 4 3" xfId="1556" xr:uid="{00000000-0005-0000-0000-0000B0030000}"/>
    <cellStyle name="Comma 4 3 2" xfId="1557" xr:uid="{00000000-0005-0000-0000-0000B1030000}"/>
    <cellStyle name="Comma 4 3 2 2" xfId="1558" xr:uid="{00000000-0005-0000-0000-0000B2030000}"/>
    <cellStyle name="Comma 4 3 2 2 2" xfId="1559" xr:uid="{00000000-0005-0000-0000-0000B3030000}"/>
    <cellStyle name="Comma 4 3 2 3" xfId="1560" xr:uid="{00000000-0005-0000-0000-0000B4030000}"/>
    <cellStyle name="Comma 4 3 3" xfId="1561" xr:uid="{00000000-0005-0000-0000-0000B5030000}"/>
    <cellStyle name="Comma 4 3 3 2" xfId="1562" xr:uid="{00000000-0005-0000-0000-0000B6030000}"/>
    <cellStyle name="Comma 4 3 4" xfId="1563" xr:uid="{00000000-0005-0000-0000-0000B7030000}"/>
    <cellStyle name="Comma 4 4" xfId="1564" xr:uid="{00000000-0005-0000-0000-0000B8030000}"/>
    <cellStyle name="Comma 4 4 2" xfId="1565" xr:uid="{00000000-0005-0000-0000-0000B9030000}"/>
    <cellStyle name="Comma 4 4 2 2" xfId="1566" xr:uid="{00000000-0005-0000-0000-0000BA030000}"/>
    <cellStyle name="Comma 4 4 2 2 2" xfId="1567" xr:uid="{00000000-0005-0000-0000-0000BB030000}"/>
    <cellStyle name="Comma 4 4 2 3" xfId="1568" xr:uid="{00000000-0005-0000-0000-0000BC030000}"/>
    <cellStyle name="Comma 4 4 3" xfId="1569" xr:uid="{00000000-0005-0000-0000-0000BD030000}"/>
    <cellStyle name="Comma 4 4 3 2" xfId="1570" xr:uid="{00000000-0005-0000-0000-0000BE030000}"/>
    <cellStyle name="Comma 4 4 4" xfId="1571" xr:uid="{00000000-0005-0000-0000-0000BF030000}"/>
    <cellStyle name="Comma 4 5" xfId="1572" xr:uid="{00000000-0005-0000-0000-0000C0030000}"/>
    <cellStyle name="Comma 4 5 2" xfId="1573" xr:uid="{00000000-0005-0000-0000-0000C1030000}"/>
    <cellStyle name="Comma 4 5 2 2" xfId="1574" xr:uid="{00000000-0005-0000-0000-0000C2030000}"/>
    <cellStyle name="Comma 4 5 3" xfId="1575" xr:uid="{00000000-0005-0000-0000-0000C3030000}"/>
    <cellStyle name="Comma 4 6" xfId="1576" xr:uid="{00000000-0005-0000-0000-0000C4030000}"/>
    <cellStyle name="Comma 4 6 2" xfId="1577" xr:uid="{00000000-0005-0000-0000-0000C5030000}"/>
    <cellStyle name="Comma 4 6 2 2" xfId="1578" xr:uid="{00000000-0005-0000-0000-0000C6030000}"/>
    <cellStyle name="Comma 4 6 3" xfId="1579" xr:uid="{00000000-0005-0000-0000-0000C7030000}"/>
    <cellStyle name="Comma 4 7" xfId="1580" xr:uid="{00000000-0005-0000-0000-0000C8030000}"/>
    <cellStyle name="Comma 4 7 2" xfId="1581" xr:uid="{00000000-0005-0000-0000-0000C9030000}"/>
    <cellStyle name="Comma 4 8" xfId="1582" xr:uid="{00000000-0005-0000-0000-0000CA030000}"/>
    <cellStyle name="Comma 4 9" xfId="1583" xr:uid="{00000000-0005-0000-0000-0000CB030000}"/>
    <cellStyle name="Comma 5" xfId="90" xr:uid="{00000000-0005-0000-0000-0000CC030000}"/>
    <cellStyle name="Comma 5 10" xfId="1584" xr:uid="{00000000-0005-0000-0000-0000CD030000}"/>
    <cellStyle name="Comma 5 11" xfId="1585" xr:uid="{00000000-0005-0000-0000-0000CE030000}"/>
    <cellStyle name="Comma 5 12" xfId="1586" xr:uid="{00000000-0005-0000-0000-0000CF030000}"/>
    <cellStyle name="Comma 5 2" xfId="1587" xr:uid="{00000000-0005-0000-0000-0000D0030000}"/>
    <cellStyle name="Comma 5 2 2" xfId="1588" xr:uid="{00000000-0005-0000-0000-0000D1030000}"/>
    <cellStyle name="Comma 5 2 2 2" xfId="1589" xr:uid="{00000000-0005-0000-0000-0000D2030000}"/>
    <cellStyle name="Comma 5 2 2 2 2" xfId="1590" xr:uid="{00000000-0005-0000-0000-0000D3030000}"/>
    <cellStyle name="Comma 5 2 2 3" xfId="1591" xr:uid="{00000000-0005-0000-0000-0000D4030000}"/>
    <cellStyle name="Comma 5 2 3" xfId="1592" xr:uid="{00000000-0005-0000-0000-0000D5030000}"/>
    <cellStyle name="Comma 5 2 3 2" xfId="1593" xr:uid="{00000000-0005-0000-0000-0000D6030000}"/>
    <cellStyle name="Comma 5 2 4" xfId="1594" xr:uid="{00000000-0005-0000-0000-0000D7030000}"/>
    <cellStyle name="Comma 5 3" xfId="1595" xr:uid="{00000000-0005-0000-0000-0000D8030000}"/>
    <cellStyle name="Comma 5 3 2" xfId="1596" xr:uid="{00000000-0005-0000-0000-0000D9030000}"/>
    <cellStyle name="Comma 5 3 2 2" xfId="1597" xr:uid="{00000000-0005-0000-0000-0000DA030000}"/>
    <cellStyle name="Comma 5 3 2 2 2" xfId="1598" xr:uid="{00000000-0005-0000-0000-0000DB030000}"/>
    <cellStyle name="Comma 5 3 2 3" xfId="1599" xr:uid="{00000000-0005-0000-0000-0000DC030000}"/>
    <cellStyle name="Comma 5 3 3" xfId="1600" xr:uid="{00000000-0005-0000-0000-0000DD030000}"/>
    <cellStyle name="Comma 5 3 3 2" xfId="1601" xr:uid="{00000000-0005-0000-0000-0000DE030000}"/>
    <cellStyle name="Comma 5 3 4" xfId="1602" xr:uid="{00000000-0005-0000-0000-0000DF030000}"/>
    <cellStyle name="Comma 5 4" xfId="1603" xr:uid="{00000000-0005-0000-0000-0000E0030000}"/>
    <cellStyle name="Comma 5 4 2" xfId="1604" xr:uid="{00000000-0005-0000-0000-0000E1030000}"/>
    <cellStyle name="Comma 5 4 2 2" xfId="1605" xr:uid="{00000000-0005-0000-0000-0000E2030000}"/>
    <cellStyle name="Comma 5 4 3" xfId="1606" xr:uid="{00000000-0005-0000-0000-0000E3030000}"/>
    <cellStyle name="Comma 5 5" xfId="1607" xr:uid="{00000000-0005-0000-0000-0000E4030000}"/>
    <cellStyle name="Comma 5 5 2" xfId="1608" xr:uid="{00000000-0005-0000-0000-0000E5030000}"/>
    <cellStyle name="Comma 5 5 2 2" xfId="1609" xr:uid="{00000000-0005-0000-0000-0000E6030000}"/>
    <cellStyle name="Comma 5 5 3" xfId="1610" xr:uid="{00000000-0005-0000-0000-0000E7030000}"/>
    <cellStyle name="Comma 5 6" xfId="1611" xr:uid="{00000000-0005-0000-0000-0000E8030000}"/>
    <cellStyle name="Comma 5 6 2" xfId="1612" xr:uid="{00000000-0005-0000-0000-0000E9030000}"/>
    <cellStyle name="Comma 5 7" xfId="1613" xr:uid="{00000000-0005-0000-0000-0000EA030000}"/>
    <cellStyle name="Comma 5 8" xfId="1614" xr:uid="{00000000-0005-0000-0000-0000EB030000}"/>
    <cellStyle name="Comma 5 9" xfId="1615" xr:uid="{00000000-0005-0000-0000-0000EC030000}"/>
    <cellStyle name="Comma 6" xfId="111" xr:uid="{00000000-0005-0000-0000-0000ED030000}"/>
    <cellStyle name="Comma 6 2" xfId="1616" xr:uid="{00000000-0005-0000-0000-0000EE030000}"/>
    <cellStyle name="Comma 6 3" xfId="1617" xr:uid="{00000000-0005-0000-0000-0000EF030000}"/>
    <cellStyle name="Comma 6 4" xfId="1618" xr:uid="{00000000-0005-0000-0000-0000F0030000}"/>
    <cellStyle name="Comma 6 5" xfId="1619" xr:uid="{00000000-0005-0000-0000-0000F1030000}"/>
    <cellStyle name="Comma 6 6" xfId="1620" xr:uid="{00000000-0005-0000-0000-0000F2030000}"/>
    <cellStyle name="Comma 6 7" xfId="622" xr:uid="{00000000-0005-0000-0000-0000F3030000}"/>
    <cellStyle name="Comma 7" xfId="1621" xr:uid="{00000000-0005-0000-0000-0000F4030000}"/>
    <cellStyle name="Comma 7 2" xfId="1622" xr:uid="{00000000-0005-0000-0000-0000F5030000}"/>
    <cellStyle name="Comma 7 2 2" xfId="1623" xr:uid="{00000000-0005-0000-0000-0000F6030000}"/>
    <cellStyle name="Comma 7 2 2 2" xfId="1624" xr:uid="{00000000-0005-0000-0000-0000F7030000}"/>
    <cellStyle name="Comma 7 2 3" xfId="1625" xr:uid="{00000000-0005-0000-0000-0000F8030000}"/>
    <cellStyle name="Comma 7 3" xfId="1626" xr:uid="{00000000-0005-0000-0000-0000F9030000}"/>
    <cellStyle name="Comma 7 3 2" xfId="1627" xr:uid="{00000000-0005-0000-0000-0000FA030000}"/>
    <cellStyle name="Comma 7 4" xfId="1628" xr:uid="{00000000-0005-0000-0000-0000FB030000}"/>
    <cellStyle name="Comma 7 5" xfId="1629" xr:uid="{00000000-0005-0000-0000-0000FC030000}"/>
    <cellStyle name="Comma 7 6" xfId="1630" xr:uid="{00000000-0005-0000-0000-0000FD030000}"/>
    <cellStyle name="Comma 7 7" xfId="1631" xr:uid="{00000000-0005-0000-0000-0000FE030000}"/>
    <cellStyle name="Comma 7 8" xfId="1632" xr:uid="{00000000-0005-0000-0000-0000FF030000}"/>
    <cellStyle name="Comma 8" xfId="1633" xr:uid="{00000000-0005-0000-0000-000000040000}"/>
    <cellStyle name="Comma 8 2" xfId="1634" xr:uid="{00000000-0005-0000-0000-000001040000}"/>
    <cellStyle name="Comma 8 2 2" xfId="1635" xr:uid="{00000000-0005-0000-0000-000002040000}"/>
    <cellStyle name="Comma 8 3" xfId="1636" xr:uid="{00000000-0005-0000-0000-000003040000}"/>
    <cellStyle name="Comma 8 4" xfId="1637" xr:uid="{00000000-0005-0000-0000-000004040000}"/>
    <cellStyle name="Comma 8 5" xfId="1638" xr:uid="{00000000-0005-0000-0000-000005040000}"/>
    <cellStyle name="Comma 8 6" xfId="1639" xr:uid="{00000000-0005-0000-0000-000006040000}"/>
    <cellStyle name="Comma 8 7" xfId="1640" xr:uid="{00000000-0005-0000-0000-000007040000}"/>
    <cellStyle name="Comma 9" xfId="1641" xr:uid="{00000000-0005-0000-0000-000008040000}"/>
    <cellStyle name="Comma 9 2" xfId="1642" xr:uid="{00000000-0005-0000-0000-000009040000}"/>
    <cellStyle name="Comma 9 3" xfId="1643" xr:uid="{00000000-0005-0000-0000-00000A040000}"/>
    <cellStyle name="Comma 9 4" xfId="1644" xr:uid="{00000000-0005-0000-0000-00000B040000}"/>
    <cellStyle name="Comma 9 5" xfId="1645" xr:uid="{00000000-0005-0000-0000-00000C040000}"/>
    <cellStyle name="Comma0" xfId="1646" xr:uid="{00000000-0005-0000-0000-00000D040000}"/>
    <cellStyle name="Comma2 (0)" xfId="1647" xr:uid="{00000000-0005-0000-0000-00000E040000}"/>
    <cellStyle name="Comment" xfId="1648" xr:uid="{00000000-0005-0000-0000-00000F040000}"/>
    <cellStyle name="Commentaire" xfId="1649" xr:uid="{00000000-0005-0000-0000-000010040000}"/>
    <cellStyle name="Company" xfId="1650" xr:uid="{00000000-0005-0000-0000-000011040000}"/>
    <cellStyle name="CurRatio" xfId="1651" xr:uid="{00000000-0005-0000-0000-000012040000}"/>
    <cellStyle name="Currency" xfId="70" builtinId="4"/>
    <cellStyle name="Currency--" xfId="2173" xr:uid="{00000000-0005-0000-0000-000014040000}"/>
    <cellStyle name="Currency [00]" xfId="1652" xr:uid="{00000000-0005-0000-0000-000015040000}"/>
    <cellStyle name="Currency [1]" xfId="1653" xr:uid="{00000000-0005-0000-0000-000016040000}"/>
    <cellStyle name="Currency [2]" xfId="1654" xr:uid="{00000000-0005-0000-0000-000017040000}"/>
    <cellStyle name="Currency [2] 2" xfId="6862" xr:uid="{00000000-0005-0000-0000-000018040000}"/>
    <cellStyle name="Currency [3]" xfId="1655" xr:uid="{00000000-0005-0000-0000-000019040000}"/>
    <cellStyle name="Currency 0" xfId="1656" xr:uid="{00000000-0005-0000-0000-00001A040000}"/>
    <cellStyle name="Currency 10" xfId="1657" xr:uid="{00000000-0005-0000-0000-00001B040000}"/>
    <cellStyle name="Currency 10 2" xfId="1658" xr:uid="{00000000-0005-0000-0000-00001C040000}"/>
    <cellStyle name="Currency 10 2 2" xfId="1659" xr:uid="{00000000-0005-0000-0000-00001D040000}"/>
    <cellStyle name="Currency 10 2 2 2" xfId="1660" xr:uid="{00000000-0005-0000-0000-00001E040000}"/>
    <cellStyle name="Currency 10 2 2 2 2" xfId="1661" xr:uid="{00000000-0005-0000-0000-00001F040000}"/>
    <cellStyle name="Currency 10 2 2 3" xfId="1662" xr:uid="{00000000-0005-0000-0000-000020040000}"/>
    <cellStyle name="Currency 10 2 3" xfId="1663" xr:uid="{00000000-0005-0000-0000-000021040000}"/>
    <cellStyle name="Currency 10 2 3 2" xfId="1664" xr:uid="{00000000-0005-0000-0000-000022040000}"/>
    <cellStyle name="Currency 10 2 4" xfId="1665" xr:uid="{00000000-0005-0000-0000-000023040000}"/>
    <cellStyle name="Currency 10 3" xfId="1666" xr:uid="{00000000-0005-0000-0000-000024040000}"/>
    <cellStyle name="Currency 10 3 2" xfId="1667" xr:uid="{00000000-0005-0000-0000-000025040000}"/>
    <cellStyle name="Currency 10 3 2 2" xfId="1668" xr:uid="{00000000-0005-0000-0000-000026040000}"/>
    <cellStyle name="Currency 10 3 2 2 2" xfId="1669" xr:uid="{00000000-0005-0000-0000-000027040000}"/>
    <cellStyle name="Currency 10 3 2 3" xfId="1670" xr:uid="{00000000-0005-0000-0000-000028040000}"/>
    <cellStyle name="Currency 10 3 3" xfId="1671" xr:uid="{00000000-0005-0000-0000-000029040000}"/>
    <cellStyle name="Currency 10 3 3 2" xfId="1672" xr:uid="{00000000-0005-0000-0000-00002A040000}"/>
    <cellStyle name="Currency 10 3 4" xfId="1673" xr:uid="{00000000-0005-0000-0000-00002B040000}"/>
    <cellStyle name="Currency 10 4" xfId="1674" xr:uid="{00000000-0005-0000-0000-00002C040000}"/>
    <cellStyle name="Currency 10 4 2" xfId="1675" xr:uid="{00000000-0005-0000-0000-00002D040000}"/>
    <cellStyle name="Currency 10 4 2 2" xfId="1676" xr:uid="{00000000-0005-0000-0000-00002E040000}"/>
    <cellStyle name="Currency 10 4 3" xfId="1677" xr:uid="{00000000-0005-0000-0000-00002F040000}"/>
    <cellStyle name="Currency 10 5" xfId="1678" xr:uid="{00000000-0005-0000-0000-000030040000}"/>
    <cellStyle name="Currency 10 5 2" xfId="1679" xr:uid="{00000000-0005-0000-0000-000031040000}"/>
    <cellStyle name="Currency 10 6" xfId="1680" xr:uid="{00000000-0005-0000-0000-000032040000}"/>
    <cellStyle name="Currency 11" xfId="1681" xr:uid="{00000000-0005-0000-0000-000033040000}"/>
    <cellStyle name="Currency 11 2" xfId="1682" xr:uid="{00000000-0005-0000-0000-000034040000}"/>
    <cellStyle name="Currency 11 2 2" xfId="1683" xr:uid="{00000000-0005-0000-0000-000035040000}"/>
    <cellStyle name="Currency 11 2 2 2" xfId="1684" xr:uid="{00000000-0005-0000-0000-000036040000}"/>
    <cellStyle name="Currency 11 2 2 2 2" xfId="1685" xr:uid="{00000000-0005-0000-0000-000037040000}"/>
    <cellStyle name="Currency 11 2 2 3" xfId="1686" xr:uid="{00000000-0005-0000-0000-000038040000}"/>
    <cellStyle name="Currency 11 2 3" xfId="1687" xr:uid="{00000000-0005-0000-0000-000039040000}"/>
    <cellStyle name="Currency 11 2 3 2" xfId="1688" xr:uid="{00000000-0005-0000-0000-00003A040000}"/>
    <cellStyle name="Currency 11 2 4" xfId="1689" xr:uid="{00000000-0005-0000-0000-00003B040000}"/>
    <cellStyle name="Currency 11 3" xfId="1690" xr:uid="{00000000-0005-0000-0000-00003C040000}"/>
    <cellStyle name="Currency 11 3 2" xfId="1691" xr:uid="{00000000-0005-0000-0000-00003D040000}"/>
    <cellStyle name="Currency 11 3 2 2" xfId="1692" xr:uid="{00000000-0005-0000-0000-00003E040000}"/>
    <cellStyle name="Currency 11 3 2 2 2" xfId="1693" xr:uid="{00000000-0005-0000-0000-00003F040000}"/>
    <cellStyle name="Currency 11 3 2 3" xfId="1694" xr:uid="{00000000-0005-0000-0000-000040040000}"/>
    <cellStyle name="Currency 11 3 3" xfId="1695" xr:uid="{00000000-0005-0000-0000-000041040000}"/>
    <cellStyle name="Currency 11 3 3 2" xfId="1696" xr:uid="{00000000-0005-0000-0000-000042040000}"/>
    <cellStyle name="Currency 11 3 4" xfId="1697" xr:uid="{00000000-0005-0000-0000-000043040000}"/>
    <cellStyle name="Currency 11 4" xfId="1698" xr:uid="{00000000-0005-0000-0000-000044040000}"/>
    <cellStyle name="Currency 11 4 2" xfId="1699" xr:uid="{00000000-0005-0000-0000-000045040000}"/>
    <cellStyle name="Currency 11 4 2 2" xfId="1700" xr:uid="{00000000-0005-0000-0000-000046040000}"/>
    <cellStyle name="Currency 11 4 3" xfId="1701" xr:uid="{00000000-0005-0000-0000-000047040000}"/>
    <cellStyle name="Currency 11 5" xfId="1702" xr:uid="{00000000-0005-0000-0000-000048040000}"/>
    <cellStyle name="Currency 11 5 2" xfId="1703" xr:uid="{00000000-0005-0000-0000-000049040000}"/>
    <cellStyle name="Currency 11 6" xfId="1704" xr:uid="{00000000-0005-0000-0000-00004A040000}"/>
    <cellStyle name="Currency 12" xfId="1705" xr:uid="{00000000-0005-0000-0000-00004B040000}"/>
    <cellStyle name="Currency 13" xfId="1706" xr:uid="{00000000-0005-0000-0000-00004C040000}"/>
    <cellStyle name="Currency 14" xfId="1707" xr:uid="{00000000-0005-0000-0000-00004D040000}"/>
    <cellStyle name="Currency 14 2" xfId="1708" xr:uid="{00000000-0005-0000-0000-00004E040000}"/>
    <cellStyle name="Currency 14 2 2" xfId="1709" xr:uid="{00000000-0005-0000-0000-00004F040000}"/>
    <cellStyle name="Currency 14 2 2 2" xfId="1710" xr:uid="{00000000-0005-0000-0000-000050040000}"/>
    <cellStyle name="Currency 14 2 2 2 2" xfId="1711" xr:uid="{00000000-0005-0000-0000-000051040000}"/>
    <cellStyle name="Currency 14 2 2 3" xfId="1712" xr:uid="{00000000-0005-0000-0000-000052040000}"/>
    <cellStyle name="Currency 14 2 3" xfId="1713" xr:uid="{00000000-0005-0000-0000-000053040000}"/>
    <cellStyle name="Currency 14 2 3 2" xfId="1714" xr:uid="{00000000-0005-0000-0000-000054040000}"/>
    <cellStyle name="Currency 14 2 4" xfId="1715" xr:uid="{00000000-0005-0000-0000-000055040000}"/>
    <cellStyle name="Currency 14 3" xfId="1716" xr:uid="{00000000-0005-0000-0000-000056040000}"/>
    <cellStyle name="Currency 14 3 2" xfId="1717" xr:uid="{00000000-0005-0000-0000-000057040000}"/>
    <cellStyle name="Currency 14 3 2 2" xfId="1718" xr:uid="{00000000-0005-0000-0000-000058040000}"/>
    <cellStyle name="Currency 14 3 2 2 2" xfId="1719" xr:uid="{00000000-0005-0000-0000-000059040000}"/>
    <cellStyle name="Currency 14 3 2 3" xfId="1720" xr:uid="{00000000-0005-0000-0000-00005A040000}"/>
    <cellStyle name="Currency 14 3 3" xfId="1721" xr:uid="{00000000-0005-0000-0000-00005B040000}"/>
    <cellStyle name="Currency 14 3 3 2" xfId="1722" xr:uid="{00000000-0005-0000-0000-00005C040000}"/>
    <cellStyle name="Currency 14 3 4" xfId="1723" xr:uid="{00000000-0005-0000-0000-00005D040000}"/>
    <cellStyle name="Currency 14 4" xfId="1724" xr:uid="{00000000-0005-0000-0000-00005E040000}"/>
    <cellStyle name="Currency 14 4 2" xfId="1725" xr:uid="{00000000-0005-0000-0000-00005F040000}"/>
    <cellStyle name="Currency 14 4 2 2" xfId="1726" xr:uid="{00000000-0005-0000-0000-000060040000}"/>
    <cellStyle name="Currency 14 4 2 2 2" xfId="1727" xr:uid="{00000000-0005-0000-0000-000061040000}"/>
    <cellStyle name="Currency 14 4 2 3" xfId="1728" xr:uid="{00000000-0005-0000-0000-000062040000}"/>
    <cellStyle name="Currency 14 4 3" xfId="1729" xr:uid="{00000000-0005-0000-0000-000063040000}"/>
    <cellStyle name="Currency 14 4 3 2" xfId="1730" xr:uid="{00000000-0005-0000-0000-000064040000}"/>
    <cellStyle name="Currency 14 4 4" xfId="1731" xr:uid="{00000000-0005-0000-0000-000065040000}"/>
    <cellStyle name="Currency 14 5" xfId="1732" xr:uid="{00000000-0005-0000-0000-000066040000}"/>
    <cellStyle name="Currency 14 5 2" xfId="1733" xr:uid="{00000000-0005-0000-0000-000067040000}"/>
    <cellStyle name="Currency 14 5 2 2" xfId="1734" xr:uid="{00000000-0005-0000-0000-000068040000}"/>
    <cellStyle name="Currency 14 5 3" xfId="1735" xr:uid="{00000000-0005-0000-0000-000069040000}"/>
    <cellStyle name="Currency 14 6" xfId="1736" xr:uid="{00000000-0005-0000-0000-00006A040000}"/>
    <cellStyle name="Currency 14 6 2" xfId="1737" xr:uid="{00000000-0005-0000-0000-00006B040000}"/>
    <cellStyle name="Currency 14 7" xfId="1738" xr:uid="{00000000-0005-0000-0000-00006C040000}"/>
    <cellStyle name="Currency 15" xfId="1739" xr:uid="{00000000-0005-0000-0000-00006D040000}"/>
    <cellStyle name="Currency 15 2" xfId="1740" xr:uid="{00000000-0005-0000-0000-00006E040000}"/>
    <cellStyle name="Currency 15 2 2" xfId="1741" xr:uid="{00000000-0005-0000-0000-00006F040000}"/>
    <cellStyle name="Currency 15 2 2 2" xfId="1742" xr:uid="{00000000-0005-0000-0000-000070040000}"/>
    <cellStyle name="Currency 15 2 3" xfId="1743" xr:uid="{00000000-0005-0000-0000-000071040000}"/>
    <cellStyle name="Currency 15 3" xfId="1744" xr:uid="{00000000-0005-0000-0000-000072040000}"/>
    <cellStyle name="Currency 15 3 2" xfId="1745" xr:uid="{00000000-0005-0000-0000-000073040000}"/>
    <cellStyle name="Currency 15 4" xfId="1746" xr:uid="{00000000-0005-0000-0000-000074040000}"/>
    <cellStyle name="Currency 16" xfId="1747" xr:uid="{00000000-0005-0000-0000-000075040000}"/>
    <cellStyle name="Currency 16 2" xfId="1748" xr:uid="{00000000-0005-0000-0000-000076040000}"/>
    <cellStyle name="Currency 17" xfId="1749" xr:uid="{00000000-0005-0000-0000-000077040000}"/>
    <cellStyle name="Currency 18" xfId="1750" xr:uid="{00000000-0005-0000-0000-000078040000}"/>
    <cellStyle name="Currency 19" xfId="1751" xr:uid="{00000000-0005-0000-0000-000079040000}"/>
    <cellStyle name="Currency 19 2" xfId="1752" xr:uid="{00000000-0005-0000-0000-00007A040000}"/>
    <cellStyle name="Currency 19 2 2" xfId="1753" xr:uid="{00000000-0005-0000-0000-00007B040000}"/>
    <cellStyle name="Currency 19 2 2 2" xfId="1754" xr:uid="{00000000-0005-0000-0000-00007C040000}"/>
    <cellStyle name="Currency 19 2 2 2 2" xfId="1755" xr:uid="{00000000-0005-0000-0000-00007D040000}"/>
    <cellStyle name="Currency 19 2 2 3" xfId="1756" xr:uid="{00000000-0005-0000-0000-00007E040000}"/>
    <cellStyle name="Currency 19 2 3" xfId="1757" xr:uid="{00000000-0005-0000-0000-00007F040000}"/>
    <cellStyle name="Currency 19 2 3 2" xfId="1758" xr:uid="{00000000-0005-0000-0000-000080040000}"/>
    <cellStyle name="Currency 19 2 4" xfId="1759" xr:uid="{00000000-0005-0000-0000-000081040000}"/>
    <cellStyle name="Currency 19 3" xfId="1760" xr:uid="{00000000-0005-0000-0000-000082040000}"/>
    <cellStyle name="Currency 19 3 2" xfId="1761" xr:uid="{00000000-0005-0000-0000-000083040000}"/>
    <cellStyle name="Currency 19 3 2 2" xfId="1762" xr:uid="{00000000-0005-0000-0000-000084040000}"/>
    <cellStyle name="Currency 19 3 2 2 2" xfId="1763" xr:uid="{00000000-0005-0000-0000-000085040000}"/>
    <cellStyle name="Currency 19 3 2 3" xfId="1764" xr:uid="{00000000-0005-0000-0000-000086040000}"/>
    <cellStyle name="Currency 19 3 3" xfId="1765" xr:uid="{00000000-0005-0000-0000-000087040000}"/>
    <cellStyle name="Currency 19 3 3 2" xfId="1766" xr:uid="{00000000-0005-0000-0000-000088040000}"/>
    <cellStyle name="Currency 19 3 4" xfId="1767" xr:uid="{00000000-0005-0000-0000-000089040000}"/>
    <cellStyle name="Currency 19 4" xfId="1768" xr:uid="{00000000-0005-0000-0000-00008A040000}"/>
    <cellStyle name="Currency 19 4 2" xfId="1769" xr:uid="{00000000-0005-0000-0000-00008B040000}"/>
    <cellStyle name="Currency 19 4 2 2" xfId="1770" xr:uid="{00000000-0005-0000-0000-00008C040000}"/>
    <cellStyle name="Currency 19 4 3" xfId="1771" xr:uid="{00000000-0005-0000-0000-00008D040000}"/>
    <cellStyle name="Currency 19 5" xfId="1772" xr:uid="{00000000-0005-0000-0000-00008E040000}"/>
    <cellStyle name="Currency 19 5 2" xfId="1773" xr:uid="{00000000-0005-0000-0000-00008F040000}"/>
    <cellStyle name="Currency 19 6" xfId="1774" xr:uid="{00000000-0005-0000-0000-000090040000}"/>
    <cellStyle name="Currency 2" xfId="4" xr:uid="{00000000-0005-0000-0000-000091040000}"/>
    <cellStyle name="Currency 2 10" xfId="1775" xr:uid="{00000000-0005-0000-0000-000092040000}"/>
    <cellStyle name="Currency 2 10 2" xfId="1776" xr:uid="{00000000-0005-0000-0000-000093040000}"/>
    <cellStyle name="Currency 2 10 2 2" xfId="1777" xr:uid="{00000000-0005-0000-0000-000094040000}"/>
    <cellStyle name="Currency 2 10 3" xfId="1778" xr:uid="{00000000-0005-0000-0000-000095040000}"/>
    <cellStyle name="Currency 2 11" xfId="1779" xr:uid="{00000000-0005-0000-0000-000096040000}"/>
    <cellStyle name="Currency 2 12" xfId="1780" xr:uid="{00000000-0005-0000-0000-000097040000}"/>
    <cellStyle name="Currency 2 13" xfId="1781" xr:uid="{00000000-0005-0000-0000-000098040000}"/>
    <cellStyle name="Currency 2 14" xfId="1782" xr:uid="{00000000-0005-0000-0000-000099040000}"/>
    <cellStyle name="Currency 2 15" xfId="1783" xr:uid="{00000000-0005-0000-0000-00009A040000}"/>
    <cellStyle name="Currency 2 16" xfId="1784" xr:uid="{00000000-0005-0000-0000-00009B040000}"/>
    <cellStyle name="Currency 2 17" xfId="1785" xr:uid="{00000000-0005-0000-0000-00009C040000}"/>
    <cellStyle name="Currency 2 18" xfId="1786" xr:uid="{00000000-0005-0000-0000-00009D040000}"/>
    <cellStyle name="Currency 2 2" xfId="1787" xr:uid="{00000000-0005-0000-0000-00009E040000}"/>
    <cellStyle name="Currency 2 2 10" xfId="1788" xr:uid="{00000000-0005-0000-0000-00009F040000}"/>
    <cellStyle name="Currency 2 2 11" xfId="1789" xr:uid="{00000000-0005-0000-0000-0000A0040000}"/>
    <cellStyle name="Currency 2 2 2" xfId="1790" xr:uid="{00000000-0005-0000-0000-0000A1040000}"/>
    <cellStyle name="Currency 2 2 3" xfId="1791" xr:uid="{00000000-0005-0000-0000-0000A2040000}"/>
    <cellStyle name="Currency 2 2 4" xfId="1792" xr:uid="{00000000-0005-0000-0000-0000A3040000}"/>
    <cellStyle name="Currency 2 2 5" xfId="1793" xr:uid="{00000000-0005-0000-0000-0000A4040000}"/>
    <cellStyle name="Currency 2 2 6" xfId="1794" xr:uid="{00000000-0005-0000-0000-0000A5040000}"/>
    <cellStyle name="Currency 2 2 7" xfId="1795" xr:uid="{00000000-0005-0000-0000-0000A6040000}"/>
    <cellStyle name="Currency 2 2 8" xfId="1796" xr:uid="{00000000-0005-0000-0000-0000A7040000}"/>
    <cellStyle name="Currency 2 2 9" xfId="1797" xr:uid="{00000000-0005-0000-0000-0000A8040000}"/>
    <cellStyle name="Currency 2 3" xfId="1798" xr:uid="{00000000-0005-0000-0000-0000A9040000}"/>
    <cellStyle name="Currency 2 3 2" xfId="1799" xr:uid="{00000000-0005-0000-0000-0000AA040000}"/>
    <cellStyle name="Currency 2 3 3" xfId="1800" xr:uid="{00000000-0005-0000-0000-0000AB040000}"/>
    <cellStyle name="Currency 2 3 4" xfId="1801" xr:uid="{00000000-0005-0000-0000-0000AC040000}"/>
    <cellStyle name="Currency 2 3 5" xfId="1802" xr:uid="{00000000-0005-0000-0000-0000AD040000}"/>
    <cellStyle name="Currency 2 4" xfId="1803" xr:uid="{00000000-0005-0000-0000-0000AE040000}"/>
    <cellStyle name="Currency 2 5" xfId="1804" xr:uid="{00000000-0005-0000-0000-0000AF040000}"/>
    <cellStyle name="Currency 2 6" xfId="1805" xr:uid="{00000000-0005-0000-0000-0000B0040000}"/>
    <cellStyle name="Currency 2 7" xfId="1806" xr:uid="{00000000-0005-0000-0000-0000B1040000}"/>
    <cellStyle name="Currency 2 8" xfId="1807" xr:uid="{00000000-0005-0000-0000-0000B2040000}"/>
    <cellStyle name="Currency 2 9" xfId="1808" xr:uid="{00000000-0005-0000-0000-0000B3040000}"/>
    <cellStyle name="Currency 2*" xfId="1810" xr:uid="{00000000-0005-0000-0000-0000B4040000}"/>
    <cellStyle name="Currency 2_CLdcfmodel" xfId="1809" xr:uid="{00000000-0005-0000-0000-0000B5040000}"/>
    <cellStyle name="Currency 20" xfId="1811" xr:uid="{00000000-0005-0000-0000-0000B6040000}"/>
    <cellStyle name="Currency 20 2" xfId="1812" xr:uid="{00000000-0005-0000-0000-0000B7040000}"/>
    <cellStyle name="Currency 20 2 2" xfId="1813" xr:uid="{00000000-0005-0000-0000-0000B8040000}"/>
    <cellStyle name="Currency 20 2 2 2" xfId="1814" xr:uid="{00000000-0005-0000-0000-0000B9040000}"/>
    <cellStyle name="Currency 20 2 2 2 2" xfId="1815" xr:uid="{00000000-0005-0000-0000-0000BA040000}"/>
    <cellStyle name="Currency 20 2 2 3" xfId="1816" xr:uid="{00000000-0005-0000-0000-0000BB040000}"/>
    <cellStyle name="Currency 20 2 3" xfId="1817" xr:uid="{00000000-0005-0000-0000-0000BC040000}"/>
    <cellStyle name="Currency 20 2 3 2" xfId="1818" xr:uid="{00000000-0005-0000-0000-0000BD040000}"/>
    <cellStyle name="Currency 20 2 4" xfId="1819" xr:uid="{00000000-0005-0000-0000-0000BE040000}"/>
    <cellStyle name="Currency 20 3" xfId="1820" xr:uid="{00000000-0005-0000-0000-0000BF040000}"/>
    <cellStyle name="Currency 20 3 2" xfId="1821" xr:uid="{00000000-0005-0000-0000-0000C0040000}"/>
    <cellStyle name="Currency 20 3 2 2" xfId="1822" xr:uid="{00000000-0005-0000-0000-0000C1040000}"/>
    <cellStyle name="Currency 20 3 2 2 2" xfId="1823" xr:uid="{00000000-0005-0000-0000-0000C2040000}"/>
    <cellStyle name="Currency 20 3 2 3" xfId="1824" xr:uid="{00000000-0005-0000-0000-0000C3040000}"/>
    <cellStyle name="Currency 20 3 3" xfId="1825" xr:uid="{00000000-0005-0000-0000-0000C4040000}"/>
    <cellStyle name="Currency 20 3 3 2" xfId="1826" xr:uid="{00000000-0005-0000-0000-0000C5040000}"/>
    <cellStyle name="Currency 20 3 4" xfId="1827" xr:uid="{00000000-0005-0000-0000-0000C6040000}"/>
    <cellStyle name="Currency 20 4" xfId="1828" xr:uid="{00000000-0005-0000-0000-0000C7040000}"/>
    <cellStyle name="Currency 20 4 2" xfId="1829" xr:uid="{00000000-0005-0000-0000-0000C8040000}"/>
    <cellStyle name="Currency 20 4 2 2" xfId="1830" xr:uid="{00000000-0005-0000-0000-0000C9040000}"/>
    <cellStyle name="Currency 20 4 3" xfId="1831" xr:uid="{00000000-0005-0000-0000-0000CA040000}"/>
    <cellStyle name="Currency 20 5" xfId="1832" xr:uid="{00000000-0005-0000-0000-0000CB040000}"/>
    <cellStyle name="Currency 20 5 2" xfId="1833" xr:uid="{00000000-0005-0000-0000-0000CC040000}"/>
    <cellStyle name="Currency 20 6" xfId="1834" xr:uid="{00000000-0005-0000-0000-0000CD040000}"/>
    <cellStyle name="Currency 21" xfId="1835" xr:uid="{00000000-0005-0000-0000-0000CE040000}"/>
    <cellStyle name="Currency 21 2" xfId="1836" xr:uid="{00000000-0005-0000-0000-0000CF040000}"/>
    <cellStyle name="Currency 21 2 2" xfId="1837" xr:uid="{00000000-0005-0000-0000-0000D0040000}"/>
    <cellStyle name="Currency 21 2 2 2" xfId="1838" xr:uid="{00000000-0005-0000-0000-0000D1040000}"/>
    <cellStyle name="Currency 21 2 2 2 2" xfId="1839" xr:uid="{00000000-0005-0000-0000-0000D2040000}"/>
    <cellStyle name="Currency 21 2 2 3" xfId="1840" xr:uid="{00000000-0005-0000-0000-0000D3040000}"/>
    <cellStyle name="Currency 21 2 3" xfId="1841" xr:uid="{00000000-0005-0000-0000-0000D4040000}"/>
    <cellStyle name="Currency 21 2 3 2" xfId="1842" xr:uid="{00000000-0005-0000-0000-0000D5040000}"/>
    <cellStyle name="Currency 21 2 4" xfId="1843" xr:uid="{00000000-0005-0000-0000-0000D6040000}"/>
    <cellStyle name="Currency 21 3" xfId="1844" xr:uid="{00000000-0005-0000-0000-0000D7040000}"/>
    <cellStyle name="Currency 21 3 2" xfId="1845" xr:uid="{00000000-0005-0000-0000-0000D8040000}"/>
    <cellStyle name="Currency 21 3 2 2" xfId="1846" xr:uid="{00000000-0005-0000-0000-0000D9040000}"/>
    <cellStyle name="Currency 21 3 2 2 2" xfId="1847" xr:uid="{00000000-0005-0000-0000-0000DA040000}"/>
    <cellStyle name="Currency 21 3 2 3" xfId="1848" xr:uid="{00000000-0005-0000-0000-0000DB040000}"/>
    <cellStyle name="Currency 21 3 3" xfId="1849" xr:uid="{00000000-0005-0000-0000-0000DC040000}"/>
    <cellStyle name="Currency 21 3 3 2" xfId="1850" xr:uid="{00000000-0005-0000-0000-0000DD040000}"/>
    <cellStyle name="Currency 21 3 4" xfId="1851" xr:uid="{00000000-0005-0000-0000-0000DE040000}"/>
    <cellStyle name="Currency 21 4" xfId="1852" xr:uid="{00000000-0005-0000-0000-0000DF040000}"/>
    <cellStyle name="Currency 21 4 2" xfId="1853" xr:uid="{00000000-0005-0000-0000-0000E0040000}"/>
    <cellStyle name="Currency 21 4 2 2" xfId="1854" xr:uid="{00000000-0005-0000-0000-0000E1040000}"/>
    <cellStyle name="Currency 21 4 3" xfId="1855" xr:uid="{00000000-0005-0000-0000-0000E2040000}"/>
    <cellStyle name="Currency 21 5" xfId="1856" xr:uid="{00000000-0005-0000-0000-0000E3040000}"/>
    <cellStyle name="Currency 21 5 2" xfId="1857" xr:uid="{00000000-0005-0000-0000-0000E4040000}"/>
    <cellStyle name="Currency 21 6" xfId="1858" xr:uid="{00000000-0005-0000-0000-0000E5040000}"/>
    <cellStyle name="Currency 22" xfId="1859" xr:uid="{00000000-0005-0000-0000-0000E6040000}"/>
    <cellStyle name="Currency 22 2" xfId="1860" xr:uid="{00000000-0005-0000-0000-0000E7040000}"/>
    <cellStyle name="Currency 22 2 2" xfId="1861" xr:uid="{00000000-0005-0000-0000-0000E8040000}"/>
    <cellStyle name="Currency 22 2 2 2" xfId="1862" xr:uid="{00000000-0005-0000-0000-0000E9040000}"/>
    <cellStyle name="Currency 22 2 2 2 2" xfId="1863" xr:uid="{00000000-0005-0000-0000-0000EA040000}"/>
    <cellStyle name="Currency 22 2 2 3" xfId="1864" xr:uid="{00000000-0005-0000-0000-0000EB040000}"/>
    <cellStyle name="Currency 22 2 3" xfId="1865" xr:uid="{00000000-0005-0000-0000-0000EC040000}"/>
    <cellStyle name="Currency 22 2 3 2" xfId="1866" xr:uid="{00000000-0005-0000-0000-0000ED040000}"/>
    <cellStyle name="Currency 22 2 4" xfId="1867" xr:uid="{00000000-0005-0000-0000-0000EE040000}"/>
    <cellStyle name="Currency 22 3" xfId="1868" xr:uid="{00000000-0005-0000-0000-0000EF040000}"/>
    <cellStyle name="Currency 22 3 2" xfId="1869" xr:uid="{00000000-0005-0000-0000-0000F0040000}"/>
    <cellStyle name="Currency 22 3 2 2" xfId="1870" xr:uid="{00000000-0005-0000-0000-0000F1040000}"/>
    <cellStyle name="Currency 22 3 2 2 2" xfId="1871" xr:uid="{00000000-0005-0000-0000-0000F2040000}"/>
    <cellStyle name="Currency 22 3 2 3" xfId="1872" xr:uid="{00000000-0005-0000-0000-0000F3040000}"/>
    <cellStyle name="Currency 22 3 3" xfId="1873" xr:uid="{00000000-0005-0000-0000-0000F4040000}"/>
    <cellStyle name="Currency 22 3 3 2" xfId="1874" xr:uid="{00000000-0005-0000-0000-0000F5040000}"/>
    <cellStyle name="Currency 22 3 4" xfId="1875" xr:uid="{00000000-0005-0000-0000-0000F6040000}"/>
    <cellStyle name="Currency 22 4" xfId="1876" xr:uid="{00000000-0005-0000-0000-0000F7040000}"/>
    <cellStyle name="Currency 22 4 2" xfId="1877" xr:uid="{00000000-0005-0000-0000-0000F8040000}"/>
    <cellStyle name="Currency 22 4 2 2" xfId="1878" xr:uid="{00000000-0005-0000-0000-0000F9040000}"/>
    <cellStyle name="Currency 22 4 3" xfId="1879" xr:uid="{00000000-0005-0000-0000-0000FA040000}"/>
    <cellStyle name="Currency 22 5" xfId="1880" xr:uid="{00000000-0005-0000-0000-0000FB040000}"/>
    <cellStyle name="Currency 22 5 2" xfId="1881" xr:uid="{00000000-0005-0000-0000-0000FC040000}"/>
    <cellStyle name="Currency 22 6" xfId="1882" xr:uid="{00000000-0005-0000-0000-0000FD040000}"/>
    <cellStyle name="Currency 23" xfId="1883" xr:uid="{00000000-0005-0000-0000-0000FE040000}"/>
    <cellStyle name="Currency 23 2" xfId="1884" xr:uid="{00000000-0005-0000-0000-0000FF040000}"/>
    <cellStyle name="Currency 23 2 2" xfId="1885" xr:uid="{00000000-0005-0000-0000-000000050000}"/>
    <cellStyle name="Currency 23 2 2 2" xfId="1886" xr:uid="{00000000-0005-0000-0000-000001050000}"/>
    <cellStyle name="Currency 23 2 2 2 2" xfId="1887" xr:uid="{00000000-0005-0000-0000-000002050000}"/>
    <cellStyle name="Currency 23 2 2 3" xfId="1888" xr:uid="{00000000-0005-0000-0000-000003050000}"/>
    <cellStyle name="Currency 23 2 3" xfId="1889" xr:uid="{00000000-0005-0000-0000-000004050000}"/>
    <cellStyle name="Currency 23 2 3 2" xfId="1890" xr:uid="{00000000-0005-0000-0000-000005050000}"/>
    <cellStyle name="Currency 23 2 4" xfId="1891" xr:uid="{00000000-0005-0000-0000-000006050000}"/>
    <cellStyle name="Currency 23 3" xfId="1892" xr:uid="{00000000-0005-0000-0000-000007050000}"/>
    <cellStyle name="Currency 23 3 2" xfId="1893" xr:uid="{00000000-0005-0000-0000-000008050000}"/>
    <cellStyle name="Currency 23 3 2 2" xfId="1894" xr:uid="{00000000-0005-0000-0000-000009050000}"/>
    <cellStyle name="Currency 23 3 2 2 2" xfId="1895" xr:uid="{00000000-0005-0000-0000-00000A050000}"/>
    <cellStyle name="Currency 23 3 2 3" xfId="1896" xr:uid="{00000000-0005-0000-0000-00000B050000}"/>
    <cellStyle name="Currency 23 3 3" xfId="1897" xr:uid="{00000000-0005-0000-0000-00000C050000}"/>
    <cellStyle name="Currency 23 3 3 2" xfId="1898" xr:uid="{00000000-0005-0000-0000-00000D050000}"/>
    <cellStyle name="Currency 23 3 4" xfId="1899" xr:uid="{00000000-0005-0000-0000-00000E050000}"/>
    <cellStyle name="Currency 23 4" xfId="1900" xr:uid="{00000000-0005-0000-0000-00000F050000}"/>
    <cellStyle name="Currency 23 4 2" xfId="1901" xr:uid="{00000000-0005-0000-0000-000010050000}"/>
    <cellStyle name="Currency 23 4 2 2" xfId="1902" xr:uid="{00000000-0005-0000-0000-000011050000}"/>
    <cellStyle name="Currency 23 4 3" xfId="1903" xr:uid="{00000000-0005-0000-0000-000012050000}"/>
    <cellStyle name="Currency 23 5" xfId="1904" xr:uid="{00000000-0005-0000-0000-000013050000}"/>
    <cellStyle name="Currency 23 5 2" xfId="1905" xr:uid="{00000000-0005-0000-0000-000014050000}"/>
    <cellStyle name="Currency 23 6" xfId="1906" xr:uid="{00000000-0005-0000-0000-000015050000}"/>
    <cellStyle name="Currency 24" xfId="1907" xr:uid="{00000000-0005-0000-0000-000016050000}"/>
    <cellStyle name="Currency 24 2" xfId="1908" xr:uid="{00000000-0005-0000-0000-000017050000}"/>
    <cellStyle name="Currency 24 2 2" xfId="1909" xr:uid="{00000000-0005-0000-0000-000018050000}"/>
    <cellStyle name="Currency 24 2 2 2" xfId="1910" xr:uid="{00000000-0005-0000-0000-000019050000}"/>
    <cellStyle name="Currency 24 2 2 2 2" xfId="1911" xr:uid="{00000000-0005-0000-0000-00001A050000}"/>
    <cellStyle name="Currency 24 2 2 3" xfId="1912" xr:uid="{00000000-0005-0000-0000-00001B050000}"/>
    <cellStyle name="Currency 24 2 3" xfId="1913" xr:uid="{00000000-0005-0000-0000-00001C050000}"/>
    <cellStyle name="Currency 24 2 3 2" xfId="1914" xr:uid="{00000000-0005-0000-0000-00001D050000}"/>
    <cellStyle name="Currency 24 2 4" xfId="1915" xr:uid="{00000000-0005-0000-0000-00001E050000}"/>
    <cellStyle name="Currency 24 3" xfId="1916" xr:uid="{00000000-0005-0000-0000-00001F050000}"/>
    <cellStyle name="Currency 24 3 2" xfId="1917" xr:uid="{00000000-0005-0000-0000-000020050000}"/>
    <cellStyle name="Currency 24 3 2 2" xfId="1918" xr:uid="{00000000-0005-0000-0000-000021050000}"/>
    <cellStyle name="Currency 24 3 2 2 2" xfId="1919" xr:uid="{00000000-0005-0000-0000-000022050000}"/>
    <cellStyle name="Currency 24 3 2 3" xfId="1920" xr:uid="{00000000-0005-0000-0000-000023050000}"/>
    <cellStyle name="Currency 24 3 3" xfId="1921" xr:uid="{00000000-0005-0000-0000-000024050000}"/>
    <cellStyle name="Currency 24 3 3 2" xfId="1922" xr:uid="{00000000-0005-0000-0000-000025050000}"/>
    <cellStyle name="Currency 24 3 4" xfId="1923" xr:uid="{00000000-0005-0000-0000-000026050000}"/>
    <cellStyle name="Currency 24 4" xfId="1924" xr:uid="{00000000-0005-0000-0000-000027050000}"/>
    <cellStyle name="Currency 24 4 2" xfId="1925" xr:uid="{00000000-0005-0000-0000-000028050000}"/>
    <cellStyle name="Currency 24 4 2 2" xfId="1926" xr:uid="{00000000-0005-0000-0000-000029050000}"/>
    <cellStyle name="Currency 24 4 3" xfId="1927" xr:uid="{00000000-0005-0000-0000-00002A050000}"/>
    <cellStyle name="Currency 24 5" xfId="1928" xr:uid="{00000000-0005-0000-0000-00002B050000}"/>
    <cellStyle name="Currency 24 5 2" xfId="1929" xr:uid="{00000000-0005-0000-0000-00002C050000}"/>
    <cellStyle name="Currency 24 6" xfId="1930" xr:uid="{00000000-0005-0000-0000-00002D050000}"/>
    <cellStyle name="Currency 25" xfId="1931" xr:uid="{00000000-0005-0000-0000-00002E050000}"/>
    <cellStyle name="Currency 26" xfId="1932" xr:uid="{00000000-0005-0000-0000-00002F050000}"/>
    <cellStyle name="Currency 26 2" xfId="1933" xr:uid="{00000000-0005-0000-0000-000030050000}"/>
    <cellStyle name="Currency 26 2 2" xfId="1934" xr:uid="{00000000-0005-0000-0000-000031050000}"/>
    <cellStyle name="Currency 26 2 2 2" xfId="1935" xr:uid="{00000000-0005-0000-0000-000032050000}"/>
    <cellStyle name="Currency 26 2 2 2 2" xfId="1936" xr:uid="{00000000-0005-0000-0000-000033050000}"/>
    <cellStyle name="Currency 26 2 2 3" xfId="1937" xr:uid="{00000000-0005-0000-0000-000034050000}"/>
    <cellStyle name="Currency 26 2 3" xfId="1938" xr:uid="{00000000-0005-0000-0000-000035050000}"/>
    <cellStyle name="Currency 26 2 3 2" xfId="1939" xr:uid="{00000000-0005-0000-0000-000036050000}"/>
    <cellStyle name="Currency 26 2 4" xfId="1940" xr:uid="{00000000-0005-0000-0000-000037050000}"/>
    <cellStyle name="Currency 26 3" xfId="1941" xr:uid="{00000000-0005-0000-0000-000038050000}"/>
    <cellStyle name="Currency 26 3 2" xfId="1942" xr:uid="{00000000-0005-0000-0000-000039050000}"/>
    <cellStyle name="Currency 26 3 2 2" xfId="1943" xr:uid="{00000000-0005-0000-0000-00003A050000}"/>
    <cellStyle name="Currency 26 3 2 2 2" xfId="1944" xr:uid="{00000000-0005-0000-0000-00003B050000}"/>
    <cellStyle name="Currency 26 3 2 3" xfId="1945" xr:uid="{00000000-0005-0000-0000-00003C050000}"/>
    <cellStyle name="Currency 26 3 3" xfId="1946" xr:uid="{00000000-0005-0000-0000-00003D050000}"/>
    <cellStyle name="Currency 26 3 3 2" xfId="1947" xr:uid="{00000000-0005-0000-0000-00003E050000}"/>
    <cellStyle name="Currency 26 3 4" xfId="1948" xr:uid="{00000000-0005-0000-0000-00003F050000}"/>
    <cellStyle name="Currency 26 4" xfId="1949" xr:uid="{00000000-0005-0000-0000-000040050000}"/>
    <cellStyle name="Currency 26 4 2" xfId="1950" xr:uid="{00000000-0005-0000-0000-000041050000}"/>
    <cellStyle name="Currency 26 4 2 2" xfId="1951" xr:uid="{00000000-0005-0000-0000-000042050000}"/>
    <cellStyle name="Currency 26 4 3" xfId="1952" xr:uid="{00000000-0005-0000-0000-000043050000}"/>
    <cellStyle name="Currency 26 5" xfId="1953" xr:uid="{00000000-0005-0000-0000-000044050000}"/>
    <cellStyle name="Currency 26 5 2" xfId="1954" xr:uid="{00000000-0005-0000-0000-000045050000}"/>
    <cellStyle name="Currency 26 6" xfId="1955" xr:uid="{00000000-0005-0000-0000-000046050000}"/>
    <cellStyle name="Currency 27" xfId="1956" xr:uid="{00000000-0005-0000-0000-000047050000}"/>
    <cellStyle name="Currency 27 2" xfId="1957" xr:uid="{00000000-0005-0000-0000-000048050000}"/>
    <cellStyle name="Currency 27 2 2" xfId="1958" xr:uid="{00000000-0005-0000-0000-000049050000}"/>
    <cellStyle name="Currency 27 2 2 2" xfId="1959" xr:uid="{00000000-0005-0000-0000-00004A050000}"/>
    <cellStyle name="Currency 27 2 2 2 2" xfId="1960" xr:uid="{00000000-0005-0000-0000-00004B050000}"/>
    <cellStyle name="Currency 27 2 2 3" xfId="1961" xr:uid="{00000000-0005-0000-0000-00004C050000}"/>
    <cellStyle name="Currency 27 2 3" xfId="1962" xr:uid="{00000000-0005-0000-0000-00004D050000}"/>
    <cellStyle name="Currency 27 2 3 2" xfId="1963" xr:uid="{00000000-0005-0000-0000-00004E050000}"/>
    <cellStyle name="Currency 27 2 4" xfId="1964" xr:uid="{00000000-0005-0000-0000-00004F050000}"/>
    <cellStyle name="Currency 27 3" xfId="1965" xr:uid="{00000000-0005-0000-0000-000050050000}"/>
    <cellStyle name="Currency 27 3 2" xfId="1966" xr:uid="{00000000-0005-0000-0000-000051050000}"/>
    <cellStyle name="Currency 27 3 2 2" xfId="1967" xr:uid="{00000000-0005-0000-0000-000052050000}"/>
    <cellStyle name="Currency 27 3 2 2 2" xfId="1968" xr:uid="{00000000-0005-0000-0000-000053050000}"/>
    <cellStyle name="Currency 27 3 2 3" xfId="1969" xr:uid="{00000000-0005-0000-0000-000054050000}"/>
    <cellStyle name="Currency 27 3 3" xfId="1970" xr:uid="{00000000-0005-0000-0000-000055050000}"/>
    <cellStyle name="Currency 27 3 3 2" xfId="1971" xr:uid="{00000000-0005-0000-0000-000056050000}"/>
    <cellStyle name="Currency 27 3 4" xfId="1972" xr:uid="{00000000-0005-0000-0000-000057050000}"/>
    <cellStyle name="Currency 27 4" xfId="1973" xr:uid="{00000000-0005-0000-0000-000058050000}"/>
    <cellStyle name="Currency 27 4 2" xfId="1974" xr:uid="{00000000-0005-0000-0000-000059050000}"/>
    <cellStyle name="Currency 27 4 2 2" xfId="1975" xr:uid="{00000000-0005-0000-0000-00005A050000}"/>
    <cellStyle name="Currency 27 4 3" xfId="1976" xr:uid="{00000000-0005-0000-0000-00005B050000}"/>
    <cellStyle name="Currency 27 5" xfId="1977" xr:uid="{00000000-0005-0000-0000-00005C050000}"/>
    <cellStyle name="Currency 27 5 2" xfId="1978" xr:uid="{00000000-0005-0000-0000-00005D050000}"/>
    <cellStyle name="Currency 27 6" xfId="1979" xr:uid="{00000000-0005-0000-0000-00005E050000}"/>
    <cellStyle name="Currency 28" xfId="1980" xr:uid="{00000000-0005-0000-0000-00005F050000}"/>
    <cellStyle name="Currency 28 2" xfId="1981" xr:uid="{00000000-0005-0000-0000-000060050000}"/>
    <cellStyle name="Currency 28 2 2" xfId="1982" xr:uid="{00000000-0005-0000-0000-000061050000}"/>
    <cellStyle name="Currency 28 2 2 2" xfId="1983" xr:uid="{00000000-0005-0000-0000-000062050000}"/>
    <cellStyle name="Currency 28 2 2 2 2" xfId="1984" xr:uid="{00000000-0005-0000-0000-000063050000}"/>
    <cellStyle name="Currency 28 2 2 3" xfId="1985" xr:uid="{00000000-0005-0000-0000-000064050000}"/>
    <cellStyle name="Currency 28 2 3" xfId="1986" xr:uid="{00000000-0005-0000-0000-000065050000}"/>
    <cellStyle name="Currency 28 2 3 2" xfId="1987" xr:uid="{00000000-0005-0000-0000-000066050000}"/>
    <cellStyle name="Currency 28 2 4" xfId="1988" xr:uid="{00000000-0005-0000-0000-000067050000}"/>
    <cellStyle name="Currency 28 3" xfId="1989" xr:uid="{00000000-0005-0000-0000-000068050000}"/>
    <cellStyle name="Currency 28 3 2" xfId="1990" xr:uid="{00000000-0005-0000-0000-000069050000}"/>
    <cellStyle name="Currency 28 3 2 2" xfId="1991" xr:uid="{00000000-0005-0000-0000-00006A050000}"/>
    <cellStyle name="Currency 28 3 2 2 2" xfId="1992" xr:uid="{00000000-0005-0000-0000-00006B050000}"/>
    <cellStyle name="Currency 28 3 2 3" xfId="1993" xr:uid="{00000000-0005-0000-0000-00006C050000}"/>
    <cellStyle name="Currency 28 3 3" xfId="1994" xr:uid="{00000000-0005-0000-0000-00006D050000}"/>
    <cellStyle name="Currency 28 3 3 2" xfId="1995" xr:uid="{00000000-0005-0000-0000-00006E050000}"/>
    <cellStyle name="Currency 28 3 4" xfId="1996" xr:uid="{00000000-0005-0000-0000-00006F050000}"/>
    <cellStyle name="Currency 28 4" xfId="1997" xr:uid="{00000000-0005-0000-0000-000070050000}"/>
    <cellStyle name="Currency 28 4 2" xfId="1998" xr:uid="{00000000-0005-0000-0000-000071050000}"/>
    <cellStyle name="Currency 28 4 2 2" xfId="1999" xr:uid="{00000000-0005-0000-0000-000072050000}"/>
    <cellStyle name="Currency 28 4 3" xfId="2000" xr:uid="{00000000-0005-0000-0000-000073050000}"/>
    <cellStyle name="Currency 28 5" xfId="2001" xr:uid="{00000000-0005-0000-0000-000074050000}"/>
    <cellStyle name="Currency 28 5 2" xfId="2002" xr:uid="{00000000-0005-0000-0000-000075050000}"/>
    <cellStyle name="Currency 28 6" xfId="2003" xr:uid="{00000000-0005-0000-0000-000076050000}"/>
    <cellStyle name="Currency 29" xfId="2004" xr:uid="{00000000-0005-0000-0000-000077050000}"/>
    <cellStyle name="Currency 29 2" xfId="2005" xr:uid="{00000000-0005-0000-0000-000078050000}"/>
    <cellStyle name="Currency 29 2 2" xfId="2006" xr:uid="{00000000-0005-0000-0000-000079050000}"/>
    <cellStyle name="Currency 29 2 2 2" xfId="2007" xr:uid="{00000000-0005-0000-0000-00007A050000}"/>
    <cellStyle name="Currency 29 2 2 2 2" xfId="2008" xr:uid="{00000000-0005-0000-0000-00007B050000}"/>
    <cellStyle name="Currency 29 2 2 3" xfId="2009" xr:uid="{00000000-0005-0000-0000-00007C050000}"/>
    <cellStyle name="Currency 29 2 3" xfId="2010" xr:uid="{00000000-0005-0000-0000-00007D050000}"/>
    <cellStyle name="Currency 29 2 3 2" xfId="2011" xr:uid="{00000000-0005-0000-0000-00007E050000}"/>
    <cellStyle name="Currency 29 2 4" xfId="2012" xr:uid="{00000000-0005-0000-0000-00007F050000}"/>
    <cellStyle name="Currency 29 3" xfId="2013" xr:uid="{00000000-0005-0000-0000-000080050000}"/>
    <cellStyle name="Currency 29 3 2" xfId="2014" xr:uid="{00000000-0005-0000-0000-000081050000}"/>
    <cellStyle name="Currency 29 3 2 2" xfId="2015" xr:uid="{00000000-0005-0000-0000-000082050000}"/>
    <cellStyle name="Currency 29 3 2 2 2" xfId="2016" xr:uid="{00000000-0005-0000-0000-000083050000}"/>
    <cellStyle name="Currency 29 3 2 3" xfId="2017" xr:uid="{00000000-0005-0000-0000-000084050000}"/>
    <cellStyle name="Currency 29 3 3" xfId="2018" xr:uid="{00000000-0005-0000-0000-000085050000}"/>
    <cellStyle name="Currency 29 3 3 2" xfId="2019" xr:uid="{00000000-0005-0000-0000-000086050000}"/>
    <cellStyle name="Currency 29 3 4" xfId="2020" xr:uid="{00000000-0005-0000-0000-000087050000}"/>
    <cellStyle name="Currency 29 4" xfId="2021" xr:uid="{00000000-0005-0000-0000-000088050000}"/>
    <cellStyle name="Currency 29 4 2" xfId="2022" xr:uid="{00000000-0005-0000-0000-000089050000}"/>
    <cellStyle name="Currency 29 4 2 2" xfId="2023" xr:uid="{00000000-0005-0000-0000-00008A050000}"/>
    <cellStyle name="Currency 29 4 3" xfId="2024" xr:uid="{00000000-0005-0000-0000-00008B050000}"/>
    <cellStyle name="Currency 29 5" xfId="2025" xr:uid="{00000000-0005-0000-0000-00008C050000}"/>
    <cellStyle name="Currency 29 5 2" xfId="2026" xr:uid="{00000000-0005-0000-0000-00008D050000}"/>
    <cellStyle name="Currency 29 6" xfId="2027" xr:uid="{00000000-0005-0000-0000-00008E050000}"/>
    <cellStyle name="Currency 3" xfId="2028" xr:uid="{00000000-0005-0000-0000-00008F050000}"/>
    <cellStyle name="Currency 3 2" xfId="2029" xr:uid="{00000000-0005-0000-0000-000090050000}"/>
    <cellStyle name="Currency 3 2 2" xfId="2030" xr:uid="{00000000-0005-0000-0000-000091050000}"/>
    <cellStyle name="Currency 3 2 2 2" xfId="2031" xr:uid="{00000000-0005-0000-0000-000092050000}"/>
    <cellStyle name="Currency 3 2 3" xfId="2032" xr:uid="{00000000-0005-0000-0000-000093050000}"/>
    <cellStyle name="Currency 3 2 4" xfId="2033" xr:uid="{00000000-0005-0000-0000-000094050000}"/>
    <cellStyle name="Currency 3 2 5" xfId="2034" xr:uid="{00000000-0005-0000-0000-000095050000}"/>
    <cellStyle name="Currency 3 3" xfId="2035" xr:uid="{00000000-0005-0000-0000-000096050000}"/>
    <cellStyle name="Currency 3 4" xfId="2036" xr:uid="{00000000-0005-0000-0000-000097050000}"/>
    <cellStyle name="Currency 3 5" xfId="2037" xr:uid="{00000000-0005-0000-0000-000098050000}"/>
    <cellStyle name="Currency 3 6" xfId="2038" xr:uid="{00000000-0005-0000-0000-000099050000}"/>
    <cellStyle name="Currency 4" xfId="2039" xr:uid="{00000000-0005-0000-0000-00009A050000}"/>
    <cellStyle name="Currency 4 10" xfId="2040" xr:uid="{00000000-0005-0000-0000-00009B050000}"/>
    <cellStyle name="Currency 4 2" xfId="2041" xr:uid="{00000000-0005-0000-0000-00009C050000}"/>
    <cellStyle name="Currency 4 2 2" xfId="2042" xr:uid="{00000000-0005-0000-0000-00009D050000}"/>
    <cellStyle name="Currency 4 2 2 2" xfId="2043" xr:uid="{00000000-0005-0000-0000-00009E050000}"/>
    <cellStyle name="Currency 4 2 2 2 2" xfId="2044" xr:uid="{00000000-0005-0000-0000-00009F050000}"/>
    <cellStyle name="Currency 4 2 2 3" xfId="2045" xr:uid="{00000000-0005-0000-0000-0000A0050000}"/>
    <cellStyle name="Currency 4 2 3" xfId="2046" xr:uid="{00000000-0005-0000-0000-0000A1050000}"/>
    <cellStyle name="Currency 4 2 3 2" xfId="2047" xr:uid="{00000000-0005-0000-0000-0000A2050000}"/>
    <cellStyle name="Currency 4 2 4" xfId="2048" xr:uid="{00000000-0005-0000-0000-0000A3050000}"/>
    <cellStyle name="Currency 4 3" xfId="2049" xr:uid="{00000000-0005-0000-0000-0000A4050000}"/>
    <cellStyle name="Currency 4 3 2" xfId="2050" xr:uid="{00000000-0005-0000-0000-0000A5050000}"/>
    <cellStyle name="Currency 4 3 2 2" xfId="2051" xr:uid="{00000000-0005-0000-0000-0000A6050000}"/>
    <cellStyle name="Currency 4 3 2 2 2" xfId="2052" xr:uid="{00000000-0005-0000-0000-0000A7050000}"/>
    <cellStyle name="Currency 4 3 2 3" xfId="2053" xr:uid="{00000000-0005-0000-0000-0000A8050000}"/>
    <cellStyle name="Currency 4 3 3" xfId="2054" xr:uid="{00000000-0005-0000-0000-0000A9050000}"/>
    <cellStyle name="Currency 4 3 3 2" xfId="2055" xr:uid="{00000000-0005-0000-0000-0000AA050000}"/>
    <cellStyle name="Currency 4 3 4" xfId="2056" xr:uid="{00000000-0005-0000-0000-0000AB050000}"/>
    <cellStyle name="Currency 4 4" xfId="2057" xr:uid="{00000000-0005-0000-0000-0000AC050000}"/>
    <cellStyle name="Currency 4 4 2" xfId="2058" xr:uid="{00000000-0005-0000-0000-0000AD050000}"/>
    <cellStyle name="Currency 4 4 2 2" xfId="2059" xr:uid="{00000000-0005-0000-0000-0000AE050000}"/>
    <cellStyle name="Currency 4 4 3" xfId="2060" xr:uid="{00000000-0005-0000-0000-0000AF050000}"/>
    <cellStyle name="Currency 4 5" xfId="2061" xr:uid="{00000000-0005-0000-0000-0000B0050000}"/>
    <cellStyle name="Currency 4 5 2" xfId="2062" xr:uid="{00000000-0005-0000-0000-0000B1050000}"/>
    <cellStyle name="Currency 4 5 2 2" xfId="2063" xr:uid="{00000000-0005-0000-0000-0000B2050000}"/>
    <cellStyle name="Currency 4 5 3" xfId="2064" xr:uid="{00000000-0005-0000-0000-0000B3050000}"/>
    <cellStyle name="Currency 4 6" xfId="2065" xr:uid="{00000000-0005-0000-0000-0000B4050000}"/>
    <cellStyle name="Currency 4 6 2" xfId="2066" xr:uid="{00000000-0005-0000-0000-0000B5050000}"/>
    <cellStyle name="Currency 4 6 2 2" xfId="2067" xr:uid="{00000000-0005-0000-0000-0000B6050000}"/>
    <cellStyle name="Currency 4 6 3" xfId="2068" xr:uid="{00000000-0005-0000-0000-0000B7050000}"/>
    <cellStyle name="Currency 4 7" xfId="2069" xr:uid="{00000000-0005-0000-0000-0000B8050000}"/>
    <cellStyle name="Currency 4 7 2" xfId="2070" xr:uid="{00000000-0005-0000-0000-0000B9050000}"/>
    <cellStyle name="Currency 4 8" xfId="2071" xr:uid="{00000000-0005-0000-0000-0000BA050000}"/>
    <cellStyle name="Currency 4 9" xfId="2072" xr:uid="{00000000-0005-0000-0000-0000BB050000}"/>
    <cellStyle name="Currency 5" xfId="2073" xr:uid="{00000000-0005-0000-0000-0000BC050000}"/>
    <cellStyle name="Currency 5 2" xfId="2074" xr:uid="{00000000-0005-0000-0000-0000BD050000}"/>
    <cellStyle name="Currency 5 2 2" xfId="2075" xr:uid="{00000000-0005-0000-0000-0000BE050000}"/>
    <cellStyle name="Currency 5 2 2 2" xfId="2076" xr:uid="{00000000-0005-0000-0000-0000BF050000}"/>
    <cellStyle name="Currency 5 2 2 2 2" xfId="2077" xr:uid="{00000000-0005-0000-0000-0000C0050000}"/>
    <cellStyle name="Currency 5 2 2 3" xfId="2078" xr:uid="{00000000-0005-0000-0000-0000C1050000}"/>
    <cellStyle name="Currency 5 2 3" xfId="2079" xr:uid="{00000000-0005-0000-0000-0000C2050000}"/>
    <cellStyle name="Currency 5 2 3 2" xfId="2080" xr:uid="{00000000-0005-0000-0000-0000C3050000}"/>
    <cellStyle name="Currency 5 2 4" xfId="2081" xr:uid="{00000000-0005-0000-0000-0000C4050000}"/>
    <cellStyle name="Currency 5 3" xfId="2082" xr:uid="{00000000-0005-0000-0000-0000C5050000}"/>
    <cellStyle name="Currency 5 3 2" xfId="2083" xr:uid="{00000000-0005-0000-0000-0000C6050000}"/>
    <cellStyle name="Currency 5 3 2 2" xfId="2084" xr:uid="{00000000-0005-0000-0000-0000C7050000}"/>
    <cellStyle name="Currency 5 3 2 2 2" xfId="2085" xr:uid="{00000000-0005-0000-0000-0000C8050000}"/>
    <cellStyle name="Currency 5 3 2 3" xfId="2086" xr:uid="{00000000-0005-0000-0000-0000C9050000}"/>
    <cellStyle name="Currency 5 3 3" xfId="2087" xr:uid="{00000000-0005-0000-0000-0000CA050000}"/>
    <cellStyle name="Currency 5 3 3 2" xfId="2088" xr:uid="{00000000-0005-0000-0000-0000CB050000}"/>
    <cellStyle name="Currency 5 3 4" xfId="2089" xr:uid="{00000000-0005-0000-0000-0000CC050000}"/>
    <cellStyle name="Currency 5 4" xfId="2090" xr:uid="{00000000-0005-0000-0000-0000CD050000}"/>
    <cellStyle name="Currency 5 4 2" xfId="2091" xr:uid="{00000000-0005-0000-0000-0000CE050000}"/>
    <cellStyle name="Currency 5 4 2 2" xfId="2092" xr:uid="{00000000-0005-0000-0000-0000CF050000}"/>
    <cellStyle name="Currency 5 4 3" xfId="2093" xr:uid="{00000000-0005-0000-0000-0000D0050000}"/>
    <cellStyle name="Currency 5 5" xfId="2094" xr:uid="{00000000-0005-0000-0000-0000D1050000}"/>
    <cellStyle name="Currency 5 5 2" xfId="2095" xr:uid="{00000000-0005-0000-0000-0000D2050000}"/>
    <cellStyle name="Currency 5 6" xfId="2096" xr:uid="{00000000-0005-0000-0000-0000D3050000}"/>
    <cellStyle name="Currency 6" xfId="2097" xr:uid="{00000000-0005-0000-0000-0000D4050000}"/>
    <cellStyle name="Currency 6 2" xfId="2098" xr:uid="{00000000-0005-0000-0000-0000D5050000}"/>
    <cellStyle name="Currency 6 2 2" xfId="2099" xr:uid="{00000000-0005-0000-0000-0000D6050000}"/>
    <cellStyle name="Currency 6 2 2 2" xfId="2100" xr:uid="{00000000-0005-0000-0000-0000D7050000}"/>
    <cellStyle name="Currency 6 2 2 2 2" xfId="2101" xr:uid="{00000000-0005-0000-0000-0000D8050000}"/>
    <cellStyle name="Currency 6 2 2 3" xfId="2102" xr:uid="{00000000-0005-0000-0000-0000D9050000}"/>
    <cellStyle name="Currency 6 2 3" xfId="2103" xr:uid="{00000000-0005-0000-0000-0000DA050000}"/>
    <cellStyle name="Currency 6 2 3 2" xfId="2104" xr:uid="{00000000-0005-0000-0000-0000DB050000}"/>
    <cellStyle name="Currency 6 2 4" xfId="2105" xr:uid="{00000000-0005-0000-0000-0000DC050000}"/>
    <cellStyle name="Currency 6 3" xfId="2106" xr:uid="{00000000-0005-0000-0000-0000DD050000}"/>
    <cellStyle name="Currency 6 3 2" xfId="2107" xr:uid="{00000000-0005-0000-0000-0000DE050000}"/>
    <cellStyle name="Currency 6 3 2 2" xfId="2108" xr:uid="{00000000-0005-0000-0000-0000DF050000}"/>
    <cellStyle name="Currency 6 3 2 2 2" xfId="2109" xr:uid="{00000000-0005-0000-0000-0000E0050000}"/>
    <cellStyle name="Currency 6 3 2 3" xfId="2110" xr:uid="{00000000-0005-0000-0000-0000E1050000}"/>
    <cellStyle name="Currency 6 3 3" xfId="2111" xr:uid="{00000000-0005-0000-0000-0000E2050000}"/>
    <cellStyle name="Currency 6 3 3 2" xfId="2112" xr:uid="{00000000-0005-0000-0000-0000E3050000}"/>
    <cellStyle name="Currency 6 3 4" xfId="2113" xr:uid="{00000000-0005-0000-0000-0000E4050000}"/>
    <cellStyle name="Currency 6 4" xfId="2114" xr:uid="{00000000-0005-0000-0000-0000E5050000}"/>
    <cellStyle name="Currency 6 4 2" xfId="2115" xr:uid="{00000000-0005-0000-0000-0000E6050000}"/>
    <cellStyle name="Currency 6 4 2 2" xfId="2116" xr:uid="{00000000-0005-0000-0000-0000E7050000}"/>
    <cellStyle name="Currency 6 4 3" xfId="2117" xr:uid="{00000000-0005-0000-0000-0000E8050000}"/>
    <cellStyle name="Currency 6 5" xfId="2118" xr:uid="{00000000-0005-0000-0000-0000E9050000}"/>
    <cellStyle name="Currency 6 5 2" xfId="2119" xr:uid="{00000000-0005-0000-0000-0000EA050000}"/>
    <cellStyle name="Currency 6 6" xfId="2120" xr:uid="{00000000-0005-0000-0000-0000EB050000}"/>
    <cellStyle name="Currency 7" xfId="2121" xr:uid="{00000000-0005-0000-0000-0000EC050000}"/>
    <cellStyle name="Currency 7 2" xfId="2122" xr:uid="{00000000-0005-0000-0000-0000ED050000}"/>
    <cellStyle name="Currency 8" xfId="2123" xr:uid="{00000000-0005-0000-0000-0000EE050000}"/>
    <cellStyle name="Currency 8 2" xfId="2124" xr:uid="{00000000-0005-0000-0000-0000EF050000}"/>
    <cellStyle name="Currency 8 2 2" xfId="2125" xr:uid="{00000000-0005-0000-0000-0000F0050000}"/>
    <cellStyle name="Currency 8 2 2 2" xfId="2126" xr:uid="{00000000-0005-0000-0000-0000F1050000}"/>
    <cellStyle name="Currency 8 2 2 2 2" xfId="2127" xr:uid="{00000000-0005-0000-0000-0000F2050000}"/>
    <cellStyle name="Currency 8 2 2 3" xfId="2128" xr:uid="{00000000-0005-0000-0000-0000F3050000}"/>
    <cellStyle name="Currency 8 2 3" xfId="2129" xr:uid="{00000000-0005-0000-0000-0000F4050000}"/>
    <cellStyle name="Currency 8 2 3 2" xfId="2130" xr:uid="{00000000-0005-0000-0000-0000F5050000}"/>
    <cellStyle name="Currency 8 2 4" xfId="2131" xr:uid="{00000000-0005-0000-0000-0000F6050000}"/>
    <cellStyle name="Currency 8 3" xfId="2132" xr:uid="{00000000-0005-0000-0000-0000F7050000}"/>
    <cellStyle name="Currency 8 3 2" xfId="2133" xr:uid="{00000000-0005-0000-0000-0000F8050000}"/>
    <cellStyle name="Currency 8 3 2 2" xfId="2134" xr:uid="{00000000-0005-0000-0000-0000F9050000}"/>
    <cellStyle name="Currency 8 3 2 2 2" xfId="2135" xr:uid="{00000000-0005-0000-0000-0000FA050000}"/>
    <cellStyle name="Currency 8 3 2 3" xfId="2136" xr:uid="{00000000-0005-0000-0000-0000FB050000}"/>
    <cellStyle name="Currency 8 3 3" xfId="2137" xr:uid="{00000000-0005-0000-0000-0000FC050000}"/>
    <cellStyle name="Currency 8 3 3 2" xfId="2138" xr:uid="{00000000-0005-0000-0000-0000FD050000}"/>
    <cellStyle name="Currency 8 3 4" xfId="2139" xr:uid="{00000000-0005-0000-0000-0000FE050000}"/>
    <cellStyle name="Currency 8 4" xfId="2140" xr:uid="{00000000-0005-0000-0000-0000FF050000}"/>
    <cellStyle name="Currency 8 4 2" xfId="2141" xr:uid="{00000000-0005-0000-0000-000000060000}"/>
    <cellStyle name="Currency 8 4 2 2" xfId="2142" xr:uid="{00000000-0005-0000-0000-000001060000}"/>
    <cellStyle name="Currency 8 4 3" xfId="2143" xr:uid="{00000000-0005-0000-0000-000002060000}"/>
    <cellStyle name="Currency 8 5" xfId="2144" xr:uid="{00000000-0005-0000-0000-000003060000}"/>
    <cellStyle name="Currency 8 5 2" xfId="2145" xr:uid="{00000000-0005-0000-0000-000004060000}"/>
    <cellStyle name="Currency 8 6" xfId="2146" xr:uid="{00000000-0005-0000-0000-000005060000}"/>
    <cellStyle name="Currency 8 7" xfId="2147" xr:uid="{00000000-0005-0000-0000-000006060000}"/>
    <cellStyle name="Currency 9" xfId="2148" xr:uid="{00000000-0005-0000-0000-000007060000}"/>
    <cellStyle name="Currency 9 2" xfId="2149" xr:uid="{00000000-0005-0000-0000-000008060000}"/>
    <cellStyle name="Currency 9 2 2" xfId="2150" xr:uid="{00000000-0005-0000-0000-000009060000}"/>
    <cellStyle name="Currency 9 2 2 2" xfId="2151" xr:uid="{00000000-0005-0000-0000-00000A060000}"/>
    <cellStyle name="Currency 9 2 2 2 2" xfId="2152" xr:uid="{00000000-0005-0000-0000-00000B060000}"/>
    <cellStyle name="Currency 9 2 2 3" xfId="2153" xr:uid="{00000000-0005-0000-0000-00000C060000}"/>
    <cellStyle name="Currency 9 2 3" xfId="2154" xr:uid="{00000000-0005-0000-0000-00000D060000}"/>
    <cellStyle name="Currency 9 2 3 2" xfId="2155" xr:uid="{00000000-0005-0000-0000-00000E060000}"/>
    <cellStyle name="Currency 9 2 4" xfId="2156" xr:uid="{00000000-0005-0000-0000-00000F060000}"/>
    <cellStyle name="Currency 9 3" xfId="2157" xr:uid="{00000000-0005-0000-0000-000010060000}"/>
    <cellStyle name="Currency 9 3 2" xfId="2158" xr:uid="{00000000-0005-0000-0000-000011060000}"/>
    <cellStyle name="Currency 9 3 2 2" xfId="2159" xr:uid="{00000000-0005-0000-0000-000012060000}"/>
    <cellStyle name="Currency 9 3 2 2 2" xfId="2160" xr:uid="{00000000-0005-0000-0000-000013060000}"/>
    <cellStyle name="Currency 9 3 2 3" xfId="2161" xr:uid="{00000000-0005-0000-0000-000014060000}"/>
    <cellStyle name="Currency 9 3 3" xfId="2162" xr:uid="{00000000-0005-0000-0000-000015060000}"/>
    <cellStyle name="Currency 9 3 3 2" xfId="2163" xr:uid="{00000000-0005-0000-0000-000016060000}"/>
    <cellStyle name="Currency 9 3 4" xfId="2164" xr:uid="{00000000-0005-0000-0000-000017060000}"/>
    <cellStyle name="Currency 9 4" xfId="2165" xr:uid="{00000000-0005-0000-0000-000018060000}"/>
    <cellStyle name="Currency 9 4 2" xfId="2166" xr:uid="{00000000-0005-0000-0000-000019060000}"/>
    <cellStyle name="Currency 9 4 2 2" xfId="2167" xr:uid="{00000000-0005-0000-0000-00001A060000}"/>
    <cellStyle name="Currency 9 4 3" xfId="2168" xr:uid="{00000000-0005-0000-0000-00001B060000}"/>
    <cellStyle name="Currency 9 5" xfId="2169" xr:uid="{00000000-0005-0000-0000-00001C060000}"/>
    <cellStyle name="Currency 9 5 2" xfId="2170" xr:uid="{00000000-0005-0000-0000-00001D060000}"/>
    <cellStyle name="Currency 9 6" xfId="2171" xr:uid="{00000000-0005-0000-0000-00001E060000}"/>
    <cellStyle name="Currency Per Share" xfId="2172" xr:uid="{00000000-0005-0000-0000-00001F060000}"/>
    <cellStyle name="Currency0" xfId="2174" xr:uid="{00000000-0005-0000-0000-000020060000}"/>
    <cellStyle name="Currency2" xfId="2175" xr:uid="{00000000-0005-0000-0000-000021060000}"/>
    <cellStyle name="CUS.Work.Area" xfId="2176" xr:uid="{00000000-0005-0000-0000-000022060000}"/>
    <cellStyle name="Dash" xfId="2177" xr:uid="{00000000-0005-0000-0000-000023060000}"/>
    <cellStyle name="Data" xfId="2178" xr:uid="{00000000-0005-0000-0000-000024060000}"/>
    <cellStyle name="Data 2" xfId="2179" xr:uid="{00000000-0005-0000-0000-000025060000}"/>
    <cellStyle name="Data 3" xfId="2180" xr:uid="{00000000-0005-0000-0000-000026060000}"/>
    <cellStyle name="Date" xfId="2181" xr:uid="{00000000-0005-0000-0000-000027060000}"/>
    <cellStyle name="Date [mm-dd-yyyy]" xfId="2183" xr:uid="{00000000-0005-0000-0000-000028060000}"/>
    <cellStyle name="Date [mm-dd-yyyy] 2" xfId="2184" xr:uid="{00000000-0005-0000-0000-000029060000}"/>
    <cellStyle name="Date [mm-d-yyyy]" xfId="2182" xr:uid="{00000000-0005-0000-0000-00002A060000}"/>
    <cellStyle name="Date [mm-d-yyyy] 2" xfId="5696" xr:uid="{00000000-0005-0000-0000-00002B060000}"/>
    <cellStyle name="Date [mmm-yyyy]" xfId="2185" xr:uid="{00000000-0005-0000-0000-00002C060000}"/>
    <cellStyle name="Date [mmm-yyyy] 2" xfId="5697" xr:uid="{00000000-0005-0000-0000-00002D060000}"/>
    <cellStyle name="Date Aligned" xfId="2186" xr:uid="{00000000-0005-0000-0000-00002E060000}"/>
    <cellStyle name="Date Aligned*" xfId="2187" xr:uid="{00000000-0005-0000-0000-00002F060000}"/>
    <cellStyle name="Date Short" xfId="2188" xr:uid="{00000000-0005-0000-0000-000030060000}"/>
    <cellStyle name="date_ Pies " xfId="2189" xr:uid="{00000000-0005-0000-0000-000031060000}"/>
    <cellStyle name="DblLineDollarAcct" xfId="2190" xr:uid="{00000000-0005-0000-0000-000032060000}"/>
    <cellStyle name="DblLinePercent" xfId="2191" xr:uid="{00000000-0005-0000-0000-000033060000}"/>
    <cellStyle name="Dezimal [0]_A17 - 31.03.1998" xfId="2192" xr:uid="{00000000-0005-0000-0000-000034060000}"/>
    <cellStyle name="Dezimal_A17 - 31.03.1998" xfId="2193" xr:uid="{00000000-0005-0000-0000-000035060000}"/>
    <cellStyle name="Dia" xfId="2194" xr:uid="{00000000-0005-0000-0000-000036060000}"/>
    <cellStyle name="Dollar_ Pies " xfId="2195" xr:uid="{00000000-0005-0000-0000-000037060000}"/>
    <cellStyle name="DollarAccounting" xfId="2196" xr:uid="{00000000-0005-0000-0000-000038060000}"/>
    <cellStyle name="Dotted Line" xfId="2197" xr:uid="{00000000-0005-0000-0000-000039060000}"/>
    <cellStyle name="Dotted Line 2" xfId="2198" xr:uid="{00000000-0005-0000-0000-00003A060000}"/>
    <cellStyle name="Dotted Line 3" xfId="2199" xr:uid="{00000000-0005-0000-0000-00003B060000}"/>
    <cellStyle name="Double Accounting" xfId="2200" xr:uid="{00000000-0005-0000-0000-00003C060000}"/>
    <cellStyle name="Duizenden" xfId="2201" xr:uid="{00000000-0005-0000-0000-00003D060000}"/>
    <cellStyle name="Encabez1" xfId="2202" xr:uid="{00000000-0005-0000-0000-00003E060000}"/>
    <cellStyle name="Encabez2" xfId="2203" xr:uid="{00000000-0005-0000-0000-00003F060000}"/>
    <cellStyle name="Enter Currency (0)" xfId="2204" xr:uid="{00000000-0005-0000-0000-000040060000}"/>
    <cellStyle name="Enter Currency (2)" xfId="2205" xr:uid="{00000000-0005-0000-0000-000041060000}"/>
    <cellStyle name="Enter Units (0)" xfId="2206" xr:uid="{00000000-0005-0000-0000-000042060000}"/>
    <cellStyle name="Enter Units (1)" xfId="2207" xr:uid="{00000000-0005-0000-0000-000043060000}"/>
    <cellStyle name="Enter Units (2)" xfId="2208" xr:uid="{00000000-0005-0000-0000-000044060000}"/>
    <cellStyle name="Entrée" xfId="2209" xr:uid="{00000000-0005-0000-0000-000045060000}"/>
    <cellStyle name="Euro" xfId="2210" xr:uid="{00000000-0005-0000-0000-000046060000}"/>
    <cellStyle name="Explanatory Text 2" xfId="41" xr:uid="{00000000-0005-0000-0000-000047060000}"/>
    <cellStyle name="Explanatory Text 2 2" xfId="2211" xr:uid="{00000000-0005-0000-0000-000048060000}"/>
    <cellStyle name="Explanatory Text 2 3" xfId="2212" xr:uid="{00000000-0005-0000-0000-000049060000}"/>
    <cellStyle name="Explanatory Text 2 4" xfId="2213" xr:uid="{00000000-0005-0000-0000-00004A060000}"/>
    <cellStyle name="Explanatory Text 2 5" xfId="2214" xr:uid="{00000000-0005-0000-0000-00004B060000}"/>
    <cellStyle name="Explanatory Text 2 6" xfId="2215" xr:uid="{00000000-0005-0000-0000-00004C060000}"/>
    <cellStyle name="Explanatory Text 2 7" xfId="2216" xr:uid="{00000000-0005-0000-0000-00004D060000}"/>
    <cellStyle name="Explanatory Text 2 8" xfId="2217" xr:uid="{00000000-0005-0000-0000-00004E060000}"/>
    <cellStyle name="Explanatory Text 2 9" xfId="2218" xr:uid="{00000000-0005-0000-0000-00004F060000}"/>
    <cellStyle name="Explanatory Text 3" xfId="2219" xr:uid="{00000000-0005-0000-0000-000050060000}"/>
    <cellStyle name="fact" xfId="2220" xr:uid="{00000000-0005-0000-0000-000051060000}"/>
    <cellStyle name="fact 2" xfId="5698" xr:uid="{00000000-0005-0000-0000-000052060000}"/>
    <cellStyle name="FieldName" xfId="2221" xr:uid="{00000000-0005-0000-0000-000053060000}"/>
    <cellStyle name="Fijo" xfId="2222" xr:uid="{00000000-0005-0000-0000-000054060000}"/>
    <cellStyle name="Financiero" xfId="2223" xr:uid="{00000000-0005-0000-0000-000055060000}"/>
    <cellStyle name="Fixed" xfId="2224" xr:uid="{00000000-0005-0000-0000-000056060000}"/>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xr:uid="{00000000-0005-0000-0000-00008E1A0000}"/>
    <cellStyle name="Footnote" xfId="2226" xr:uid="{00000000-0005-0000-0000-00008F1A0000}"/>
    <cellStyle name="Good 2" xfId="42" xr:uid="{00000000-0005-0000-0000-0000901A0000}"/>
    <cellStyle name="Good 2 2" xfId="2227" xr:uid="{00000000-0005-0000-0000-0000911A0000}"/>
    <cellStyle name="Good 2 3" xfId="2228" xr:uid="{00000000-0005-0000-0000-0000921A0000}"/>
    <cellStyle name="Good 2 4" xfId="2229" xr:uid="{00000000-0005-0000-0000-0000931A0000}"/>
    <cellStyle name="Good 2 5" xfId="2230" xr:uid="{00000000-0005-0000-0000-0000941A0000}"/>
    <cellStyle name="Good 2 6" xfId="2231" xr:uid="{00000000-0005-0000-0000-0000951A0000}"/>
    <cellStyle name="Good 2 7" xfId="2232" xr:uid="{00000000-0005-0000-0000-0000961A0000}"/>
    <cellStyle name="Good 2 8" xfId="2233" xr:uid="{00000000-0005-0000-0000-0000971A0000}"/>
    <cellStyle name="Good 2 9" xfId="2234" xr:uid="{00000000-0005-0000-0000-0000981A0000}"/>
    <cellStyle name="Good 3" xfId="2235" xr:uid="{00000000-0005-0000-0000-0000991A0000}"/>
    <cellStyle name="Grey" xfId="2236" xr:uid="{00000000-0005-0000-0000-00009A1A0000}"/>
    <cellStyle name="GWN Table Body" xfId="2237" xr:uid="{00000000-0005-0000-0000-00009B1A0000}"/>
    <cellStyle name="GWN Table Header" xfId="2238" xr:uid="{00000000-0005-0000-0000-00009C1A0000}"/>
    <cellStyle name="GWN Table Left Header" xfId="2239" xr:uid="{00000000-0005-0000-0000-00009D1A0000}"/>
    <cellStyle name="GWN Table Note" xfId="2240" xr:uid="{00000000-0005-0000-0000-00009E1A0000}"/>
    <cellStyle name="GWN Table Title" xfId="2241" xr:uid="{00000000-0005-0000-0000-00009F1A0000}"/>
    <cellStyle name="hard no" xfId="2242" xr:uid="{00000000-0005-0000-0000-0000A01A0000}"/>
    <cellStyle name="Hard Percent" xfId="2243" xr:uid="{00000000-0005-0000-0000-0000A11A0000}"/>
    <cellStyle name="hardno" xfId="2244" xr:uid="{00000000-0005-0000-0000-0000A21A0000}"/>
    <cellStyle name="Header" xfId="2245" xr:uid="{00000000-0005-0000-0000-0000A31A0000}"/>
    <cellStyle name="Header1" xfId="2246" xr:uid="{00000000-0005-0000-0000-0000A41A0000}"/>
    <cellStyle name="Header2" xfId="2247" xr:uid="{00000000-0005-0000-0000-0000A51A0000}"/>
    <cellStyle name="Heading" xfId="2248" xr:uid="{00000000-0005-0000-0000-0000A61A0000}"/>
    <cellStyle name="Heading 1 2" xfId="43" xr:uid="{00000000-0005-0000-0000-0000A71A0000}"/>
    <cellStyle name="Heading 1 2 2" xfId="2249" xr:uid="{00000000-0005-0000-0000-0000A81A0000}"/>
    <cellStyle name="Heading 1 2 3" xfId="2250" xr:uid="{00000000-0005-0000-0000-0000A91A0000}"/>
    <cellStyle name="Heading 1 2 4" xfId="2251" xr:uid="{00000000-0005-0000-0000-0000AA1A0000}"/>
    <cellStyle name="Heading 1 2 5" xfId="2252" xr:uid="{00000000-0005-0000-0000-0000AB1A0000}"/>
    <cellStyle name="Heading 1 2 6" xfId="2253" xr:uid="{00000000-0005-0000-0000-0000AC1A0000}"/>
    <cellStyle name="Heading 1 3" xfId="2254" xr:uid="{00000000-0005-0000-0000-0000AD1A0000}"/>
    <cellStyle name="Heading 2 2" xfId="44" xr:uid="{00000000-0005-0000-0000-0000AE1A0000}"/>
    <cellStyle name="Heading 2 2 2" xfId="2255" xr:uid="{00000000-0005-0000-0000-0000AF1A0000}"/>
    <cellStyle name="Heading 2 2 3" xfId="2256" xr:uid="{00000000-0005-0000-0000-0000B01A0000}"/>
    <cellStyle name="Heading 2 2 4" xfId="2257" xr:uid="{00000000-0005-0000-0000-0000B11A0000}"/>
    <cellStyle name="Heading 2 2 5" xfId="2258" xr:uid="{00000000-0005-0000-0000-0000B21A0000}"/>
    <cellStyle name="Heading 2 2 6" xfId="2259" xr:uid="{00000000-0005-0000-0000-0000B31A0000}"/>
    <cellStyle name="Heading 2 3" xfId="2260" xr:uid="{00000000-0005-0000-0000-0000B41A0000}"/>
    <cellStyle name="Heading 3 2" xfId="45" xr:uid="{00000000-0005-0000-0000-0000B51A0000}"/>
    <cellStyle name="Heading 3 2 2" xfId="2261" xr:uid="{00000000-0005-0000-0000-0000B61A0000}"/>
    <cellStyle name="Heading 3 2 3" xfId="2262" xr:uid="{00000000-0005-0000-0000-0000B71A0000}"/>
    <cellStyle name="Heading 3 2 4" xfId="2263" xr:uid="{00000000-0005-0000-0000-0000B81A0000}"/>
    <cellStyle name="Heading 3 2 5" xfId="2264" xr:uid="{00000000-0005-0000-0000-0000B91A0000}"/>
    <cellStyle name="Heading 3 2 6" xfId="2265" xr:uid="{00000000-0005-0000-0000-0000BA1A0000}"/>
    <cellStyle name="Heading 3 2 7" xfId="2266" xr:uid="{00000000-0005-0000-0000-0000BB1A0000}"/>
    <cellStyle name="Heading 3 2 8" xfId="9746" xr:uid="{00000000-0005-0000-0000-0000BC1A0000}"/>
    <cellStyle name="Heading 3 3" xfId="2267" xr:uid="{00000000-0005-0000-0000-0000BD1A0000}"/>
    <cellStyle name="Heading 4 2" xfId="46" xr:uid="{00000000-0005-0000-0000-0000BE1A0000}"/>
    <cellStyle name="Heading 4 2 2" xfId="2268" xr:uid="{00000000-0005-0000-0000-0000BF1A0000}"/>
    <cellStyle name="Heading 4 3" xfId="2269" xr:uid="{00000000-0005-0000-0000-0000C01A0000}"/>
    <cellStyle name="Heading2" xfId="2270" xr:uid="{00000000-0005-0000-0000-0000C11A0000}"/>
    <cellStyle name="Heading3" xfId="2271" xr:uid="{00000000-0005-0000-0000-0000C21A0000}"/>
    <cellStyle name="HeadingColumn" xfId="2272" xr:uid="{00000000-0005-0000-0000-0000C31A0000}"/>
    <cellStyle name="HeadingS" xfId="2273" xr:uid="{00000000-0005-0000-0000-0000C41A0000}"/>
    <cellStyle name="HeadingYear" xfId="2274" xr:uid="{00000000-0005-0000-0000-0000C51A0000}"/>
    <cellStyle name="HeadlineStyle" xfId="2275" xr:uid="{00000000-0005-0000-0000-0000C61A0000}"/>
    <cellStyle name="HeadlineStyleJustified" xfId="2276" xr:uid="{00000000-0005-0000-0000-0000C71A0000}"/>
    <cellStyle name="Hed Side_Sheet1" xfId="2277" xr:uid="{00000000-0005-0000-0000-0000C81A0000}"/>
    <cellStyle name="Hed Top" xfId="2278" xr:uid="{00000000-0005-0000-0000-0000C91A0000}"/>
    <cellStyle name="Hyperlink" xfId="73" builtinId="8"/>
    <cellStyle name="Hyperlink 2" xfId="2279" xr:uid="{00000000-0005-0000-0000-0000CB1A0000}"/>
    <cellStyle name="Hyperlink 2 10" xfId="2280" xr:uid="{00000000-0005-0000-0000-0000CC1A0000}"/>
    <cellStyle name="Hyperlink 2 11" xfId="2281" xr:uid="{00000000-0005-0000-0000-0000CD1A0000}"/>
    <cellStyle name="Hyperlink 2 12" xfId="2282" xr:uid="{00000000-0005-0000-0000-0000CE1A0000}"/>
    <cellStyle name="Hyperlink 2 13" xfId="2283" xr:uid="{00000000-0005-0000-0000-0000CF1A0000}"/>
    <cellStyle name="Hyperlink 2 2" xfId="2284" xr:uid="{00000000-0005-0000-0000-0000D01A0000}"/>
    <cellStyle name="Hyperlink 2 2 2" xfId="2285" xr:uid="{00000000-0005-0000-0000-0000D11A0000}"/>
    <cellStyle name="Hyperlink 2 3" xfId="2286" xr:uid="{00000000-0005-0000-0000-0000D21A0000}"/>
    <cellStyle name="Hyperlink 2 3 2" xfId="2287" xr:uid="{00000000-0005-0000-0000-0000D31A0000}"/>
    <cellStyle name="Hyperlink 2 4" xfId="2288" xr:uid="{00000000-0005-0000-0000-0000D41A0000}"/>
    <cellStyle name="Hyperlink 2 5" xfId="2289" xr:uid="{00000000-0005-0000-0000-0000D51A0000}"/>
    <cellStyle name="Hyperlink 2 6" xfId="2290" xr:uid="{00000000-0005-0000-0000-0000D61A0000}"/>
    <cellStyle name="Hyperlink 2 7" xfId="2291" xr:uid="{00000000-0005-0000-0000-0000D71A0000}"/>
    <cellStyle name="Hyperlink 2 8" xfId="2292" xr:uid="{00000000-0005-0000-0000-0000D81A0000}"/>
    <cellStyle name="Hyperlink 2 9" xfId="2293" xr:uid="{00000000-0005-0000-0000-0000D91A0000}"/>
    <cellStyle name="Hyperlink 3" xfId="2294" xr:uid="{00000000-0005-0000-0000-0000DA1A0000}"/>
    <cellStyle name="Hyperlink 3 10" xfId="2295" xr:uid="{00000000-0005-0000-0000-0000DB1A0000}"/>
    <cellStyle name="Hyperlink 3 11" xfId="2296" xr:uid="{00000000-0005-0000-0000-0000DC1A0000}"/>
    <cellStyle name="Hyperlink 3 12" xfId="2297" xr:uid="{00000000-0005-0000-0000-0000DD1A0000}"/>
    <cellStyle name="Hyperlink 3 2" xfId="2298" xr:uid="{00000000-0005-0000-0000-0000DE1A0000}"/>
    <cellStyle name="Hyperlink 3 3" xfId="2299" xr:uid="{00000000-0005-0000-0000-0000DF1A0000}"/>
    <cellStyle name="Hyperlink 3 4" xfId="2300" xr:uid="{00000000-0005-0000-0000-0000E01A0000}"/>
    <cellStyle name="Hyperlink 3 5" xfId="2301" xr:uid="{00000000-0005-0000-0000-0000E11A0000}"/>
    <cellStyle name="Hyperlink 3 6" xfId="2302" xr:uid="{00000000-0005-0000-0000-0000E21A0000}"/>
    <cellStyle name="Hyperlink 3 7" xfId="2303" xr:uid="{00000000-0005-0000-0000-0000E31A0000}"/>
    <cellStyle name="Hyperlink 3 8" xfId="2304" xr:uid="{00000000-0005-0000-0000-0000E41A0000}"/>
    <cellStyle name="Hyperlink 3 9" xfId="2305" xr:uid="{00000000-0005-0000-0000-0000E51A0000}"/>
    <cellStyle name="Hyperlink 4" xfId="2306" xr:uid="{00000000-0005-0000-0000-0000E61A0000}"/>
    <cellStyle name="Hyperlink 5" xfId="2307" xr:uid="{00000000-0005-0000-0000-0000E71A0000}"/>
    <cellStyle name="InLink_Acquis_CapitalCost " xfId="2308" xr:uid="{00000000-0005-0000-0000-0000E81A0000}"/>
    <cellStyle name="Input (1dp#)_ Pies " xfId="2309" xr:uid="{00000000-0005-0000-0000-0000E91A0000}"/>
    <cellStyle name="Input [yellow]" xfId="2310" xr:uid="{00000000-0005-0000-0000-0000EA1A0000}"/>
    <cellStyle name="Input 2" xfId="47" xr:uid="{00000000-0005-0000-0000-0000EB1A0000}"/>
    <cellStyle name="Input 2 10" xfId="9747" xr:uid="{00000000-0005-0000-0000-0000EC1A0000}"/>
    <cellStyle name="Input 2 2" xfId="65" xr:uid="{00000000-0005-0000-0000-0000ED1A0000}"/>
    <cellStyle name="Input 2 2 2" xfId="85" xr:uid="{00000000-0005-0000-0000-0000EE1A0000}"/>
    <cellStyle name="Input 2 2 2 2" xfId="9767" xr:uid="{00000000-0005-0000-0000-0000EF1A0000}"/>
    <cellStyle name="Input 2 2 3" xfId="9753" xr:uid="{00000000-0005-0000-0000-0000F01A0000}"/>
    <cellStyle name="Input 2 3" xfId="79" xr:uid="{00000000-0005-0000-0000-0000F11A0000}"/>
    <cellStyle name="Input 2 3 2" xfId="9761" xr:uid="{00000000-0005-0000-0000-0000F21A0000}"/>
    <cellStyle name="Input 2 4" xfId="2311" xr:uid="{00000000-0005-0000-0000-0000F31A0000}"/>
    <cellStyle name="Input 2 5" xfId="2312" xr:uid="{00000000-0005-0000-0000-0000F41A0000}"/>
    <cellStyle name="Input 2 6" xfId="2313" xr:uid="{00000000-0005-0000-0000-0000F51A0000}"/>
    <cellStyle name="Input 2 7" xfId="2314" xr:uid="{00000000-0005-0000-0000-0000F61A0000}"/>
    <cellStyle name="Input 2 8" xfId="2315" xr:uid="{00000000-0005-0000-0000-0000F71A0000}"/>
    <cellStyle name="Input 2 9" xfId="2316" xr:uid="{00000000-0005-0000-0000-0000F81A0000}"/>
    <cellStyle name="Input 3" xfId="2317" xr:uid="{00000000-0005-0000-0000-0000F91A0000}"/>
    <cellStyle name="InputBlueFont" xfId="2318" xr:uid="{00000000-0005-0000-0000-0000FA1A0000}"/>
    <cellStyle name="InputGen" xfId="2319" xr:uid="{00000000-0005-0000-0000-0000FB1A0000}"/>
    <cellStyle name="InputKeepColour" xfId="2320" xr:uid="{00000000-0005-0000-0000-0000FC1A0000}"/>
    <cellStyle name="InputKeepPale" xfId="2321" xr:uid="{00000000-0005-0000-0000-0000FD1A0000}"/>
    <cellStyle name="InputVariColour" xfId="2322" xr:uid="{00000000-0005-0000-0000-0000FE1A0000}"/>
    <cellStyle name="Integer" xfId="2323" xr:uid="{00000000-0005-0000-0000-0000FF1A0000}"/>
    <cellStyle name="Invisible" xfId="2324" xr:uid="{00000000-0005-0000-0000-0000001B0000}"/>
    <cellStyle name="Item" xfId="2325" xr:uid="{00000000-0005-0000-0000-0000011B0000}"/>
    <cellStyle name="Items_Obligatory" xfId="2326" xr:uid="{00000000-0005-0000-0000-0000021B0000}"/>
    <cellStyle name="ItemTypeClass" xfId="2327" xr:uid="{00000000-0005-0000-0000-0000031B0000}"/>
    <cellStyle name="ItemTypeClass 2" xfId="6861" xr:uid="{00000000-0005-0000-0000-0000041B0000}"/>
    <cellStyle name="KP_Normal" xfId="2328" xr:uid="{00000000-0005-0000-0000-0000051B0000}"/>
    <cellStyle name="Lien hypertexte visité_index" xfId="2329" xr:uid="{00000000-0005-0000-0000-0000061B0000}"/>
    <cellStyle name="Lien hypertexte_index" xfId="2330" xr:uid="{00000000-0005-0000-0000-0000071B0000}"/>
    <cellStyle name="ligne_detail" xfId="2331" xr:uid="{00000000-0005-0000-0000-0000081B0000}"/>
    <cellStyle name="Line" xfId="2332" xr:uid="{00000000-0005-0000-0000-0000091B0000}"/>
    <cellStyle name="Line 2" xfId="5699" xr:uid="{00000000-0005-0000-0000-00000A1B0000}"/>
    <cellStyle name="Link Currency (0)" xfId="2333" xr:uid="{00000000-0005-0000-0000-00000B1B0000}"/>
    <cellStyle name="Link Currency (2)" xfId="2334" xr:uid="{00000000-0005-0000-0000-00000C1B0000}"/>
    <cellStyle name="Link Units (0)" xfId="2335" xr:uid="{00000000-0005-0000-0000-00000D1B0000}"/>
    <cellStyle name="Link Units (1)" xfId="2336" xr:uid="{00000000-0005-0000-0000-00000E1B0000}"/>
    <cellStyle name="Link Units (2)" xfId="2337" xr:uid="{00000000-0005-0000-0000-00000F1B0000}"/>
    <cellStyle name="Linked Cell 2" xfId="48" xr:uid="{00000000-0005-0000-0000-0000101B0000}"/>
    <cellStyle name="Linked Cell 2 2" xfId="2338" xr:uid="{00000000-0005-0000-0000-0000111B0000}"/>
    <cellStyle name="Linked Cell 2 3" xfId="2339" xr:uid="{00000000-0005-0000-0000-0000121B0000}"/>
    <cellStyle name="Linked Cell 2 4" xfId="2340" xr:uid="{00000000-0005-0000-0000-0000131B0000}"/>
    <cellStyle name="Linked Cell 2 5" xfId="2341" xr:uid="{00000000-0005-0000-0000-0000141B0000}"/>
    <cellStyle name="Linked Cell 2 6" xfId="2342" xr:uid="{00000000-0005-0000-0000-0000151B0000}"/>
    <cellStyle name="Linked Cell 2 7" xfId="2343" xr:uid="{00000000-0005-0000-0000-0000161B0000}"/>
    <cellStyle name="Linked Cell 2 8" xfId="2344" xr:uid="{00000000-0005-0000-0000-0000171B0000}"/>
    <cellStyle name="Linked Cell 2 9" xfId="2345" xr:uid="{00000000-0005-0000-0000-0000181B0000}"/>
    <cellStyle name="Linked Cell 3" xfId="2346" xr:uid="{00000000-0005-0000-0000-0000191B0000}"/>
    <cellStyle name="m/d/yy" xfId="2347" xr:uid="{00000000-0005-0000-0000-00001A1B0000}"/>
    <cellStyle name="m/d/yy 2" xfId="5700" xr:uid="{00000000-0005-0000-0000-00001B1B0000}"/>
    <cellStyle name="m1" xfId="2348" xr:uid="{00000000-0005-0000-0000-00001C1B0000}"/>
    <cellStyle name="Major item" xfId="2349" xr:uid="{00000000-0005-0000-0000-00001D1B0000}"/>
    <cellStyle name="Margin" xfId="2350" xr:uid="{00000000-0005-0000-0000-00001E1B0000}"/>
    <cellStyle name="Migliaia (0)_Sheet1" xfId="2351" xr:uid="{00000000-0005-0000-0000-00001F1B0000}"/>
    <cellStyle name="Migliaia_piv_polio" xfId="2352" xr:uid="{00000000-0005-0000-0000-0000201B0000}"/>
    <cellStyle name="Millares [0]_Asset Mgmt " xfId="2353" xr:uid="{00000000-0005-0000-0000-0000211B0000}"/>
    <cellStyle name="Millares_2AV_M_M " xfId="2354" xr:uid="{00000000-0005-0000-0000-0000221B0000}"/>
    <cellStyle name="Milliers [0]_CANADA1" xfId="2355" xr:uid="{00000000-0005-0000-0000-0000231B0000}"/>
    <cellStyle name="Milliers 2" xfId="2356" xr:uid="{00000000-0005-0000-0000-0000241B0000}"/>
    <cellStyle name="Milliers_CANADA1" xfId="2357" xr:uid="{00000000-0005-0000-0000-0000251B0000}"/>
    <cellStyle name="mm/dd/yy" xfId="2358" xr:uid="{00000000-0005-0000-0000-0000261B0000}"/>
    <cellStyle name="mod1" xfId="2359" xr:uid="{00000000-0005-0000-0000-0000271B0000}"/>
    <cellStyle name="modelo1" xfId="2360" xr:uid="{00000000-0005-0000-0000-0000281B0000}"/>
    <cellStyle name="Moneda [0]_2AV_M_M " xfId="2361" xr:uid="{00000000-0005-0000-0000-0000291B0000}"/>
    <cellStyle name="Moneda_2AV_M_M " xfId="2362" xr:uid="{00000000-0005-0000-0000-00002A1B0000}"/>
    <cellStyle name="Monétaire [0]_CANADA1" xfId="2363" xr:uid="{00000000-0005-0000-0000-00002B1B0000}"/>
    <cellStyle name="Monétaire 2" xfId="2364" xr:uid="{00000000-0005-0000-0000-00002C1B0000}"/>
    <cellStyle name="Monétaire_CANADA1" xfId="2365" xr:uid="{00000000-0005-0000-0000-00002D1B0000}"/>
    <cellStyle name="Monetario" xfId="2366" xr:uid="{00000000-0005-0000-0000-00002E1B0000}"/>
    <cellStyle name="MonthYears" xfId="2367" xr:uid="{00000000-0005-0000-0000-00002F1B0000}"/>
    <cellStyle name="Multiple" xfId="2368" xr:uid="{00000000-0005-0000-0000-0000301B0000}"/>
    <cellStyle name="Multiple (no x)" xfId="2369" xr:uid="{00000000-0005-0000-0000-0000311B0000}"/>
    <cellStyle name="Multiple (x)" xfId="2370" xr:uid="{00000000-0005-0000-0000-0000321B0000}"/>
    <cellStyle name="Multiple [0]" xfId="2371" xr:uid="{00000000-0005-0000-0000-0000331B0000}"/>
    <cellStyle name="Multiple [1]" xfId="2372" xr:uid="{00000000-0005-0000-0000-0000341B0000}"/>
    <cellStyle name="Multiple [2]" xfId="2373" xr:uid="{00000000-0005-0000-0000-0000351B0000}"/>
    <cellStyle name="Multiple [3]" xfId="2374" xr:uid="{00000000-0005-0000-0000-0000361B0000}"/>
    <cellStyle name="Multiple_1030171N" xfId="2375" xr:uid="{00000000-0005-0000-0000-0000371B0000}"/>
    <cellStyle name="neg0.0_CapitalCost " xfId="2376" xr:uid="{00000000-0005-0000-0000-0000381B0000}"/>
    <cellStyle name="Neutral 2" xfId="49" xr:uid="{00000000-0005-0000-0000-0000391B0000}"/>
    <cellStyle name="Neutral 2 2" xfId="2377" xr:uid="{00000000-0005-0000-0000-00003A1B0000}"/>
    <cellStyle name="Neutral 2 3" xfId="2378" xr:uid="{00000000-0005-0000-0000-00003B1B0000}"/>
    <cellStyle name="Neutral 2 4" xfId="2379" xr:uid="{00000000-0005-0000-0000-00003C1B0000}"/>
    <cellStyle name="Neutral 2 5" xfId="2380" xr:uid="{00000000-0005-0000-0000-00003D1B0000}"/>
    <cellStyle name="Neutral 2 6" xfId="2381" xr:uid="{00000000-0005-0000-0000-00003E1B0000}"/>
    <cellStyle name="Neutral 2 7" xfId="2382" xr:uid="{00000000-0005-0000-0000-00003F1B0000}"/>
    <cellStyle name="Neutral 2 8" xfId="2383" xr:uid="{00000000-0005-0000-0000-0000401B0000}"/>
    <cellStyle name="Neutral 2 9" xfId="2384" xr:uid="{00000000-0005-0000-0000-0000411B0000}"/>
    <cellStyle name="Neutral 3" xfId="2385" xr:uid="{00000000-0005-0000-0000-0000421B0000}"/>
    <cellStyle name="New" xfId="2386" xr:uid="{00000000-0005-0000-0000-0000431B0000}"/>
    <cellStyle name="Nil" xfId="2387" xr:uid="{00000000-0005-0000-0000-0000441B0000}"/>
    <cellStyle name="no dec" xfId="2388" xr:uid="{00000000-0005-0000-0000-0000451B0000}"/>
    <cellStyle name="No-definido" xfId="2389" xr:uid="{00000000-0005-0000-0000-0000461B0000}"/>
    <cellStyle name="Non_Input_Cell_Figures" xfId="2390" xr:uid="{00000000-0005-0000-0000-0000471B0000}"/>
    <cellStyle name="NonPrintingArea" xfId="2391" xr:uid="{00000000-0005-0000-0000-0000481B0000}"/>
    <cellStyle name="NORAYAS" xfId="2392" xr:uid="{00000000-0005-0000-0000-0000491B0000}"/>
    <cellStyle name="Normal" xfId="0" builtinId="0"/>
    <cellStyle name="Normal--" xfId="4541" xr:uid="{00000000-0005-0000-0000-00004B1B0000}"/>
    <cellStyle name="Normal - Style1" xfId="2393" xr:uid="{00000000-0005-0000-0000-00004C1B0000}"/>
    <cellStyle name="Normal [0]" xfId="2394" xr:uid="{00000000-0005-0000-0000-00004D1B0000}"/>
    <cellStyle name="Normal [1]" xfId="2395" xr:uid="{00000000-0005-0000-0000-00004E1B0000}"/>
    <cellStyle name="Normal [3]" xfId="2396" xr:uid="{00000000-0005-0000-0000-00004F1B0000}"/>
    <cellStyle name="Normal [3] 2" xfId="2397" xr:uid="{00000000-0005-0000-0000-0000501B0000}"/>
    <cellStyle name="Normal [3] 3" xfId="2398" xr:uid="{00000000-0005-0000-0000-0000511B0000}"/>
    <cellStyle name="Normal 10" xfId="2399" xr:uid="{00000000-0005-0000-0000-0000521B0000}"/>
    <cellStyle name="Normal 10 2" xfId="2400" xr:uid="{00000000-0005-0000-0000-0000531B0000}"/>
    <cellStyle name="Normal 10 3" xfId="2401" xr:uid="{00000000-0005-0000-0000-0000541B0000}"/>
    <cellStyle name="Normal 10 4" xfId="2402" xr:uid="{00000000-0005-0000-0000-0000551B0000}"/>
    <cellStyle name="Normal 10 5" xfId="2403" xr:uid="{00000000-0005-0000-0000-0000561B0000}"/>
    <cellStyle name="Normal 10 6" xfId="2404" xr:uid="{00000000-0005-0000-0000-0000571B0000}"/>
    <cellStyle name="Normal 10 7" xfId="669" xr:uid="{00000000-0005-0000-0000-0000581B0000}"/>
    <cellStyle name="Normal 11" xfId="2405" xr:uid="{00000000-0005-0000-0000-0000591B0000}"/>
    <cellStyle name="Normal 11 2" xfId="2406" xr:uid="{00000000-0005-0000-0000-00005A1B0000}"/>
    <cellStyle name="Normal 11 2 2" xfId="2407" xr:uid="{00000000-0005-0000-0000-00005B1B0000}"/>
    <cellStyle name="Normal 11 3" xfId="2408" xr:uid="{00000000-0005-0000-0000-00005C1B0000}"/>
    <cellStyle name="Normal 11 4" xfId="2409" xr:uid="{00000000-0005-0000-0000-00005D1B0000}"/>
    <cellStyle name="Normal 11 5" xfId="2410" xr:uid="{00000000-0005-0000-0000-00005E1B0000}"/>
    <cellStyle name="Normal 11 6" xfId="2411" xr:uid="{00000000-0005-0000-0000-00005F1B0000}"/>
    <cellStyle name="Normal 11 7" xfId="2412" xr:uid="{00000000-0005-0000-0000-0000601B0000}"/>
    <cellStyle name="Normal 12" xfId="2413" xr:uid="{00000000-0005-0000-0000-0000611B0000}"/>
    <cellStyle name="Normal 12 2" xfId="2414" xr:uid="{00000000-0005-0000-0000-0000621B0000}"/>
    <cellStyle name="Normal 12 3" xfId="2415" xr:uid="{00000000-0005-0000-0000-0000631B0000}"/>
    <cellStyle name="Normal 12 4" xfId="2416" xr:uid="{00000000-0005-0000-0000-0000641B0000}"/>
    <cellStyle name="Normal 12 5" xfId="2417" xr:uid="{00000000-0005-0000-0000-0000651B0000}"/>
    <cellStyle name="Normal 13" xfId="2418" xr:uid="{00000000-0005-0000-0000-0000661B0000}"/>
    <cellStyle name="Normal 13 2" xfId="2419" xr:uid="{00000000-0005-0000-0000-0000671B0000}"/>
    <cellStyle name="Normal 13 3" xfId="2420" xr:uid="{00000000-0005-0000-0000-0000681B0000}"/>
    <cellStyle name="Normal 14" xfId="2421" xr:uid="{00000000-0005-0000-0000-0000691B0000}"/>
    <cellStyle name="Normal 14 2" xfId="2422" xr:uid="{00000000-0005-0000-0000-00006A1B0000}"/>
    <cellStyle name="Normal 14 3" xfId="2423" xr:uid="{00000000-0005-0000-0000-00006B1B0000}"/>
    <cellStyle name="Normal 15" xfId="2424" xr:uid="{00000000-0005-0000-0000-00006C1B0000}"/>
    <cellStyle name="Normal 15 2" xfId="2425" xr:uid="{00000000-0005-0000-0000-00006D1B0000}"/>
    <cellStyle name="Normal 15 2 2" xfId="2426" xr:uid="{00000000-0005-0000-0000-00006E1B0000}"/>
    <cellStyle name="Normal 15 3" xfId="2427" xr:uid="{00000000-0005-0000-0000-00006F1B0000}"/>
    <cellStyle name="Normal 15 4" xfId="2428" xr:uid="{00000000-0005-0000-0000-0000701B0000}"/>
    <cellStyle name="Normal 16" xfId="2429" xr:uid="{00000000-0005-0000-0000-0000711B0000}"/>
    <cellStyle name="Normal 16 2" xfId="2430" xr:uid="{00000000-0005-0000-0000-0000721B0000}"/>
    <cellStyle name="Normal 16 3" xfId="2431" xr:uid="{00000000-0005-0000-0000-0000731B0000}"/>
    <cellStyle name="Normal 17" xfId="2432" xr:uid="{00000000-0005-0000-0000-0000741B0000}"/>
    <cellStyle name="Normal 18" xfId="2433" xr:uid="{00000000-0005-0000-0000-0000751B0000}"/>
    <cellStyle name="Normal 18 2" xfId="2434" xr:uid="{00000000-0005-0000-0000-0000761B0000}"/>
    <cellStyle name="Normal 19" xfId="2435" xr:uid="{00000000-0005-0000-0000-0000771B0000}"/>
    <cellStyle name="Normal 2" xfId="5" xr:uid="{00000000-0005-0000-0000-0000781B0000}"/>
    <cellStyle name="Normal-- 2" xfId="4542" xr:uid="{00000000-0005-0000-0000-0000791B0000}"/>
    <cellStyle name="Normal 2 10" xfId="2436" xr:uid="{00000000-0005-0000-0000-00007A1B0000}"/>
    <cellStyle name="Normal 2 10 2" xfId="2437" xr:uid="{00000000-0005-0000-0000-00007B1B0000}"/>
    <cellStyle name="Normal 2 11" xfId="2438" xr:uid="{00000000-0005-0000-0000-00007C1B0000}"/>
    <cellStyle name="Normal 2 11 2" xfId="2439" xr:uid="{00000000-0005-0000-0000-00007D1B0000}"/>
    <cellStyle name="Normal 2 12" xfId="2440" xr:uid="{00000000-0005-0000-0000-00007E1B0000}"/>
    <cellStyle name="Normal 2 12 2" xfId="2441" xr:uid="{00000000-0005-0000-0000-00007F1B0000}"/>
    <cellStyle name="Normal 2 13" xfId="2442" xr:uid="{00000000-0005-0000-0000-0000801B0000}"/>
    <cellStyle name="Normal 2 13 2" xfId="2443" xr:uid="{00000000-0005-0000-0000-0000811B0000}"/>
    <cellStyle name="Normal 2 14" xfId="2444" xr:uid="{00000000-0005-0000-0000-0000821B0000}"/>
    <cellStyle name="Normal 2 14 2" xfId="2445" xr:uid="{00000000-0005-0000-0000-0000831B0000}"/>
    <cellStyle name="Normal 2 15" xfId="2446" xr:uid="{00000000-0005-0000-0000-0000841B0000}"/>
    <cellStyle name="Normal 2 15 2" xfId="2447" xr:uid="{00000000-0005-0000-0000-0000851B0000}"/>
    <cellStyle name="Normal 2 16" xfId="2448" xr:uid="{00000000-0005-0000-0000-0000861B0000}"/>
    <cellStyle name="Normal 2 16 2" xfId="2449" xr:uid="{00000000-0005-0000-0000-0000871B0000}"/>
    <cellStyle name="Normal 2 17" xfId="2450" xr:uid="{00000000-0005-0000-0000-0000881B0000}"/>
    <cellStyle name="Normal 2 17 2" xfId="2451" xr:uid="{00000000-0005-0000-0000-0000891B0000}"/>
    <cellStyle name="Normal 2 18" xfId="2452" xr:uid="{00000000-0005-0000-0000-00008A1B0000}"/>
    <cellStyle name="Normal 2 18 2" xfId="2453" xr:uid="{00000000-0005-0000-0000-00008B1B0000}"/>
    <cellStyle name="Normal 2 19" xfId="2454" xr:uid="{00000000-0005-0000-0000-00008C1B0000}"/>
    <cellStyle name="Normal 2 19 2" xfId="2455" xr:uid="{00000000-0005-0000-0000-00008D1B0000}"/>
    <cellStyle name="Normal 2 2" xfId="6" xr:uid="{00000000-0005-0000-0000-00008E1B0000}"/>
    <cellStyle name="Normal 2 2 2" xfId="51" xr:uid="{00000000-0005-0000-0000-00008F1B0000}"/>
    <cellStyle name="Normal 2 2 2 2" xfId="2456" xr:uid="{00000000-0005-0000-0000-0000901B0000}"/>
    <cellStyle name="Normal 2 2 2 2 2" xfId="2457" xr:uid="{00000000-0005-0000-0000-0000911B0000}"/>
    <cellStyle name="Normal 2 2 2 3" xfId="2458" xr:uid="{00000000-0005-0000-0000-0000921B0000}"/>
    <cellStyle name="Normal 2 2 2 4" xfId="2459" xr:uid="{00000000-0005-0000-0000-0000931B0000}"/>
    <cellStyle name="Normal 2 2 2 5" xfId="2460" xr:uid="{00000000-0005-0000-0000-0000941B0000}"/>
    <cellStyle name="Normal 2 2 2 6" xfId="2461" xr:uid="{00000000-0005-0000-0000-0000951B0000}"/>
    <cellStyle name="Normal 2 2 3" xfId="2462" xr:uid="{00000000-0005-0000-0000-0000961B0000}"/>
    <cellStyle name="Normal 2 2 4" xfId="2463" xr:uid="{00000000-0005-0000-0000-0000971B0000}"/>
    <cellStyle name="Normal 2 2 4 2" xfId="2464" xr:uid="{00000000-0005-0000-0000-0000981B0000}"/>
    <cellStyle name="Normal 2 2 4 3" xfId="2465" xr:uid="{00000000-0005-0000-0000-0000991B0000}"/>
    <cellStyle name="Normal 2 2 5" xfId="2466" xr:uid="{00000000-0005-0000-0000-00009A1B0000}"/>
    <cellStyle name="Normal 2 2 6" xfId="2467" xr:uid="{00000000-0005-0000-0000-00009B1B0000}"/>
    <cellStyle name="Normal 2 20" xfId="2468" xr:uid="{00000000-0005-0000-0000-00009C1B0000}"/>
    <cellStyle name="Normal 2 20 2" xfId="2469" xr:uid="{00000000-0005-0000-0000-00009D1B0000}"/>
    <cellStyle name="Normal 2 21" xfId="2470" xr:uid="{00000000-0005-0000-0000-00009E1B0000}"/>
    <cellStyle name="Normal 2 21 2" xfId="2471" xr:uid="{00000000-0005-0000-0000-00009F1B0000}"/>
    <cellStyle name="Normal 2 22" xfId="2472" xr:uid="{00000000-0005-0000-0000-0000A01B0000}"/>
    <cellStyle name="Normal 2 22 2" xfId="2473" xr:uid="{00000000-0005-0000-0000-0000A11B0000}"/>
    <cellStyle name="Normal 2 23" xfId="2474" xr:uid="{00000000-0005-0000-0000-0000A21B0000}"/>
    <cellStyle name="Normal 2 23 2" xfId="2475" xr:uid="{00000000-0005-0000-0000-0000A31B0000}"/>
    <cellStyle name="Normal 2 24" xfId="2476" xr:uid="{00000000-0005-0000-0000-0000A41B0000}"/>
    <cellStyle name="Normal 2 24 2" xfId="2477" xr:uid="{00000000-0005-0000-0000-0000A51B0000}"/>
    <cellStyle name="Normal 2 24 2 2" xfId="2478" xr:uid="{00000000-0005-0000-0000-0000A61B0000}"/>
    <cellStyle name="Normal 2 24 3" xfId="2479" xr:uid="{00000000-0005-0000-0000-0000A71B0000}"/>
    <cellStyle name="Normal 2 24 4" xfId="2480" xr:uid="{00000000-0005-0000-0000-0000A81B0000}"/>
    <cellStyle name="Normal 2 25" xfId="2481" xr:uid="{00000000-0005-0000-0000-0000A91B0000}"/>
    <cellStyle name="Normal 2 25 2" xfId="2482" xr:uid="{00000000-0005-0000-0000-0000AA1B0000}"/>
    <cellStyle name="Normal 2 26" xfId="2483" xr:uid="{00000000-0005-0000-0000-0000AB1B0000}"/>
    <cellStyle name="Normal 2 26 2" xfId="2484" xr:uid="{00000000-0005-0000-0000-0000AC1B0000}"/>
    <cellStyle name="Normal 2 27" xfId="2485" xr:uid="{00000000-0005-0000-0000-0000AD1B0000}"/>
    <cellStyle name="Normal 2 27 2" xfId="2486" xr:uid="{00000000-0005-0000-0000-0000AE1B0000}"/>
    <cellStyle name="Normal 2 28" xfId="2487" xr:uid="{00000000-0005-0000-0000-0000AF1B0000}"/>
    <cellStyle name="Normal 2 28 2" xfId="2488" xr:uid="{00000000-0005-0000-0000-0000B01B0000}"/>
    <cellStyle name="Normal 2 29" xfId="2489" xr:uid="{00000000-0005-0000-0000-0000B11B0000}"/>
    <cellStyle name="Normal 2 29 2" xfId="2490" xr:uid="{00000000-0005-0000-0000-0000B21B0000}"/>
    <cellStyle name="Normal 2 3" xfId="50" xr:uid="{00000000-0005-0000-0000-0000B31B0000}"/>
    <cellStyle name="Normal 2 3 2" xfId="2491" xr:uid="{00000000-0005-0000-0000-0000B41B0000}"/>
    <cellStyle name="Normal 2 3 3" xfId="2492" xr:uid="{00000000-0005-0000-0000-0000B51B0000}"/>
    <cellStyle name="Normal 2 30" xfId="2493" xr:uid="{00000000-0005-0000-0000-0000B61B0000}"/>
    <cellStyle name="Normal 2 30 2" xfId="2494" xr:uid="{00000000-0005-0000-0000-0000B71B0000}"/>
    <cellStyle name="Normal 2 31" xfId="2495" xr:uid="{00000000-0005-0000-0000-0000B81B0000}"/>
    <cellStyle name="Normal 2 31 2" xfId="2496" xr:uid="{00000000-0005-0000-0000-0000B91B0000}"/>
    <cellStyle name="Normal 2 32" xfId="2497" xr:uid="{00000000-0005-0000-0000-0000BA1B0000}"/>
    <cellStyle name="Normal 2 33" xfId="2498" xr:uid="{00000000-0005-0000-0000-0000BB1B0000}"/>
    <cellStyle name="Normal 2 34" xfId="2499" xr:uid="{00000000-0005-0000-0000-0000BC1B0000}"/>
    <cellStyle name="Normal 2 35" xfId="2500" xr:uid="{00000000-0005-0000-0000-0000BD1B0000}"/>
    <cellStyle name="Normal 2 36" xfId="2501" xr:uid="{00000000-0005-0000-0000-0000BE1B0000}"/>
    <cellStyle name="Normal 2 37" xfId="2502" xr:uid="{00000000-0005-0000-0000-0000BF1B0000}"/>
    <cellStyle name="Normal 2 38" xfId="2503" xr:uid="{00000000-0005-0000-0000-0000C01B0000}"/>
    <cellStyle name="Normal 2 38 2" xfId="2504" xr:uid="{00000000-0005-0000-0000-0000C11B0000}"/>
    <cellStyle name="Normal 2 39" xfId="2505" xr:uid="{00000000-0005-0000-0000-0000C21B0000}"/>
    <cellStyle name="Normal 2 4" xfId="614" xr:uid="{00000000-0005-0000-0000-0000C31B0000}"/>
    <cellStyle name="Normal 2 4 2" xfId="2506" xr:uid="{00000000-0005-0000-0000-0000C41B0000}"/>
    <cellStyle name="Normal 2 4 3" xfId="2507" xr:uid="{00000000-0005-0000-0000-0000C51B0000}"/>
    <cellStyle name="Normal 2 4 4" xfId="2508" xr:uid="{00000000-0005-0000-0000-0000C61B0000}"/>
    <cellStyle name="Normal 2 40" xfId="2509" xr:uid="{00000000-0005-0000-0000-0000C71B0000}"/>
    <cellStyle name="Normal 2 41" xfId="2510" xr:uid="{00000000-0005-0000-0000-0000C81B0000}"/>
    <cellStyle name="Normal 2 42" xfId="2511" xr:uid="{00000000-0005-0000-0000-0000C91B0000}"/>
    <cellStyle name="Normal 2 43" xfId="2512" xr:uid="{00000000-0005-0000-0000-0000CA1B0000}"/>
    <cellStyle name="Normal 2 44" xfId="2513" xr:uid="{00000000-0005-0000-0000-0000CB1B0000}"/>
    <cellStyle name="Normal 2 45" xfId="2514" xr:uid="{00000000-0005-0000-0000-0000CC1B0000}"/>
    <cellStyle name="Normal 2 46" xfId="2515" xr:uid="{00000000-0005-0000-0000-0000CD1B0000}"/>
    <cellStyle name="Normal 2 47" xfId="2516" xr:uid="{00000000-0005-0000-0000-0000CE1B0000}"/>
    <cellStyle name="Normal 2 48" xfId="5151" xr:uid="{00000000-0005-0000-0000-0000CF1B0000}"/>
    <cellStyle name="Normal 2 5" xfId="623" xr:uid="{00000000-0005-0000-0000-0000D01B0000}"/>
    <cellStyle name="Normal 2 5 2" xfId="2517" xr:uid="{00000000-0005-0000-0000-0000D11B0000}"/>
    <cellStyle name="Normal 2 5 3" xfId="2518" xr:uid="{00000000-0005-0000-0000-0000D21B0000}"/>
    <cellStyle name="Normal 2 6" xfId="2519" xr:uid="{00000000-0005-0000-0000-0000D31B0000}"/>
    <cellStyle name="Normal 2 6 2" xfId="2520" xr:uid="{00000000-0005-0000-0000-0000D41B0000}"/>
    <cellStyle name="Normal 2 7" xfId="2521" xr:uid="{00000000-0005-0000-0000-0000D51B0000}"/>
    <cellStyle name="Normal 2 7 2" xfId="2522" xr:uid="{00000000-0005-0000-0000-0000D61B0000}"/>
    <cellStyle name="Normal 2 8" xfId="2523" xr:uid="{00000000-0005-0000-0000-0000D71B0000}"/>
    <cellStyle name="Normal 2 8 2" xfId="2524" xr:uid="{00000000-0005-0000-0000-0000D81B0000}"/>
    <cellStyle name="Normal 2 9" xfId="2525" xr:uid="{00000000-0005-0000-0000-0000D91B0000}"/>
    <cellStyle name="Normal 2 9 2" xfId="2526" xr:uid="{00000000-0005-0000-0000-0000DA1B0000}"/>
    <cellStyle name="Normal 20" xfId="2527" xr:uid="{00000000-0005-0000-0000-0000DB1B0000}"/>
    <cellStyle name="Normal 21" xfId="2528" xr:uid="{00000000-0005-0000-0000-0000DC1B0000}"/>
    <cellStyle name="Normal 22" xfId="2529" xr:uid="{00000000-0005-0000-0000-0000DD1B0000}"/>
    <cellStyle name="Normal 23" xfId="2530" xr:uid="{00000000-0005-0000-0000-0000DE1B0000}"/>
    <cellStyle name="Normal 24" xfId="2531" xr:uid="{00000000-0005-0000-0000-0000DF1B0000}"/>
    <cellStyle name="Normal 25" xfId="2532" xr:uid="{00000000-0005-0000-0000-0000E01B0000}"/>
    <cellStyle name="Normal 25 10" xfId="2533" xr:uid="{00000000-0005-0000-0000-0000E11B0000}"/>
    <cellStyle name="Normal 25 100" xfId="2534" xr:uid="{00000000-0005-0000-0000-0000E21B0000}"/>
    <cellStyle name="Normal 25 101" xfId="2535" xr:uid="{00000000-0005-0000-0000-0000E31B0000}"/>
    <cellStyle name="Normal 25 102" xfId="2536" xr:uid="{00000000-0005-0000-0000-0000E41B0000}"/>
    <cellStyle name="Normal 25 103" xfId="2537" xr:uid="{00000000-0005-0000-0000-0000E51B0000}"/>
    <cellStyle name="Normal 25 104" xfId="2538" xr:uid="{00000000-0005-0000-0000-0000E61B0000}"/>
    <cellStyle name="Normal 25 105" xfId="2539" xr:uid="{00000000-0005-0000-0000-0000E71B0000}"/>
    <cellStyle name="Normal 25 106" xfId="2540" xr:uid="{00000000-0005-0000-0000-0000E81B0000}"/>
    <cellStyle name="Normal 25 107" xfId="2541" xr:uid="{00000000-0005-0000-0000-0000E91B0000}"/>
    <cellStyle name="Normal 25 108" xfId="2542" xr:uid="{00000000-0005-0000-0000-0000EA1B0000}"/>
    <cellStyle name="Normal 25 109" xfId="2543" xr:uid="{00000000-0005-0000-0000-0000EB1B0000}"/>
    <cellStyle name="Normal 25 11" xfId="2544" xr:uid="{00000000-0005-0000-0000-0000EC1B0000}"/>
    <cellStyle name="Normal 25 12" xfId="2545" xr:uid="{00000000-0005-0000-0000-0000ED1B0000}"/>
    <cellStyle name="Normal 25 13" xfId="2546" xr:uid="{00000000-0005-0000-0000-0000EE1B0000}"/>
    <cellStyle name="Normal 25 14" xfId="2547" xr:uid="{00000000-0005-0000-0000-0000EF1B0000}"/>
    <cellStyle name="Normal 25 15" xfId="2548" xr:uid="{00000000-0005-0000-0000-0000F01B0000}"/>
    <cellStyle name="Normal 25 16" xfId="2549" xr:uid="{00000000-0005-0000-0000-0000F11B0000}"/>
    <cellStyle name="Normal 25 17" xfId="2550" xr:uid="{00000000-0005-0000-0000-0000F21B0000}"/>
    <cellStyle name="Normal 25 18" xfId="2551" xr:uid="{00000000-0005-0000-0000-0000F31B0000}"/>
    <cellStyle name="Normal 25 19" xfId="2552" xr:uid="{00000000-0005-0000-0000-0000F41B0000}"/>
    <cellStyle name="Normal 25 2" xfId="2553" xr:uid="{00000000-0005-0000-0000-0000F51B0000}"/>
    <cellStyle name="Normal 25 20" xfId="2554" xr:uid="{00000000-0005-0000-0000-0000F61B0000}"/>
    <cellStyle name="Normal 25 21" xfId="2555" xr:uid="{00000000-0005-0000-0000-0000F71B0000}"/>
    <cellStyle name="Normal 25 22" xfId="2556" xr:uid="{00000000-0005-0000-0000-0000F81B0000}"/>
    <cellStyle name="Normal 25 23" xfId="2557" xr:uid="{00000000-0005-0000-0000-0000F91B0000}"/>
    <cellStyle name="Normal 25 24" xfId="2558" xr:uid="{00000000-0005-0000-0000-0000FA1B0000}"/>
    <cellStyle name="Normal 25 25" xfId="2559" xr:uid="{00000000-0005-0000-0000-0000FB1B0000}"/>
    <cellStyle name="Normal 25 26" xfId="2560" xr:uid="{00000000-0005-0000-0000-0000FC1B0000}"/>
    <cellStyle name="Normal 25 27" xfId="2561" xr:uid="{00000000-0005-0000-0000-0000FD1B0000}"/>
    <cellStyle name="Normal 25 28" xfId="2562" xr:uid="{00000000-0005-0000-0000-0000FE1B0000}"/>
    <cellStyle name="Normal 25 29" xfId="2563" xr:uid="{00000000-0005-0000-0000-0000FF1B0000}"/>
    <cellStyle name="Normal 25 3" xfId="2564" xr:uid="{00000000-0005-0000-0000-0000001C0000}"/>
    <cellStyle name="Normal 25 30" xfId="2565" xr:uid="{00000000-0005-0000-0000-0000011C0000}"/>
    <cellStyle name="Normal 25 31" xfId="2566" xr:uid="{00000000-0005-0000-0000-0000021C0000}"/>
    <cellStyle name="Normal 25 32" xfId="2567" xr:uid="{00000000-0005-0000-0000-0000031C0000}"/>
    <cellStyle name="Normal 25 33" xfId="2568" xr:uid="{00000000-0005-0000-0000-0000041C0000}"/>
    <cellStyle name="Normal 25 34" xfId="2569" xr:uid="{00000000-0005-0000-0000-0000051C0000}"/>
    <cellStyle name="Normal 25 35" xfId="2570" xr:uid="{00000000-0005-0000-0000-0000061C0000}"/>
    <cellStyle name="Normal 25 36" xfId="2571" xr:uid="{00000000-0005-0000-0000-0000071C0000}"/>
    <cellStyle name="Normal 25 37" xfId="2572" xr:uid="{00000000-0005-0000-0000-0000081C0000}"/>
    <cellStyle name="Normal 25 38" xfId="2573" xr:uid="{00000000-0005-0000-0000-0000091C0000}"/>
    <cellStyle name="Normal 25 39" xfId="2574" xr:uid="{00000000-0005-0000-0000-00000A1C0000}"/>
    <cellStyle name="Normal 25 4" xfId="2575" xr:uid="{00000000-0005-0000-0000-00000B1C0000}"/>
    <cellStyle name="Normal 25 40" xfId="2576" xr:uid="{00000000-0005-0000-0000-00000C1C0000}"/>
    <cellStyle name="Normal 25 41" xfId="2577" xr:uid="{00000000-0005-0000-0000-00000D1C0000}"/>
    <cellStyle name="Normal 25 42" xfId="2578" xr:uid="{00000000-0005-0000-0000-00000E1C0000}"/>
    <cellStyle name="Normal 25 43" xfId="2579" xr:uid="{00000000-0005-0000-0000-00000F1C0000}"/>
    <cellStyle name="Normal 25 44" xfId="2580" xr:uid="{00000000-0005-0000-0000-0000101C0000}"/>
    <cellStyle name="Normal 25 45" xfId="2581" xr:uid="{00000000-0005-0000-0000-0000111C0000}"/>
    <cellStyle name="Normal 25 46" xfId="2582" xr:uid="{00000000-0005-0000-0000-0000121C0000}"/>
    <cellStyle name="Normal 25 47" xfId="2583" xr:uid="{00000000-0005-0000-0000-0000131C0000}"/>
    <cellStyle name="Normal 25 48" xfId="2584" xr:uid="{00000000-0005-0000-0000-0000141C0000}"/>
    <cellStyle name="Normal 25 49" xfId="2585" xr:uid="{00000000-0005-0000-0000-0000151C0000}"/>
    <cellStyle name="Normal 25 5" xfId="2586" xr:uid="{00000000-0005-0000-0000-0000161C0000}"/>
    <cellStyle name="Normal 25 50" xfId="2587" xr:uid="{00000000-0005-0000-0000-0000171C0000}"/>
    <cellStyle name="Normal 25 51" xfId="2588" xr:uid="{00000000-0005-0000-0000-0000181C0000}"/>
    <cellStyle name="Normal 25 52" xfId="2589" xr:uid="{00000000-0005-0000-0000-0000191C0000}"/>
    <cellStyle name="Normal 25 53" xfId="2590" xr:uid="{00000000-0005-0000-0000-00001A1C0000}"/>
    <cellStyle name="Normal 25 54" xfId="2591" xr:uid="{00000000-0005-0000-0000-00001B1C0000}"/>
    <cellStyle name="Normal 25 55" xfId="2592" xr:uid="{00000000-0005-0000-0000-00001C1C0000}"/>
    <cellStyle name="Normal 25 56" xfId="2593" xr:uid="{00000000-0005-0000-0000-00001D1C0000}"/>
    <cellStyle name="Normal 25 57" xfId="2594" xr:uid="{00000000-0005-0000-0000-00001E1C0000}"/>
    <cellStyle name="Normal 25 58" xfId="2595" xr:uid="{00000000-0005-0000-0000-00001F1C0000}"/>
    <cellStyle name="Normal 25 59" xfId="2596" xr:uid="{00000000-0005-0000-0000-0000201C0000}"/>
    <cellStyle name="Normal 25 6" xfId="2597" xr:uid="{00000000-0005-0000-0000-0000211C0000}"/>
    <cellStyle name="Normal 25 60" xfId="2598" xr:uid="{00000000-0005-0000-0000-0000221C0000}"/>
    <cellStyle name="Normal 25 61" xfId="2599" xr:uid="{00000000-0005-0000-0000-0000231C0000}"/>
    <cellStyle name="Normal 25 62" xfId="2600" xr:uid="{00000000-0005-0000-0000-0000241C0000}"/>
    <cellStyle name="Normal 25 63" xfId="2601" xr:uid="{00000000-0005-0000-0000-0000251C0000}"/>
    <cellStyle name="Normal 25 64" xfId="2602" xr:uid="{00000000-0005-0000-0000-0000261C0000}"/>
    <cellStyle name="Normal 25 65" xfId="2603" xr:uid="{00000000-0005-0000-0000-0000271C0000}"/>
    <cellStyle name="Normal 25 66" xfId="2604" xr:uid="{00000000-0005-0000-0000-0000281C0000}"/>
    <cellStyle name="Normal 25 67" xfId="2605" xr:uid="{00000000-0005-0000-0000-0000291C0000}"/>
    <cellStyle name="Normal 25 68" xfId="2606" xr:uid="{00000000-0005-0000-0000-00002A1C0000}"/>
    <cellStyle name="Normal 25 69" xfId="2607" xr:uid="{00000000-0005-0000-0000-00002B1C0000}"/>
    <cellStyle name="Normal 25 7" xfId="2608" xr:uid="{00000000-0005-0000-0000-00002C1C0000}"/>
    <cellStyle name="Normal 25 70" xfId="2609" xr:uid="{00000000-0005-0000-0000-00002D1C0000}"/>
    <cellStyle name="Normal 25 71" xfId="2610" xr:uid="{00000000-0005-0000-0000-00002E1C0000}"/>
    <cellStyle name="Normal 25 72" xfId="2611" xr:uid="{00000000-0005-0000-0000-00002F1C0000}"/>
    <cellStyle name="Normal 25 73" xfId="2612" xr:uid="{00000000-0005-0000-0000-0000301C0000}"/>
    <cellStyle name="Normal 25 74" xfId="2613" xr:uid="{00000000-0005-0000-0000-0000311C0000}"/>
    <cellStyle name="Normal 25 75" xfId="2614" xr:uid="{00000000-0005-0000-0000-0000321C0000}"/>
    <cellStyle name="Normal 25 76" xfId="2615" xr:uid="{00000000-0005-0000-0000-0000331C0000}"/>
    <cellStyle name="Normal 25 77" xfId="2616" xr:uid="{00000000-0005-0000-0000-0000341C0000}"/>
    <cellStyle name="Normal 25 78" xfId="2617" xr:uid="{00000000-0005-0000-0000-0000351C0000}"/>
    <cellStyle name="Normal 25 79" xfId="2618" xr:uid="{00000000-0005-0000-0000-0000361C0000}"/>
    <cellStyle name="Normal 25 8" xfId="2619" xr:uid="{00000000-0005-0000-0000-0000371C0000}"/>
    <cellStyle name="Normal 25 80" xfId="2620" xr:uid="{00000000-0005-0000-0000-0000381C0000}"/>
    <cellStyle name="Normal 25 81" xfId="2621" xr:uid="{00000000-0005-0000-0000-0000391C0000}"/>
    <cellStyle name="Normal 25 82" xfId="2622" xr:uid="{00000000-0005-0000-0000-00003A1C0000}"/>
    <cellStyle name="Normal 25 83" xfId="2623" xr:uid="{00000000-0005-0000-0000-00003B1C0000}"/>
    <cellStyle name="Normal 25 84" xfId="2624" xr:uid="{00000000-0005-0000-0000-00003C1C0000}"/>
    <cellStyle name="Normal 25 85" xfId="2625" xr:uid="{00000000-0005-0000-0000-00003D1C0000}"/>
    <cellStyle name="Normal 25 86" xfId="2626" xr:uid="{00000000-0005-0000-0000-00003E1C0000}"/>
    <cellStyle name="Normal 25 87" xfId="2627" xr:uid="{00000000-0005-0000-0000-00003F1C0000}"/>
    <cellStyle name="Normal 25 88" xfId="2628" xr:uid="{00000000-0005-0000-0000-0000401C0000}"/>
    <cellStyle name="Normal 25 89" xfId="2629" xr:uid="{00000000-0005-0000-0000-0000411C0000}"/>
    <cellStyle name="Normal 25 9" xfId="2630" xr:uid="{00000000-0005-0000-0000-0000421C0000}"/>
    <cellStyle name="Normal 25 90" xfId="2631" xr:uid="{00000000-0005-0000-0000-0000431C0000}"/>
    <cellStyle name="Normal 25 91" xfId="2632" xr:uid="{00000000-0005-0000-0000-0000441C0000}"/>
    <cellStyle name="Normal 25 92" xfId="2633" xr:uid="{00000000-0005-0000-0000-0000451C0000}"/>
    <cellStyle name="Normal 25 93" xfId="2634" xr:uid="{00000000-0005-0000-0000-0000461C0000}"/>
    <cellStyle name="Normal 25 94" xfId="2635" xr:uid="{00000000-0005-0000-0000-0000471C0000}"/>
    <cellStyle name="Normal 25 95" xfId="2636" xr:uid="{00000000-0005-0000-0000-0000481C0000}"/>
    <cellStyle name="Normal 25 96" xfId="2637" xr:uid="{00000000-0005-0000-0000-0000491C0000}"/>
    <cellStyle name="Normal 25 97" xfId="2638" xr:uid="{00000000-0005-0000-0000-00004A1C0000}"/>
    <cellStyle name="Normal 25 98" xfId="2639" xr:uid="{00000000-0005-0000-0000-00004B1C0000}"/>
    <cellStyle name="Normal 25 99" xfId="2640" xr:uid="{00000000-0005-0000-0000-00004C1C0000}"/>
    <cellStyle name="Normal 26" xfId="2641" xr:uid="{00000000-0005-0000-0000-00004D1C0000}"/>
    <cellStyle name="Normal 26 10" xfId="2642" xr:uid="{00000000-0005-0000-0000-00004E1C0000}"/>
    <cellStyle name="Normal 26 100" xfId="2643" xr:uid="{00000000-0005-0000-0000-00004F1C0000}"/>
    <cellStyle name="Normal 26 101" xfId="2644" xr:uid="{00000000-0005-0000-0000-0000501C0000}"/>
    <cellStyle name="Normal 26 102" xfId="2645" xr:uid="{00000000-0005-0000-0000-0000511C0000}"/>
    <cellStyle name="Normal 26 103" xfId="2646" xr:uid="{00000000-0005-0000-0000-0000521C0000}"/>
    <cellStyle name="Normal 26 104" xfId="2647" xr:uid="{00000000-0005-0000-0000-0000531C0000}"/>
    <cellStyle name="Normal 26 105" xfId="2648" xr:uid="{00000000-0005-0000-0000-0000541C0000}"/>
    <cellStyle name="Normal 26 106" xfId="2649" xr:uid="{00000000-0005-0000-0000-0000551C0000}"/>
    <cellStyle name="Normal 26 107" xfId="2650" xr:uid="{00000000-0005-0000-0000-0000561C0000}"/>
    <cellStyle name="Normal 26 108" xfId="2651" xr:uid="{00000000-0005-0000-0000-0000571C0000}"/>
    <cellStyle name="Normal 26 109" xfId="2652" xr:uid="{00000000-0005-0000-0000-0000581C0000}"/>
    <cellStyle name="Normal 26 11" xfId="2653" xr:uid="{00000000-0005-0000-0000-0000591C0000}"/>
    <cellStyle name="Normal 26 12" xfId="2654" xr:uid="{00000000-0005-0000-0000-00005A1C0000}"/>
    <cellStyle name="Normal 26 13" xfId="2655" xr:uid="{00000000-0005-0000-0000-00005B1C0000}"/>
    <cellStyle name="Normal 26 14" xfId="2656" xr:uid="{00000000-0005-0000-0000-00005C1C0000}"/>
    <cellStyle name="Normal 26 15" xfId="2657" xr:uid="{00000000-0005-0000-0000-00005D1C0000}"/>
    <cellStyle name="Normal 26 16" xfId="2658" xr:uid="{00000000-0005-0000-0000-00005E1C0000}"/>
    <cellStyle name="Normal 26 17" xfId="2659" xr:uid="{00000000-0005-0000-0000-00005F1C0000}"/>
    <cellStyle name="Normal 26 18" xfId="2660" xr:uid="{00000000-0005-0000-0000-0000601C0000}"/>
    <cellStyle name="Normal 26 19" xfId="2661" xr:uid="{00000000-0005-0000-0000-0000611C0000}"/>
    <cellStyle name="Normal 26 2" xfId="2662" xr:uid="{00000000-0005-0000-0000-0000621C0000}"/>
    <cellStyle name="Normal 26 20" xfId="2663" xr:uid="{00000000-0005-0000-0000-0000631C0000}"/>
    <cellStyle name="Normal 26 21" xfId="2664" xr:uid="{00000000-0005-0000-0000-0000641C0000}"/>
    <cellStyle name="Normal 26 22" xfId="2665" xr:uid="{00000000-0005-0000-0000-0000651C0000}"/>
    <cellStyle name="Normal 26 23" xfId="2666" xr:uid="{00000000-0005-0000-0000-0000661C0000}"/>
    <cellStyle name="Normal 26 24" xfId="2667" xr:uid="{00000000-0005-0000-0000-0000671C0000}"/>
    <cellStyle name="Normal 26 25" xfId="2668" xr:uid="{00000000-0005-0000-0000-0000681C0000}"/>
    <cellStyle name="Normal 26 26" xfId="2669" xr:uid="{00000000-0005-0000-0000-0000691C0000}"/>
    <cellStyle name="Normal 26 27" xfId="2670" xr:uid="{00000000-0005-0000-0000-00006A1C0000}"/>
    <cellStyle name="Normal 26 28" xfId="2671" xr:uid="{00000000-0005-0000-0000-00006B1C0000}"/>
    <cellStyle name="Normal 26 29" xfId="2672" xr:uid="{00000000-0005-0000-0000-00006C1C0000}"/>
    <cellStyle name="Normal 26 3" xfId="2673" xr:uid="{00000000-0005-0000-0000-00006D1C0000}"/>
    <cellStyle name="Normal 26 30" xfId="2674" xr:uid="{00000000-0005-0000-0000-00006E1C0000}"/>
    <cellStyle name="Normal 26 31" xfId="2675" xr:uid="{00000000-0005-0000-0000-00006F1C0000}"/>
    <cellStyle name="Normal 26 32" xfId="2676" xr:uid="{00000000-0005-0000-0000-0000701C0000}"/>
    <cellStyle name="Normal 26 33" xfId="2677" xr:uid="{00000000-0005-0000-0000-0000711C0000}"/>
    <cellStyle name="Normal 26 34" xfId="2678" xr:uid="{00000000-0005-0000-0000-0000721C0000}"/>
    <cellStyle name="Normal 26 35" xfId="2679" xr:uid="{00000000-0005-0000-0000-0000731C0000}"/>
    <cellStyle name="Normal 26 36" xfId="2680" xr:uid="{00000000-0005-0000-0000-0000741C0000}"/>
    <cellStyle name="Normal 26 37" xfId="2681" xr:uid="{00000000-0005-0000-0000-0000751C0000}"/>
    <cellStyle name="Normal 26 38" xfId="2682" xr:uid="{00000000-0005-0000-0000-0000761C0000}"/>
    <cellStyle name="Normal 26 39" xfId="2683" xr:uid="{00000000-0005-0000-0000-0000771C0000}"/>
    <cellStyle name="Normal 26 4" xfId="2684" xr:uid="{00000000-0005-0000-0000-0000781C0000}"/>
    <cellStyle name="Normal 26 40" xfId="2685" xr:uid="{00000000-0005-0000-0000-0000791C0000}"/>
    <cellStyle name="Normal 26 41" xfId="2686" xr:uid="{00000000-0005-0000-0000-00007A1C0000}"/>
    <cellStyle name="Normal 26 42" xfId="2687" xr:uid="{00000000-0005-0000-0000-00007B1C0000}"/>
    <cellStyle name="Normal 26 43" xfId="2688" xr:uid="{00000000-0005-0000-0000-00007C1C0000}"/>
    <cellStyle name="Normal 26 44" xfId="2689" xr:uid="{00000000-0005-0000-0000-00007D1C0000}"/>
    <cellStyle name="Normal 26 45" xfId="2690" xr:uid="{00000000-0005-0000-0000-00007E1C0000}"/>
    <cellStyle name="Normal 26 46" xfId="2691" xr:uid="{00000000-0005-0000-0000-00007F1C0000}"/>
    <cellStyle name="Normal 26 47" xfId="2692" xr:uid="{00000000-0005-0000-0000-0000801C0000}"/>
    <cellStyle name="Normal 26 48" xfId="2693" xr:uid="{00000000-0005-0000-0000-0000811C0000}"/>
    <cellStyle name="Normal 26 49" xfId="2694" xr:uid="{00000000-0005-0000-0000-0000821C0000}"/>
    <cellStyle name="Normal 26 5" xfId="2695" xr:uid="{00000000-0005-0000-0000-0000831C0000}"/>
    <cellStyle name="Normal 26 50" xfId="2696" xr:uid="{00000000-0005-0000-0000-0000841C0000}"/>
    <cellStyle name="Normal 26 51" xfId="2697" xr:uid="{00000000-0005-0000-0000-0000851C0000}"/>
    <cellStyle name="Normal 26 52" xfId="2698" xr:uid="{00000000-0005-0000-0000-0000861C0000}"/>
    <cellStyle name="Normal 26 53" xfId="2699" xr:uid="{00000000-0005-0000-0000-0000871C0000}"/>
    <cellStyle name="Normal 26 54" xfId="2700" xr:uid="{00000000-0005-0000-0000-0000881C0000}"/>
    <cellStyle name="Normal 26 55" xfId="2701" xr:uid="{00000000-0005-0000-0000-0000891C0000}"/>
    <cellStyle name="Normal 26 56" xfId="2702" xr:uid="{00000000-0005-0000-0000-00008A1C0000}"/>
    <cellStyle name="Normal 26 57" xfId="2703" xr:uid="{00000000-0005-0000-0000-00008B1C0000}"/>
    <cellStyle name="Normal 26 58" xfId="2704" xr:uid="{00000000-0005-0000-0000-00008C1C0000}"/>
    <cellStyle name="Normal 26 59" xfId="2705" xr:uid="{00000000-0005-0000-0000-00008D1C0000}"/>
    <cellStyle name="Normal 26 6" xfId="2706" xr:uid="{00000000-0005-0000-0000-00008E1C0000}"/>
    <cellStyle name="Normal 26 60" xfId="2707" xr:uid="{00000000-0005-0000-0000-00008F1C0000}"/>
    <cellStyle name="Normal 26 61" xfId="2708" xr:uid="{00000000-0005-0000-0000-0000901C0000}"/>
    <cellStyle name="Normal 26 62" xfId="2709" xr:uid="{00000000-0005-0000-0000-0000911C0000}"/>
    <cellStyle name="Normal 26 63" xfId="2710" xr:uid="{00000000-0005-0000-0000-0000921C0000}"/>
    <cellStyle name="Normal 26 64" xfId="2711" xr:uid="{00000000-0005-0000-0000-0000931C0000}"/>
    <cellStyle name="Normal 26 65" xfId="2712" xr:uid="{00000000-0005-0000-0000-0000941C0000}"/>
    <cellStyle name="Normal 26 66" xfId="2713" xr:uid="{00000000-0005-0000-0000-0000951C0000}"/>
    <cellStyle name="Normal 26 67" xfId="2714" xr:uid="{00000000-0005-0000-0000-0000961C0000}"/>
    <cellStyle name="Normal 26 68" xfId="2715" xr:uid="{00000000-0005-0000-0000-0000971C0000}"/>
    <cellStyle name="Normal 26 69" xfId="2716" xr:uid="{00000000-0005-0000-0000-0000981C0000}"/>
    <cellStyle name="Normal 26 7" xfId="2717" xr:uid="{00000000-0005-0000-0000-0000991C0000}"/>
    <cellStyle name="Normal 26 70" xfId="2718" xr:uid="{00000000-0005-0000-0000-00009A1C0000}"/>
    <cellStyle name="Normal 26 71" xfId="2719" xr:uid="{00000000-0005-0000-0000-00009B1C0000}"/>
    <cellStyle name="Normal 26 72" xfId="2720" xr:uid="{00000000-0005-0000-0000-00009C1C0000}"/>
    <cellStyle name="Normal 26 73" xfId="2721" xr:uid="{00000000-0005-0000-0000-00009D1C0000}"/>
    <cellStyle name="Normal 26 74" xfId="2722" xr:uid="{00000000-0005-0000-0000-00009E1C0000}"/>
    <cellStyle name="Normal 26 75" xfId="2723" xr:uid="{00000000-0005-0000-0000-00009F1C0000}"/>
    <cellStyle name="Normal 26 76" xfId="2724" xr:uid="{00000000-0005-0000-0000-0000A01C0000}"/>
    <cellStyle name="Normal 26 77" xfId="2725" xr:uid="{00000000-0005-0000-0000-0000A11C0000}"/>
    <cellStyle name="Normal 26 78" xfId="2726" xr:uid="{00000000-0005-0000-0000-0000A21C0000}"/>
    <cellStyle name="Normal 26 79" xfId="2727" xr:uid="{00000000-0005-0000-0000-0000A31C0000}"/>
    <cellStyle name="Normal 26 8" xfId="2728" xr:uid="{00000000-0005-0000-0000-0000A41C0000}"/>
    <cellStyle name="Normal 26 80" xfId="2729" xr:uid="{00000000-0005-0000-0000-0000A51C0000}"/>
    <cellStyle name="Normal 26 81" xfId="2730" xr:uid="{00000000-0005-0000-0000-0000A61C0000}"/>
    <cellStyle name="Normal 26 82" xfId="2731" xr:uid="{00000000-0005-0000-0000-0000A71C0000}"/>
    <cellStyle name="Normal 26 83" xfId="2732" xr:uid="{00000000-0005-0000-0000-0000A81C0000}"/>
    <cellStyle name="Normal 26 84" xfId="2733" xr:uid="{00000000-0005-0000-0000-0000A91C0000}"/>
    <cellStyle name="Normal 26 85" xfId="2734" xr:uid="{00000000-0005-0000-0000-0000AA1C0000}"/>
    <cellStyle name="Normal 26 86" xfId="2735" xr:uid="{00000000-0005-0000-0000-0000AB1C0000}"/>
    <cellStyle name="Normal 26 87" xfId="2736" xr:uid="{00000000-0005-0000-0000-0000AC1C0000}"/>
    <cellStyle name="Normal 26 88" xfId="2737" xr:uid="{00000000-0005-0000-0000-0000AD1C0000}"/>
    <cellStyle name="Normal 26 89" xfId="2738" xr:uid="{00000000-0005-0000-0000-0000AE1C0000}"/>
    <cellStyle name="Normal 26 9" xfId="2739" xr:uid="{00000000-0005-0000-0000-0000AF1C0000}"/>
    <cellStyle name="Normal 26 90" xfId="2740" xr:uid="{00000000-0005-0000-0000-0000B01C0000}"/>
    <cellStyle name="Normal 26 91" xfId="2741" xr:uid="{00000000-0005-0000-0000-0000B11C0000}"/>
    <cellStyle name="Normal 26 92" xfId="2742" xr:uid="{00000000-0005-0000-0000-0000B21C0000}"/>
    <cellStyle name="Normal 26 93" xfId="2743" xr:uid="{00000000-0005-0000-0000-0000B31C0000}"/>
    <cellStyle name="Normal 26 94" xfId="2744" xr:uid="{00000000-0005-0000-0000-0000B41C0000}"/>
    <cellStyle name="Normal 26 95" xfId="2745" xr:uid="{00000000-0005-0000-0000-0000B51C0000}"/>
    <cellStyle name="Normal 26 96" xfId="2746" xr:uid="{00000000-0005-0000-0000-0000B61C0000}"/>
    <cellStyle name="Normal 26 97" xfId="2747" xr:uid="{00000000-0005-0000-0000-0000B71C0000}"/>
    <cellStyle name="Normal 26 98" xfId="2748" xr:uid="{00000000-0005-0000-0000-0000B81C0000}"/>
    <cellStyle name="Normal 26 99" xfId="2749" xr:uid="{00000000-0005-0000-0000-0000B91C0000}"/>
    <cellStyle name="Normal 27" xfId="2750" xr:uid="{00000000-0005-0000-0000-0000BA1C0000}"/>
    <cellStyle name="Normal 27 10" xfId="2751" xr:uid="{00000000-0005-0000-0000-0000BB1C0000}"/>
    <cellStyle name="Normal 27 100" xfId="2752" xr:uid="{00000000-0005-0000-0000-0000BC1C0000}"/>
    <cellStyle name="Normal 27 101" xfId="2753" xr:uid="{00000000-0005-0000-0000-0000BD1C0000}"/>
    <cellStyle name="Normal 27 102" xfId="2754" xr:uid="{00000000-0005-0000-0000-0000BE1C0000}"/>
    <cellStyle name="Normal 27 103" xfId="2755" xr:uid="{00000000-0005-0000-0000-0000BF1C0000}"/>
    <cellStyle name="Normal 27 104" xfId="2756" xr:uid="{00000000-0005-0000-0000-0000C01C0000}"/>
    <cellStyle name="Normal 27 105" xfId="2757" xr:uid="{00000000-0005-0000-0000-0000C11C0000}"/>
    <cellStyle name="Normal 27 106" xfId="2758" xr:uid="{00000000-0005-0000-0000-0000C21C0000}"/>
    <cellStyle name="Normal 27 107" xfId="2759" xr:uid="{00000000-0005-0000-0000-0000C31C0000}"/>
    <cellStyle name="Normal 27 108" xfId="2760" xr:uid="{00000000-0005-0000-0000-0000C41C0000}"/>
    <cellStyle name="Normal 27 109" xfId="2761" xr:uid="{00000000-0005-0000-0000-0000C51C0000}"/>
    <cellStyle name="Normal 27 11" xfId="2762" xr:uid="{00000000-0005-0000-0000-0000C61C0000}"/>
    <cellStyle name="Normal 27 12" xfId="2763" xr:uid="{00000000-0005-0000-0000-0000C71C0000}"/>
    <cellStyle name="Normal 27 13" xfId="2764" xr:uid="{00000000-0005-0000-0000-0000C81C0000}"/>
    <cellStyle name="Normal 27 14" xfId="2765" xr:uid="{00000000-0005-0000-0000-0000C91C0000}"/>
    <cellStyle name="Normal 27 15" xfId="2766" xr:uid="{00000000-0005-0000-0000-0000CA1C0000}"/>
    <cellStyle name="Normal 27 16" xfId="2767" xr:uid="{00000000-0005-0000-0000-0000CB1C0000}"/>
    <cellStyle name="Normal 27 17" xfId="2768" xr:uid="{00000000-0005-0000-0000-0000CC1C0000}"/>
    <cellStyle name="Normal 27 18" xfId="2769" xr:uid="{00000000-0005-0000-0000-0000CD1C0000}"/>
    <cellStyle name="Normal 27 19" xfId="2770" xr:uid="{00000000-0005-0000-0000-0000CE1C0000}"/>
    <cellStyle name="Normal 27 2" xfId="2771" xr:uid="{00000000-0005-0000-0000-0000CF1C0000}"/>
    <cellStyle name="Normal 27 20" xfId="2772" xr:uid="{00000000-0005-0000-0000-0000D01C0000}"/>
    <cellStyle name="Normal 27 21" xfId="2773" xr:uid="{00000000-0005-0000-0000-0000D11C0000}"/>
    <cellStyle name="Normal 27 22" xfId="2774" xr:uid="{00000000-0005-0000-0000-0000D21C0000}"/>
    <cellStyle name="Normal 27 23" xfId="2775" xr:uid="{00000000-0005-0000-0000-0000D31C0000}"/>
    <cellStyle name="Normal 27 24" xfId="2776" xr:uid="{00000000-0005-0000-0000-0000D41C0000}"/>
    <cellStyle name="Normal 27 25" xfId="2777" xr:uid="{00000000-0005-0000-0000-0000D51C0000}"/>
    <cellStyle name="Normal 27 26" xfId="2778" xr:uid="{00000000-0005-0000-0000-0000D61C0000}"/>
    <cellStyle name="Normal 27 27" xfId="2779" xr:uid="{00000000-0005-0000-0000-0000D71C0000}"/>
    <cellStyle name="Normal 27 28" xfId="2780" xr:uid="{00000000-0005-0000-0000-0000D81C0000}"/>
    <cellStyle name="Normal 27 29" xfId="2781" xr:uid="{00000000-0005-0000-0000-0000D91C0000}"/>
    <cellStyle name="Normal 27 3" xfId="2782" xr:uid="{00000000-0005-0000-0000-0000DA1C0000}"/>
    <cellStyle name="Normal 27 30" xfId="2783" xr:uid="{00000000-0005-0000-0000-0000DB1C0000}"/>
    <cellStyle name="Normal 27 31" xfId="2784" xr:uid="{00000000-0005-0000-0000-0000DC1C0000}"/>
    <cellStyle name="Normal 27 32" xfId="2785" xr:uid="{00000000-0005-0000-0000-0000DD1C0000}"/>
    <cellStyle name="Normal 27 33" xfId="2786" xr:uid="{00000000-0005-0000-0000-0000DE1C0000}"/>
    <cellStyle name="Normal 27 34" xfId="2787" xr:uid="{00000000-0005-0000-0000-0000DF1C0000}"/>
    <cellStyle name="Normal 27 35" xfId="2788" xr:uid="{00000000-0005-0000-0000-0000E01C0000}"/>
    <cellStyle name="Normal 27 36" xfId="2789" xr:uid="{00000000-0005-0000-0000-0000E11C0000}"/>
    <cellStyle name="Normal 27 37" xfId="2790" xr:uid="{00000000-0005-0000-0000-0000E21C0000}"/>
    <cellStyle name="Normal 27 38" xfId="2791" xr:uid="{00000000-0005-0000-0000-0000E31C0000}"/>
    <cellStyle name="Normal 27 39" xfId="2792" xr:uid="{00000000-0005-0000-0000-0000E41C0000}"/>
    <cellStyle name="Normal 27 4" xfId="2793" xr:uid="{00000000-0005-0000-0000-0000E51C0000}"/>
    <cellStyle name="Normal 27 40" xfId="2794" xr:uid="{00000000-0005-0000-0000-0000E61C0000}"/>
    <cellStyle name="Normal 27 41" xfId="2795" xr:uid="{00000000-0005-0000-0000-0000E71C0000}"/>
    <cellStyle name="Normal 27 42" xfId="2796" xr:uid="{00000000-0005-0000-0000-0000E81C0000}"/>
    <cellStyle name="Normal 27 43" xfId="2797" xr:uid="{00000000-0005-0000-0000-0000E91C0000}"/>
    <cellStyle name="Normal 27 44" xfId="2798" xr:uid="{00000000-0005-0000-0000-0000EA1C0000}"/>
    <cellStyle name="Normal 27 45" xfId="2799" xr:uid="{00000000-0005-0000-0000-0000EB1C0000}"/>
    <cellStyle name="Normal 27 46" xfId="2800" xr:uid="{00000000-0005-0000-0000-0000EC1C0000}"/>
    <cellStyle name="Normal 27 47" xfId="2801" xr:uid="{00000000-0005-0000-0000-0000ED1C0000}"/>
    <cellStyle name="Normal 27 48" xfId="2802" xr:uid="{00000000-0005-0000-0000-0000EE1C0000}"/>
    <cellStyle name="Normal 27 49" xfId="2803" xr:uid="{00000000-0005-0000-0000-0000EF1C0000}"/>
    <cellStyle name="Normal 27 5" xfId="2804" xr:uid="{00000000-0005-0000-0000-0000F01C0000}"/>
    <cellStyle name="Normal 27 50" xfId="2805" xr:uid="{00000000-0005-0000-0000-0000F11C0000}"/>
    <cellStyle name="Normal 27 51" xfId="2806" xr:uid="{00000000-0005-0000-0000-0000F21C0000}"/>
    <cellStyle name="Normal 27 52" xfId="2807" xr:uid="{00000000-0005-0000-0000-0000F31C0000}"/>
    <cellStyle name="Normal 27 53" xfId="2808" xr:uid="{00000000-0005-0000-0000-0000F41C0000}"/>
    <cellStyle name="Normal 27 54" xfId="2809" xr:uid="{00000000-0005-0000-0000-0000F51C0000}"/>
    <cellStyle name="Normal 27 55" xfId="2810" xr:uid="{00000000-0005-0000-0000-0000F61C0000}"/>
    <cellStyle name="Normal 27 56" xfId="2811" xr:uid="{00000000-0005-0000-0000-0000F71C0000}"/>
    <cellStyle name="Normal 27 57" xfId="2812" xr:uid="{00000000-0005-0000-0000-0000F81C0000}"/>
    <cellStyle name="Normal 27 58" xfId="2813" xr:uid="{00000000-0005-0000-0000-0000F91C0000}"/>
    <cellStyle name="Normal 27 59" xfId="2814" xr:uid="{00000000-0005-0000-0000-0000FA1C0000}"/>
    <cellStyle name="Normal 27 6" xfId="2815" xr:uid="{00000000-0005-0000-0000-0000FB1C0000}"/>
    <cellStyle name="Normal 27 60" xfId="2816" xr:uid="{00000000-0005-0000-0000-0000FC1C0000}"/>
    <cellStyle name="Normal 27 61" xfId="2817" xr:uid="{00000000-0005-0000-0000-0000FD1C0000}"/>
    <cellStyle name="Normal 27 62" xfId="2818" xr:uid="{00000000-0005-0000-0000-0000FE1C0000}"/>
    <cellStyle name="Normal 27 63" xfId="2819" xr:uid="{00000000-0005-0000-0000-0000FF1C0000}"/>
    <cellStyle name="Normal 27 64" xfId="2820" xr:uid="{00000000-0005-0000-0000-0000001D0000}"/>
    <cellStyle name="Normal 27 65" xfId="2821" xr:uid="{00000000-0005-0000-0000-0000011D0000}"/>
    <cellStyle name="Normal 27 66" xfId="2822" xr:uid="{00000000-0005-0000-0000-0000021D0000}"/>
    <cellStyle name="Normal 27 67" xfId="2823" xr:uid="{00000000-0005-0000-0000-0000031D0000}"/>
    <cellStyle name="Normal 27 68" xfId="2824" xr:uid="{00000000-0005-0000-0000-0000041D0000}"/>
    <cellStyle name="Normal 27 69" xfId="2825" xr:uid="{00000000-0005-0000-0000-0000051D0000}"/>
    <cellStyle name="Normal 27 7" xfId="2826" xr:uid="{00000000-0005-0000-0000-0000061D0000}"/>
    <cellStyle name="Normal 27 70" xfId="2827" xr:uid="{00000000-0005-0000-0000-0000071D0000}"/>
    <cellStyle name="Normal 27 71" xfId="2828" xr:uid="{00000000-0005-0000-0000-0000081D0000}"/>
    <cellStyle name="Normal 27 72" xfId="2829" xr:uid="{00000000-0005-0000-0000-0000091D0000}"/>
    <cellStyle name="Normal 27 73" xfId="2830" xr:uid="{00000000-0005-0000-0000-00000A1D0000}"/>
    <cellStyle name="Normal 27 74" xfId="2831" xr:uid="{00000000-0005-0000-0000-00000B1D0000}"/>
    <cellStyle name="Normal 27 75" xfId="2832" xr:uid="{00000000-0005-0000-0000-00000C1D0000}"/>
    <cellStyle name="Normal 27 76" xfId="2833" xr:uid="{00000000-0005-0000-0000-00000D1D0000}"/>
    <cellStyle name="Normal 27 77" xfId="2834" xr:uid="{00000000-0005-0000-0000-00000E1D0000}"/>
    <cellStyle name="Normal 27 78" xfId="2835" xr:uid="{00000000-0005-0000-0000-00000F1D0000}"/>
    <cellStyle name="Normal 27 79" xfId="2836" xr:uid="{00000000-0005-0000-0000-0000101D0000}"/>
    <cellStyle name="Normal 27 8" xfId="2837" xr:uid="{00000000-0005-0000-0000-0000111D0000}"/>
    <cellStyle name="Normal 27 80" xfId="2838" xr:uid="{00000000-0005-0000-0000-0000121D0000}"/>
    <cellStyle name="Normal 27 81" xfId="2839" xr:uid="{00000000-0005-0000-0000-0000131D0000}"/>
    <cellStyle name="Normal 27 82" xfId="2840" xr:uid="{00000000-0005-0000-0000-0000141D0000}"/>
    <cellStyle name="Normal 27 83" xfId="2841" xr:uid="{00000000-0005-0000-0000-0000151D0000}"/>
    <cellStyle name="Normal 27 84" xfId="2842" xr:uid="{00000000-0005-0000-0000-0000161D0000}"/>
    <cellStyle name="Normal 27 85" xfId="2843" xr:uid="{00000000-0005-0000-0000-0000171D0000}"/>
    <cellStyle name="Normal 27 86" xfId="2844" xr:uid="{00000000-0005-0000-0000-0000181D0000}"/>
    <cellStyle name="Normal 27 87" xfId="2845" xr:uid="{00000000-0005-0000-0000-0000191D0000}"/>
    <cellStyle name="Normal 27 88" xfId="2846" xr:uid="{00000000-0005-0000-0000-00001A1D0000}"/>
    <cellStyle name="Normal 27 89" xfId="2847" xr:uid="{00000000-0005-0000-0000-00001B1D0000}"/>
    <cellStyle name="Normal 27 9" xfId="2848" xr:uid="{00000000-0005-0000-0000-00001C1D0000}"/>
    <cellStyle name="Normal 27 90" xfId="2849" xr:uid="{00000000-0005-0000-0000-00001D1D0000}"/>
    <cellStyle name="Normal 27 91" xfId="2850" xr:uid="{00000000-0005-0000-0000-00001E1D0000}"/>
    <cellStyle name="Normal 27 92" xfId="2851" xr:uid="{00000000-0005-0000-0000-00001F1D0000}"/>
    <cellStyle name="Normal 27 93" xfId="2852" xr:uid="{00000000-0005-0000-0000-0000201D0000}"/>
    <cellStyle name="Normal 27 94" xfId="2853" xr:uid="{00000000-0005-0000-0000-0000211D0000}"/>
    <cellStyle name="Normal 27 95" xfId="2854" xr:uid="{00000000-0005-0000-0000-0000221D0000}"/>
    <cellStyle name="Normal 27 96" xfId="2855" xr:uid="{00000000-0005-0000-0000-0000231D0000}"/>
    <cellStyle name="Normal 27 97" xfId="2856" xr:uid="{00000000-0005-0000-0000-0000241D0000}"/>
    <cellStyle name="Normal 27 98" xfId="2857" xr:uid="{00000000-0005-0000-0000-0000251D0000}"/>
    <cellStyle name="Normal 27 99" xfId="2858" xr:uid="{00000000-0005-0000-0000-0000261D0000}"/>
    <cellStyle name="Normal 28" xfId="2859" xr:uid="{00000000-0005-0000-0000-0000271D0000}"/>
    <cellStyle name="Normal 28 10" xfId="2860" xr:uid="{00000000-0005-0000-0000-0000281D0000}"/>
    <cellStyle name="Normal 28 100" xfId="2861" xr:uid="{00000000-0005-0000-0000-0000291D0000}"/>
    <cellStyle name="Normal 28 101" xfId="2862" xr:uid="{00000000-0005-0000-0000-00002A1D0000}"/>
    <cellStyle name="Normal 28 102" xfId="2863" xr:uid="{00000000-0005-0000-0000-00002B1D0000}"/>
    <cellStyle name="Normal 28 103" xfId="2864" xr:uid="{00000000-0005-0000-0000-00002C1D0000}"/>
    <cellStyle name="Normal 28 104" xfId="2865" xr:uid="{00000000-0005-0000-0000-00002D1D0000}"/>
    <cellStyle name="Normal 28 105" xfId="2866" xr:uid="{00000000-0005-0000-0000-00002E1D0000}"/>
    <cellStyle name="Normal 28 106" xfId="2867" xr:uid="{00000000-0005-0000-0000-00002F1D0000}"/>
    <cellStyle name="Normal 28 107" xfId="2868" xr:uid="{00000000-0005-0000-0000-0000301D0000}"/>
    <cellStyle name="Normal 28 108" xfId="2869" xr:uid="{00000000-0005-0000-0000-0000311D0000}"/>
    <cellStyle name="Normal 28 109" xfId="2870" xr:uid="{00000000-0005-0000-0000-0000321D0000}"/>
    <cellStyle name="Normal 28 11" xfId="2871" xr:uid="{00000000-0005-0000-0000-0000331D0000}"/>
    <cellStyle name="Normal 28 12" xfId="2872" xr:uid="{00000000-0005-0000-0000-0000341D0000}"/>
    <cellStyle name="Normal 28 13" xfId="2873" xr:uid="{00000000-0005-0000-0000-0000351D0000}"/>
    <cellStyle name="Normal 28 14" xfId="2874" xr:uid="{00000000-0005-0000-0000-0000361D0000}"/>
    <cellStyle name="Normal 28 15" xfId="2875" xr:uid="{00000000-0005-0000-0000-0000371D0000}"/>
    <cellStyle name="Normal 28 16" xfId="2876" xr:uid="{00000000-0005-0000-0000-0000381D0000}"/>
    <cellStyle name="Normal 28 17" xfId="2877" xr:uid="{00000000-0005-0000-0000-0000391D0000}"/>
    <cellStyle name="Normal 28 18" xfId="2878" xr:uid="{00000000-0005-0000-0000-00003A1D0000}"/>
    <cellStyle name="Normal 28 19" xfId="2879" xr:uid="{00000000-0005-0000-0000-00003B1D0000}"/>
    <cellStyle name="Normal 28 2" xfId="2880" xr:uid="{00000000-0005-0000-0000-00003C1D0000}"/>
    <cellStyle name="Normal 28 20" xfId="2881" xr:uid="{00000000-0005-0000-0000-00003D1D0000}"/>
    <cellStyle name="Normal 28 21" xfId="2882" xr:uid="{00000000-0005-0000-0000-00003E1D0000}"/>
    <cellStyle name="Normal 28 22" xfId="2883" xr:uid="{00000000-0005-0000-0000-00003F1D0000}"/>
    <cellStyle name="Normal 28 23" xfId="2884" xr:uid="{00000000-0005-0000-0000-0000401D0000}"/>
    <cellStyle name="Normal 28 24" xfId="2885" xr:uid="{00000000-0005-0000-0000-0000411D0000}"/>
    <cellStyle name="Normal 28 25" xfId="2886" xr:uid="{00000000-0005-0000-0000-0000421D0000}"/>
    <cellStyle name="Normal 28 26" xfId="2887" xr:uid="{00000000-0005-0000-0000-0000431D0000}"/>
    <cellStyle name="Normal 28 27" xfId="2888" xr:uid="{00000000-0005-0000-0000-0000441D0000}"/>
    <cellStyle name="Normal 28 28" xfId="2889" xr:uid="{00000000-0005-0000-0000-0000451D0000}"/>
    <cellStyle name="Normal 28 29" xfId="2890" xr:uid="{00000000-0005-0000-0000-0000461D0000}"/>
    <cellStyle name="Normal 28 3" xfId="2891" xr:uid="{00000000-0005-0000-0000-0000471D0000}"/>
    <cellStyle name="Normal 28 30" xfId="2892" xr:uid="{00000000-0005-0000-0000-0000481D0000}"/>
    <cellStyle name="Normal 28 31" xfId="2893" xr:uid="{00000000-0005-0000-0000-0000491D0000}"/>
    <cellStyle name="Normal 28 32" xfId="2894" xr:uid="{00000000-0005-0000-0000-00004A1D0000}"/>
    <cellStyle name="Normal 28 33" xfId="2895" xr:uid="{00000000-0005-0000-0000-00004B1D0000}"/>
    <cellStyle name="Normal 28 34" xfId="2896" xr:uid="{00000000-0005-0000-0000-00004C1D0000}"/>
    <cellStyle name="Normal 28 35" xfId="2897" xr:uid="{00000000-0005-0000-0000-00004D1D0000}"/>
    <cellStyle name="Normal 28 36" xfId="2898" xr:uid="{00000000-0005-0000-0000-00004E1D0000}"/>
    <cellStyle name="Normal 28 37" xfId="2899" xr:uid="{00000000-0005-0000-0000-00004F1D0000}"/>
    <cellStyle name="Normal 28 38" xfId="2900" xr:uid="{00000000-0005-0000-0000-0000501D0000}"/>
    <cellStyle name="Normal 28 39" xfId="2901" xr:uid="{00000000-0005-0000-0000-0000511D0000}"/>
    <cellStyle name="Normal 28 4" xfId="2902" xr:uid="{00000000-0005-0000-0000-0000521D0000}"/>
    <cellStyle name="Normal 28 40" xfId="2903" xr:uid="{00000000-0005-0000-0000-0000531D0000}"/>
    <cellStyle name="Normal 28 41" xfId="2904" xr:uid="{00000000-0005-0000-0000-0000541D0000}"/>
    <cellStyle name="Normal 28 42" xfId="2905" xr:uid="{00000000-0005-0000-0000-0000551D0000}"/>
    <cellStyle name="Normal 28 43" xfId="2906" xr:uid="{00000000-0005-0000-0000-0000561D0000}"/>
    <cellStyle name="Normal 28 44" xfId="2907" xr:uid="{00000000-0005-0000-0000-0000571D0000}"/>
    <cellStyle name="Normal 28 45" xfId="2908" xr:uid="{00000000-0005-0000-0000-0000581D0000}"/>
    <cellStyle name="Normal 28 46" xfId="2909" xr:uid="{00000000-0005-0000-0000-0000591D0000}"/>
    <cellStyle name="Normal 28 47" xfId="2910" xr:uid="{00000000-0005-0000-0000-00005A1D0000}"/>
    <cellStyle name="Normal 28 48" xfId="2911" xr:uid="{00000000-0005-0000-0000-00005B1D0000}"/>
    <cellStyle name="Normal 28 49" xfId="2912" xr:uid="{00000000-0005-0000-0000-00005C1D0000}"/>
    <cellStyle name="Normal 28 5" xfId="2913" xr:uid="{00000000-0005-0000-0000-00005D1D0000}"/>
    <cellStyle name="Normal 28 50" xfId="2914" xr:uid="{00000000-0005-0000-0000-00005E1D0000}"/>
    <cellStyle name="Normal 28 51" xfId="2915" xr:uid="{00000000-0005-0000-0000-00005F1D0000}"/>
    <cellStyle name="Normal 28 52" xfId="2916" xr:uid="{00000000-0005-0000-0000-0000601D0000}"/>
    <cellStyle name="Normal 28 53" xfId="2917" xr:uid="{00000000-0005-0000-0000-0000611D0000}"/>
    <cellStyle name="Normal 28 54" xfId="2918" xr:uid="{00000000-0005-0000-0000-0000621D0000}"/>
    <cellStyle name="Normal 28 55" xfId="2919" xr:uid="{00000000-0005-0000-0000-0000631D0000}"/>
    <cellStyle name="Normal 28 56" xfId="2920" xr:uid="{00000000-0005-0000-0000-0000641D0000}"/>
    <cellStyle name="Normal 28 57" xfId="2921" xr:uid="{00000000-0005-0000-0000-0000651D0000}"/>
    <cellStyle name="Normal 28 58" xfId="2922" xr:uid="{00000000-0005-0000-0000-0000661D0000}"/>
    <cellStyle name="Normal 28 59" xfId="2923" xr:uid="{00000000-0005-0000-0000-0000671D0000}"/>
    <cellStyle name="Normal 28 6" xfId="2924" xr:uid="{00000000-0005-0000-0000-0000681D0000}"/>
    <cellStyle name="Normal 28 60" xfId="2925" xr:uid="{00000000-0005-0000-0000-0000691D0000}"/>
    <cellStyle name="Normal 28 61" xfId="2926" xr:uid="{00000000-0005-0000-0000-00006A1D0000}"/>
    <cellStyle name="Normal 28 62" xfId="2927" xr:uid="{00000000-0005-0000-0000-00006B1D0000}"/>
    <cellStyle name="Normal 28 63" xfId="2928" xr:uid="{00000000-0005-0000-0000-00006C1D0000}"/>
    <cellStyle name="Normal 28 64" xfId="2929" xr:uid="{00000000-0005-0000-0000-00006D1D0000}"/>
    <cellStyle name="Normal 28 65" xfId="2930" xr:uid="{00000000-0005-0000-0000-00006E1D0000}"/>
    <cellStyle name="Normal 28 66" xfId="2931" xr:uid="{00000000-0005-0000-0000-00006F1D0000}"/>
    <cellStyle name="Normal 28 67" xfId="2932" xr:uid="{00000000-0005-0000-0000-0000701D0000}"/>
    <cellStyle name="Normal 28 68" xfId="2933" xr:uid="{00000000-0005-0000-0000-0000711D0000}"/>
    <cellStyle name="Normal 28 69" xfId="2934" xr:uid="{00000000-0005-0000-0000-0000721D0000}"/>
    <cellStyle name="Normal 28 7" xfId="2935" xr:uid="{00000000-0005-0000-0000-0000731D0000}"/>
    <cellStyle name="Normal 28 70" xfId="2936" xr:uid="{00000000-0005-0000-0000-0000741D0000}"/>
    <cellStyle name="Normal 28 71" xfId="2937" xr:uid="{00000000-0005-0000-0000-0000751D0000}"/>
    <cellStyle name="Normal 28 72" xfId="2938" xr:uid="{00000000-0005-0000-0000-0000761D0000}"/>
    <cellStyle name="Normal 28 73" xfId="2939" xr:uid="{00000000-0005-0000-0000-0000771D0000}"/>
    <cellStyle name="Normal 28 74" xfId="2940" xr:uid="{00000000-0005-0000-0000-0000781D0000}"/>
    <cellStyle name="Normal 28 75" xfId="2941" xr:uid="{00000000-0005-0000-0000-0000791D0000}"/>
    <cellStyle name="Normal 28 76" xfId="2942" xr:uid="{00000000-0005-0000-0000-00007A1D0000}"/>
    <cellStyle name="Normal 28 77" xfId="2943" xr:uid="{00000000-0005-0000-0000-00007B1D0000}"/>
    <cellStyle name="Normal 28 78" xfId="2944" xr:uid="{00000000-0005-0000-0000-00007C1D0000}"/>
    <cellStyle name="Normal 28 79" xfId="2945" xr:uid="{00000000-0005-0000-0000-00007D1D0000}"/>
    <cellStyle name="Normal 28 8" xfId="2946" xr:uid="{00000000-0005-0000-0000-00007E1D0000}"/>
    <cellStyle name="Normal 28 80" xfId="2947" xr:uid="{00000000-0005-0000-0000-00007F1D0000}"/>
    <cellStyle name="Normal 28 81" xfId="2948" xr:uid="{00000000-0005-0000-0000-0000801D0000}"/>
    <cellStyle name="Normal 28 82" xfId="2949" xr:uid="{00000000-0005-0000-0000-0000811D0000}"/>
    <cellStyle name="Normal 28 83" xfId="2950" xr:uid="{00000000-0005-0000-0000-0000821D0000}"/>
    <cellStyle name="Normal 28 84" xfId="2951" xr:uid="{00000000-0005-0000-0000-0000831D0000}"/>
    <cellStyle name="Normal 28 85" xfId="2952" xr:uid="{00000000-0005-0000-0000-0000841D0000}"/>
    <cellStyle name="Normal 28 86" xfId="2953" xr:uid="{00000000-0005-0000-0000-0000851D0000}"/>
    <cellStyle name="Normal 28 87" xfId="2954" xr:uid="{00000000-0005-0000-0000-0000861D0000}"/>
    <cellStyle name="Normal 28 88" xfId="2955" xr:uid="{00000000-0005-0000-0000-0000871D0000}"/>
    <cellStyle name="Normal 28 89" xfId="2956" xr:uid="{00000000-0005-0000-0000-0000881D0000}"/>
    <cellStyle name="Normal 28 9" xfId="2957" xr:uid="{00000000-0005-0000-0000-0000891D0000}"/>
    <cellStyle name="Normal 28 90" xfId="2958" xr:uid="{00000000-0005-0000-0000-00008A1D0000}"/>
    <cellStyle name="Normal 28 91" xfId="2959" xr:uid="{00000000-0005-0000-0000-00008B1D0000}"/>
    <cellStyle name="Normal 28 92" xfId="2960" xr:uid="{00000000-0005-0000-0000-00008C1D0000}"/>
    <cellStyle name="Normal 28 93" xfId="2961" xr:uid="{00000000-0005-0000-0000-00008D1D0000}"/>
    <cellStyle name="Normal 28 94" xfId="2962" xr:uid="{00000000-0005-0000-0000-00008E1D0000}"/>
    <cellStyle name="Normal 28 95" xfId="2963" xr:uid="{00000000-0005-0000-0000-00008F1D0000}"/>
    <cellStyle name="Normal 28 96" xfId="2964" xr:uid="{00000000-0005-0000-0000-0000901D0000}"/>
    <cellStyle name="Normal 28 97" xfId="2965" xr:uid="{00000000-0005-0000-0000-0000911D0000}"/>
    <cellStyle name="Normal 28 98" xfId="2966" xr:uid="{00000000-0005-0000-0000-0000921D0000}"/>
    <cellStyle name="Normal 28 99" xfId="2967" xr:uid="{00000000-0005-0000-0000-0000931D0000}"/>
    <cellStyle name="Normal 29" xfId="2968" xr:uid="{00000000-0005-0000-0000-0000941D0000}"/>
    <cellStyle name="Normal 29 10" xfId="2969" xr:uid="{00000000-0005-0000-0000-0000951D0000}"/>
    <cellStyle name="Normal 29 100" xfId="2970" xr:uid="{00000000-0005-0000-0000-0000961D0000}"/>
    <cellStyle name="Normal 29 101" xfId="2971" xr:uid="{00000000-0005-0000-0000-0000971D0000}"/>
    <cellStyle name="Normal 29 102" xfId="2972" xr:uid="{00000000-0005-0000-0000-0000981D0000}"/>
    <cellStyle name="Normal 29 103" xfId="2973" xr:uid="{00000000-0005-0000-0000-0000991D0000}"/>
    <cellStyle name="Normal 29 104" xfId="2974" xr:uid="{00000000-0005-0000-0000-00009A1D0000}"/>
    <cellStyle name="Normal 29 105" xfId="2975" xr:uid="{00000000-0005-0000-0000-00009B1D0000}"/>
    <cellStyle name="Normal 29 106" xfId="2976" xr:uid="{00000000-0005-0000-0000-00009C1D0000}"/>
    <cellStyle name="Normal 29 107" xfId="2977" xr:uid="{00000000-0005-0000-0000-00009D1D0000}"/>
    <cellStyle name="Normal 29 108" xfId="2978" xr:uid="{00000000-0005-0000-0000-00009E1D0000}"/>
    <cellStyle name="Normal 29 109" xfId="2979" xr:uid="{00000000-0005-0000-0000-00009F1D0000}"/>
    <cellStyle name="Normal 29 11" xfId="2980" xr:uid="{00000000-0005-0000-0000-0000A01D0000}"/>
    <cellStyle name="Normal 29 12" xfId="2981" xr:uid="{00000000-0005-0000-0000-0000A11D0000}"/>
    <cellStyle name="Normal 29 13" xfId="2982" xr:uid="{00000000-0005-0000-0000-0000A21D0000}"/>
    <cellStyle name="Normal 29 14" xfId="2983" xr:uid="{00000000-0005-0000-0000-0000A31D0000}"/>
    <cellStyle name="Normal 29 15" xfId="2984" xr:uid="{00000000-0005-0000-0000-0000A41D0000}"/>
    <cellStyle name="Normal 29 16" xfId="2985" xr:uid="{00000000-0005-0000-0000-0000A51D0000}"/>
    <cellStyle name="Normal 29 17" xfId="2986" xr:uid="{00000000-0005-0000-0000-0000A61D0000}"/>
    <cellStyle name="Normal 29 18" xfId="2987" xr:uid="{00000000-0005-0000-0000-0000A71D0000}"/>
    <cellStyle name="Normal 29 19" xfId="2988" xr:uid="{00000000-0005-0000-0000-0000A81D0000}"/>
    <cellStyle name="Normal 29 2" xfId="2989" xr:uid="{00000000-0005-0000-0000-0000A91D0000}"/>
    <cellStyle name="Normal 29 20" xfId="2990" xr:uid="{00000000-0005-0000-0000-0000AA1D0000}"/>
    <cellStyle name="Normal 29 21" xfId="2991" xr:uid="{00000000-0005-0000-0000-0000AB1D0000}"/>
    <cellStyle name="Normal 29 22" xfId="2992" xr:uid="{00000000-0005-0000-0000-0000AC1D0000}"/>
    <cellStyle name="Normal 29 23" xfId="2993" xr:uid="{00000000-0005-0000-0000-0000AD1D0000}"/>
    <cellStyle name="Normal 29 24" xfId="2994" xr:uid="{00000000-0005-0000-0000-0000AE1D0000}"/>
    <cellStyle name="Normal 29 25" xfId="2995" xr:uid="{00000000-0005-0000-0000-0000AF1D0000}"/>
    <cellStyle name="Normal 29 26" xfId="2996" xr:uid="{00000000-0005-0000-0000-0000B01D0000}"/>
    <cellStyle name="Normal 29 27" xfId="2997" xr:uid="{00000000-0005-0000-0000-0000B11D0000}"/>
    <cellStyle name="Normal 29 28" xfId="2998" xr:uid="{00000000-0005-0000-0000-0000B21D0000}"/>
    <cellStyle name="Normal 29 29" xfId="2999" xr:uid="{00000000-0005-0000-0000-0000B31D0000}"/>
    <cellStyle name="Normal 29 3" xfId="3000" xr:uid="{00000000-0005-0000-0000-0000B41D0000}"/>
    <cellStyle name="Normal 29 30" xfId="3001" xr:uid="{00000000-0005-0000-0000-0000B51D0000}"/>
    <cellStyle name="Normal 29 31" xfId="3002" xr:uid="{00000000-0005-0000-0000-0000B61D0000}"/>
    <cellStyle name="Normal 29 32" xfId="3003" xr:uid="{00000000-0005-0000-0000-0000B71D0000}"/>
    <cellStyle name="Normal 29 33" xfId="3004" xr:uid="{00000000-0005-0000-0000-0000B81D0000}"/>
    <cellStyle name="Normal 29 34" xfId="3005" xr:uid="{00000000-0005-0000-0000-0000B91D0000}"/>
    <cellStyle name="Normal 29 35" xfId="3006" xr:uid="{00000000-0005-0000-0000-0000BA1D0000}"/>
    <cellStyle name="Normal 29 36" xfId="3007" xr:uid="{00000000-0005-0000-0000-0000BB1D0000}"/>
    <cellStyle name="Normal 29 37" xfId="3008" xr:uid="{00000000-0005-0000-0000-0000BC1D0000}"/>
    <cellStyle name="Normal 29 38" xfId="3009" xr:uid="{00000000-0005-0000-0000-0000BD1D0000}"/>
    <cellStyle name="Normal 29 39" xfId="3010" xr:uid="{00000000-0005-0000-0000-0000BE1D0000}"/>
    <cellStyle name="Normal 29 4" xfId="3011" xr:uid="{00000000-0005-0000-0000-0000BF1D0000}"/>
    <cellStyle name="Normal 29 40" xfId="3012" xr:uid="{00000000-0005-0000-0000-0000C01D0000}"/>
    <cellStyle name="Normal 29 41" xfId="3013" xr:uid="{00000000-0005-0000-0000-0000C11D0000}"/>
    <cellStyle name="Normal 29 42" xfId="3014" xr:uid="{00000000-0005-0000-0000-0000C21D0000}"/>
    <cellStyle name="Normal 29 43" xfId="3015" xr:uid="{00000000-0005-0000-0000-0000C31D0000}"/>
    <cellStyle name="Normal 29 44" xfId="3016" xr:uid="{00000000-0005-0000-0000-0000C41D0000}"/>
    <cellStyle name="Normal 29 45" xfId="3017" xr:uid="{00000000-0005-0000-0000-0000C51D0000}"/>
    <cellStyle name="Normal 29 46" xfId="3018" xr:uid="{00000000-0005-0000-0000-0000C61D0000}"/>
    <cellStyle name="Normal 29 47" xfId="3019" xr:uid="{00000000-0005-0000-0000-0000C71D0000}"/>
    <cellStyle name="Normal 29 48" xfId="3020" xr:uid="{00000000-0005-0000-0000-0000C81D0000}"/>
    <cellStyle name="Normal 29 49" xfId="3021" xr:uid="{00000000-0005-0000-0000-0000C91D0000}"/>
    <cellStyle name="Normal 29 5" xfId="3022" xr:uid="{00000000-0005-0000-0000-0000CA1D0000}"/>
    <cellStyle name="Normal 29 50" xfId="3023" xr:uid="{00000000-0005-0000-0000-0000CB1D0000}"/>
    <cellStyle name="Normal 29 51" xfId="3024" xr:uid="{00000000-0005-0000-0000-0000CC1D0000}"/>
    <cellStyle name="Normal 29 52" xfId="3025" xr:uid="{00000000-0005-0000-0000-0000CD1D0000}"/>
    <cellStyle name="Normal 29 53" xfId="3026" xr:uid="{00000000-0005-0000-0000-0000CE1D0000}"/>
    <cellStyle name="Normal 29 54" xfId="3027" xr:uid="{00000000-0005-0000-0000-0000CF1D0000}"/>
    <cellStyle name="Normal 29 55" xfId="3028" xr:uid="{00000000-0005-0000-0000-0000D01D0000}"/>
    <cellStyle name="Normal 29 56" xfId="3029" xr:uid="{00000000-0005-0000-0000-0000D11D0000}"/>
    <cellStyle name="Normal 29 57" xfId="3030" xr:uid="{00000000-0005-0000-0000-0000D21D0000}"/>
    <cellStyle name="Normal 29 58" xfId="3031" xr:uid="{00000000-0005-0000-0000-0000D31D0000}"/>
    <cellStyle name="Normal 29 59" xfId="3032" xr:uid="{00000000-0005-0000-0000-0000D41D0000}"/>
    <cellStyle name="Normal 29 6" xfId="3033" xr:uid="{00000000-0005-0000-0000-0000D51D0000}"/>
    <cellStyle name="Normal 29 60" xfId="3034" xr:uid="{00000000-0005-0000-0000-0000D61D0000}"/>
    <cellStyle name="Normal 29 61" xfId="3035" xr:uid="{00000000-0005-0000-0000-0000D71D0000}"/>
    <cellStyle name="Normal 29 62" xfId="3036" xr:uid="{00000000-0005-0000-0000-0000D81D0000}"/>
    <cellStyle name="Normal 29 63" xfId="3037" xr:uid="{00000000-0005-0000-0000-0000D91D0000}"/>
    <cellStyle name="Normal 29 64" xfId="3038" xr:uid="{00000000-0005-0000-0000-0000DA1D0000}"/>
    <cellStyle name="Normal 29 65" xfId="3039" xr:uid="{00000000-0005-0000-0000-0000DB1D0000}"/>
    <cellStyle name="Normal 29 66" xfId="3040" xr:uid="{00000000-0005-0000-0000-0000DC1D0000}"/>
    <cellStyle name="Normal 29 67" xfId="3041" xr:uid="{00000000-0005-0000-0000-0000DD1D0000}"/>
    <cellStyle name="Normal 29 68" xfId="3042" xr:uid="{00000000-0005-0000-0000-0000DE1D0000}"/>
    <cellStyle name="Normal 29 69" xfId="3043" xr:uid="{00000000-0005-0000-0000-0000DF1D0000}"/>
    <cellStyle name="Normal 29 7" xfId="3044" xr:uid="{00000000-0005-0000-0000-0000E01D0000}"/>
    <cellStyle name="Normal 29 70" xfId="3045" xr:uid="{00000000-0005-0000-0000-0000E11D0000}"/>
    <cellStyle name="Normal 29 71" xfId="3046" xr:uid="{00000000-0005-0000-0000-0000E21D0000}"/>
    <cellStyle name="Normal 29 72" xfId="3047" xr:uid="{00000000-0005-0000-0000-0000E31D0000}"/>
    <cellStyle name="Normal 29 73" xfId="3048" xr:uid="{00000000-0005-0000-0000-0000E41D0000}"/>
    <cellStyle name="Normal 29 74" xfId="3049" xr:uid="{00000000-0005-0000-0000-0000E51D0000}"/>
    <cellStyle name="Normal 29 75" xfId="3050" xr:uid="{00000000-0005-0000-0000-0000E61D0000}"/>
    <cellStyle name="Normal 29 76" xfId="3051" xr:uid="{00000000-0005-0000-0000-0000E71D0000}"/>
    <cellStyle name="Normal 29 77" xfId="3052" xr:uid="{00000000-0005-0000-0000-0000E81D0000}"/>
    <cellStyle name="Normal 29 78" xfId="3053" xr:uid="{00000000-0005-0000-0000-0000E91D0000}"/>
    <cellStyle name="Normal 29 79" xfId="3054" xr:uid="{00000000-0005-0000-0000-0000EA1D0000}"/>
    <cellStyle name="Normal 29 8" xfId="3055" xr:uid="{00000000-0005-0000-0000-0000EB1D0000}"/>
    <cellStyle name="Normal 29 80" xfId="3056" xr:uid="{00000000-0005-0000-0000-0000EC1D0000}"/>
    <cellStyle name="Normal 29 81" xfId="3057" xr:uid="{00000000-0005-0000-0000-0000ED1D0000}"/>
    <cellStyle name="Normal 29 82" xfId="3058" xr:uid="{00000000-0005-0000-0000-0000EE1D0000}"/>
    <cellStyle name="Normal 29 83" xfId="3059" xr:uid="{00000000-0005-0000-0000-0000EF1D0000}"/>
    <cellStyle name="Normal 29 84" xfId="3060" xr:uid="{00000000-0005-0000-0000-0000F01D0000}"/>
    <cellStyle name="Normal 29 85" xfId="3061" xr:uid="{00000000-0005-0000-0000-0000F11D0000}"/>
    <cellStyle name="Normal 29 86" xfId="3062" xr:uid="{00000000-0005-0000-0000-0000F21D0000}"/>
    <cellStyle name="Normal 29 87" xfId="3063" xr:uid="{00000000-0005-0000-0000-0000F31D0000}"/>
    <cellStyle name="Normal 29 88" xfId="3064" xr:uid="{00000000-0005-0000-0000-0000F41D0000}"/>
    <cellStyle name="Normal 29 89" xfId="3065" xr:uid="{00000000-0005-0000-0000-0000F51D0000}"/>
    <cellStyle name="Normal 29 9" xfId="3066" xr:uid="{00000000-0005-0000-0000-0000F61D0000}"/>
    <cellStyle name="Normal 29 90" xfId="3067" xr:uid="{00000000-0005-0000-0000-0000F71D0000}"/>
    <cellStyle name="Normal 29 91" xfId="3068" xr:uid="{00000000-0005-0000-0000-0000F81D0000}"/>
    <cellStyle name="Normal 29 92" xfId="3069" xr:uid="{00000000-0005-0000-0000-0000F91D0000}"/>
    <cellStyle name="Normal 29 93" xfId="3070" xr:uid="{00000000-0005-0000-0000-0000FA1D0000}"/>
    <cellStyle name="Normal 29 94" xfId="3071" xr:uid="{00000000-0005-0000-0000-0000FB1D0000}"/>
    <cellStyle name="Normal 29 95" xfId="3072" xr:uid="{00000000-0005-0000-0000-0000FC1D0000}"/>
    <cellStyle name="Normal 29 96" xfId="3073" xr:uid="{00000000-0005-0000-0000-0000FD1D0000}"/>
    <cellStyle name="Normal 29 97" xfId="3074" xr:uid="{00000000-0005-0000-0000-0000FE1D0000}"/>
    <cellStyle name="Normal 29 98" xfId="3075" xr:uid="{00000000-0005-0000-0000-0000FF1D0000}"/>
    <cellStyle name="Normal 29 99" xfId="3076" xr:uid="{00000000-0005-0000-0000-0000001E0000}"/>
    <cellStyle name="Normal 3" xfId="7" xr:uid="{00000000-0005-0000-0000-0000011E0000}"/>
    <cellStyle name="Normal-- 3" xfId="4543" xr:uid="{00000000-0005-0000-0000-0000021E0000}"/>
    <cellStyle name="Normal 3 10" xfId="3077" xr:uid="{00000000-0005-0000-0000-0000031E0000}"/>
    <cellStyle name="Normal 3 11" xfId="3078" xr:uid="{00000000-0005-0000-0000-0000041E0000}"/>
    <cellStyle name="Normal 3 12" xfId="3079" xr:uid="{00000000-0005-0000-0000-0000051E0000}"/>
    <cellStyle name="Normal 3 13" xfId="3080" xr:uid="{00000000-0005-0000-0000-0000061E0000}"/>
    <cellStyle name="Normal 3 14" xfId="3081" xr:uid="{00000000-0005-0000-0000-0000071E0000}"/>
    <cellStyle name="Normal 3 15" xfId="3082" xr:uid="{00000000-0005-0000-0000-0000081E0000}"/>
    <cellStyle name="Normal 3 16" xfId="3083" xr:uid="{00000000-0005-0000-0000-0000091E0000}"/>
    <cellStyle name="Normal 3 17" xfId="3084" xr:uid="{00000000-0005-0000-0000-00000A1E0000}"/>
    <cellStyle name="Normal 3 18" xfId="3085" xr:uid="{00000000-0005-0000-0000-00000B1E0000}"/>
    <cellStyle name="Normal 3 19" xfId="3086" xr:uid="{00000000-0005-0000-0000-00000C1E0000}"/>
    <cellStyle name="Normal 3 2" xfId="52" xr:uid="{00000000-0005-0000-0000-00000D1E0000}"/>
    <cellStyle name="Normal 3 2 2" xfId="3087" xr:uid="{00000000-0005-0000-0000-00000E1E0000}"/>
    <cellStyle name="Normal 3 2 2 2" xfId="3088" xr:uid="{00000000-0005-0000-0000-00000F1E0000}"/>
    <cellStyle name="Normal 3 2 3" xfId="3089" xr:uid="{00000000-0005-0000-0000-0000101E0000}"/>
    <cellStyle name="Normal 3 2 4" xfId="3090" xr:uid="{00000000-0005-0000-0000-0000111E0000}"/>
    <cellStyle name="Normal 3 20" xfId="3091" xr:uid="{00000000-0005-0000-0000-0000121E0000}"/>
    <cellStyle name="Normal 3 21" xfId="3092" xr:uid="{00000000-0005-0000-0000-0000131E0000}"/>
    <cellStyle name="Normal 3 22" xfId="3093" xr:uid="{00000000-0005-0000-0000-0000141E0000}"/>
    <cellStyle name="Normal 3 22 2" xfId="3094" xr:uid="{00000000-0005-0000-0000-0000151E0000}"/>
    <cellStyle name="Normal 3 22 2 2" xfId="3095" xr:uid="{00000000-0005-0000-0000-0000161E0000}"/>
    <cellStyle name="Normal 3 22 2 2 2" xfId="3096" xr:uid="{00000000-0005-0000-0000-0000171E0000}"/>
    <cellStyle name="Normal 3 22 2 3" xfId="3097" xr:uid="{00000000-0005-0000-0000-0000181E0000}"/>
    <cellStyle name="Normal 3 22 3" xfId="3098" xr:uid="{00000000-0005-0000-0000-0000191E0000}"/>
    <cellStyle name="Normal 3 22 3 2" xfId="3099" xr:uid="{00000000-0005-0000-0000-00001A1E0000}"/>
    <cellStyle name="Normal 3 22 4" xfId="3100" xr:uid="{00000000-0005-0000-0000-00001B1E0000}"/>
    <cellStyle name="Normal 3 23" xfId="3101" xr:uid="{00000000-0005-0000-0000-00001C1E0000}"/>
    <cellStyle name="Normal 3 24" xfId="3102" xr:uid="{00000000-0005-0000-0000-00001D1E0000}"/>
    <cellStyle name="Normal 3 24 2" xfId="3103" xr:uid="{00000000-0005-0000-0000-00001E1E0000}"/>
    <cellStyle name="Normal 3 24 2 2" xfId="3104" xr:uid="{00000000-0005-0000-0000-00001F1E0000}"/>
    <cellStyle name="Normal 3 24 3" xfId="3105" xr:uid="{00000000-0005-0000-0000-0000201E0000}"/>
    <cellStyle name="Normal 3 25" xfId="3106" xr:uid="{00000000-0005-0000-0000-0000211E0000}"/>
    <cellStyle name="Normal 3 26" xfId="3107" xr:uid="{00000000-0005-0000-0000-0000221E0000}"/>
    <cellStyle name="Normal 3 27" xfId="3108" xr:uid="{00000000-0005-0000-0000-0000231E0000}"/>
    <cellStyle name="Normal 3 28" xfId="3109" xr:uid="{00000000-0005-0000-0000-0000241E0000}"/>
    <cellStyle name="Normal 3 29" xfId="3110" xr:uid="{00000000-0005-0000-0000-0000251E0000}"/>
    <cellStyle name="Normal 3 3" xfId="3111" xr:uid="{00000000-0005-0000-0000-0000261E0000}"/>
    <cellStyle name="Normal 3 3 2" xfId="3112" xr:uid="{00000000-0005-0000-0000-0000271E0000}"/>
    <cellStyle name="Normal 3 3 3" xfId="3113" xr:uid="{00000000-0005-0000-0000-0000281E0000}"/>
    <cellStyle name="Normal 3 3 4" xfId="3114" xr:uid="{00000000-0005-0000-0000-0000291E0000}"/>
    <cellStyle name="Normal 3 30" xfId="3115" xr:uid="{00000000-0005-0000-0000-00002A1E0000}"/>
    <cellStyle name="Normal 3 31" xfId="3116" xr:uid="{00000000-0005-0000-0000-00002B1E0000}"/>
    <cellStyle name="Normal 3 32" xfId="3117" xr:uid="{00000000-0005-0000-0000-00002C1E0000}"/>
    <cellStyle name="Normal 3 33" xfId="3118" xr:uid="{00000000-0005-0000-0000-00002D1E0000}"/>
    <cellStyle name="Normal 3 34" xfId="3119" xr:uid="{00000000-0005-0000-0000-00002E1E0000}"/>
    <cellStyle name="Normal 3 35" xfId="3120" xr:uid="{00000000-0005-0000-0000-00002F1E0000}"/>
    <cellStyle name="Normal 3 36" xfId="3121" xr:uid="{00000000-0005-0000-0000-0000301E0000}"/>
    <cellStyle name="Normal 3 37" xfId="3122" xr:uid="{00000000-0005-0000-0000-0000311E0000}"/>
    <cellStyle name="Normal 3 38" xfId="3123" xr:uid="{00000000-0005-0000-0000-0000321E0000}"/>
    <cellStyle name="Normal 3 39" xfId="3124" xr:uid="{00000000-0005-0000-0000-0000331E0000}"/>
    <cellStyle name="Normal 3 39 2" xfId="3125" xr:uid="{00000000-0005-0000-0000-0000341E0000}"/>
    <cellStyle name="Normal 3 4" xfId="3126" xr:uid="{00000000-0005-0000-0000-0000351E0000}"/>
    <cellStyle name="Normal 3 4 2" xfId="3127" xr:uid="{00000000-0005-0000-0000-0000361E0000}"/>
    <cellStyle name="Normal 3 4 3" xfId="3128" xr:uid="{00000000-0005-0000-0000-0000371E0000}"/>
    <cellStyle name="Normal 3 40" xfId="3129" xr:uid="{00000000-0005-0000-0000-0000381E0000}"/>
    <cellStyle name="Normal 3 41" xfId="3130" xr:uid="{00000000-0005-0000-0000-0000391E0000}"/>
    <cellStyle name="Normal 3 42" xfId="3131" xr:uid="{00000000-0005-0000-0000-00003A1E0000}"/>
    <cellStyle name="Normal 3 43" xfId="3132" xr:uid="{00000000-0005-0000-0000-00003B1E0000}"/>
    <cellStyle name="Normal 3 44" xfId="3133" xr:uid="{00000000-0005-0000-0000-00003C1E0000}"/>
    <cellStyle name="Normal 3 45" xfId="3134" xr:uid="{00000000-0005-0000-0000-00003D1E0000}"/>
    <cellStyle name="Normal 3 46" xfId="3135" xr:uid="{00000000-0005-0000-0000-00003E1E0000}"/>
    <cellStyle name="Normal 3 47" xfId="3136" xr:uid="{00000000-0005-0000-0000-00003F1E0000}"/>
    <cellStyle name="Normal 3 48" xfId="3137" xr:uid="{00000000-0005-0000-0000-0000401E0000}"/>
    <cellStyle name="Normal 3 49" xfId="3138" xr:uid="{00000000-0005-0000-0000-0000411E0000}"/>
    <cellStyle name="Normal 3 5" xfId="3139" xr:uid="{00000000-0005-0000-0000-0000421E0000}"/>
    <cellStyle name="Normal 3 5 2" xfId="3140" xr:uid="{00000000-0005-0000-0000-0000431E0000}"/>
    <cellStyle name="Normal 3 50" xfId="3141" xr:uid="{00000000-0005-0000-0000-0000441E0000}"/>
    <cellStyle name="Normal 3 51" xfId="3142" xr:uid="{00000000-0005-0000-0000-0000451E0000}"/>
    <cellStyle name="Normal 3 52" xfId="3143" xr:uid="{00000000-0005-0000-0000-0000461E0000}"/>
    <cellStyle name="Normal 3 53" xfId="3144" xr:uid="{00000000-0005-0000-0000-0000471E0000}"/>
    <cellStyle name="Normal 3 6" xfId="3145" xr:uid="{00000000-0005-0000-0000-0000481E0000}"/>
    <cellStyle name="Normal 3 7" xfId="3146" xr:uid="{00000000-0005-0000-0000-0000491E0000}"/>
    <cellStyle name="Normal 3 8" xfId="3147" xr:uid="{00000000-0005-0000-0000-00004A1E0000}"/>
    <cellStyle name="Normal 3 9" xfId="3148" xr:uid="{00000000-0005-0000-0000-00004B1E0000}"/>
    <cellStyle name="Normal 30" xfId="3149" xr:uid="{00000000-0005-0000-0000-00004C1E0000}"/>
    <cellStyle name="Normal 30 10" xfId="3150" xr:uid="{00000000-0005-0000-0000-00004D1E0000}"/>
    <cellStyle name="Normal 30 100" xfId="3151" xr:uid="{00000000-0005-0000-0000-00004E1E0000}"/>
    <cellStyle name="Normal 30 101" xfId="3152" xr:uid="{00000000-0005-0000-0000-00004F1E0000}"/>
    <cellStyle name="Normal 30 102" xfId="3153" xr:uid="{00000000-0005-0000-0000-0000501E0000}"/>
    <cellStyle name="Normal 30 103" xfId="3154" xr:uid="{00000000-0005-0000-0000-0000511E0000}"/>
    <cellStyle name="Normal 30 104" xfId="3155" xr:uid="{00000000-0005-0000-0000-0000521E0000}"/>
    <cellStyle name="Normal 30 105" xfId="3156" xr:uid="{00000000-0005-0000-0000-0000531E0000}"/>
    <cellStyle name="Normal 30 106" xfId="3157" xr:uid="{00000000-0005-0000-0000-0000541E0000}"/>
    <cellStyle name="Normal 30 107" xfId="3158" xr:uid="{00000000-0005-0000-0000-0000551E0000}"/>
    <cellStyle name="Normal 30 108" xfId="3159" xr:uid="{00000000-0005-0000-0000-0000561E0000}"/>
    <cellStyle name="Normal 30 109" xfId="3160" xr:uid="{00000000-0005-0000-0000-0000571E0000}"/>
    <cellStyle name="Normal 30 11" xfId="3161" xr:uid="{00000000-0005-0000-0000-0000581E0000}"/>
    <cellStyle name="Normal 30 12" xfId="3162" xr:uid="{00000000-0005-0000-0000-0000591E0000}"/>
    <cellStyle name="Normal 30 13" xfId="3163" xr:uid="{00000000-0005-0000-0000-00005A1E0000}"/>
    <cellStyle name="Normal 30 14" xfId="3164" xr:uid="{00000000-0005-0000-0000-00005B1E0000}"/>
    <cellStyle name="Normal 30 15" xfId="3165" xr:uid="{00000000-0005-0000-0000-00005C1E0000}"/>
    <cellStyle name="Normal 30 16" xfId="3166" xr:uid="{00000000-0005-0000-0000-00005D1E0000}"/>
    <cellStyle name="Normal 30 17" xfId="3167" xr:uid="{00000000-0005-0000-0000-00005E1E0000}"/>
    <cellStyle name="Normal 30 18" xfId="3168" xr:uid="{00000000-0005-0000-0000-00005F1E0000}"/>
    <cellStyle name="Normal 30 19" xfId="3169" xr:uid="{00000000-0005-0000-0000-0000601E0000}"/>
    <cellStyle name="Normal 30 2" xfId="3170" xr:uid="{00000000-0005-0000-0000-0000611E0000}"/>
    <cellStyle name="Normal 30 20" xfId="3171" xr:uid="{00000000-0005-0000-0000-0000621E0000}"/>
    <cellStyle name="Normal 30 21" xfId="3172" xr:uid="{00000000-0005-0000-0000-0000631E0000}"/>
    <cellStyle name="Normal 30 22" xfId="3173" xr:uid="{00000000-0005-0000-0000-0000641E0000}"/>
    <cellStyle name="Normal 30 23" xfId="3174" xr:uid="{00000000-0005-0000-0000-0000651E0000}"/>
    <cellStyle name="Normal 30 24" xfId="3175" xr:uid="{00000000-0005-0000-0000-0000661E0000}"/>
    <cellStyle name="Normal 30 25" xfId="3176" xr:uid="{00000000-0005-0000-0000-0000671E0000}"/>
    <cellStyle name="Normal 30 26" xfId="3177" xr:uid="{00000000-0005-0000-0000-0000681E0000}"/>
    <cellStyle name="Normal 30 27" xfId="3178" xr:uid="{00000000-0005-0000-0000-0000691E0000}"/>
    <cellStyle name="Normal 30 28" xfId="3179" xr:uid="{00000000-0005-0000-0000-00006A1E0000}"/>
    <cellStyle name="Normal 30 29" xfId="3180" xr:uid="{00000000-0005-0000-0000-00006B1E0000}"/>
    <cellStyle name="Normal 30 3" xfId="3181" xr:uid="{00000000-0005-0000-0000-00006C1E0000}"/>
    <cellStyle name="Normal 30 30" xfId="3182" xr:uid="{00000000-0005-0000-0000-00006D1E0000}"/>
    <cellStyle name="Normal 30 31" xfId="3183" xr:uid="{00000000-0005-0000-0000-00006E1E0000}"/>
    <cellStyle name="Normal 30 32" xfId="3184" xr:uid="{00000000-0005-0000-0000-00006F1E0000}"/>
    <cellStyle name="Normal 30 33" xfId="3185" xr:uid="{00000000-0005-0000-0000-0000701E0000}"/>
    <cellStyle name="Normal 30 34" xfId="3186" xr:uid="{00000000-0005-0000-0000-0000711E0000}"/>
    <cellStyle name="Normal 30 35" xfId="3187" xr:uid="{00000000-0005-0000-0000-0000721E0000}"/>
    <cellStyle name="Normal 30 36" xfId="3188" xr:uid="{00000000-0005-0000-0000-0000731E0000}"/>
    <cellStyle name="Normal 30 37" xfId="3189" xr:uid="{00000000-0005-0000-0000-0000741E0000}"/>
    <cellStyle name="Normal 30 38" xfId="3190" xr:uid="{00000000-0005-0000-0000-0000751E0000}"/>
    <cellStyle name="Normal 30 39" xfId="3191" xr:uid="{00000000-0005-0000-0000-0000761E0000}"/>
    <cellStyle name="Normal 30 4" xfId="3192" xr:uid="{00000000-0005-0000-0000-0000771E0000}"/>
    <cellStyle name="Normal 30 40" xfId="3193" xr:uid="{00000000-0005-0000-0000-0000781E0000}"/>
    <cellStyle name="Normal 30 41" xfId="3194" xr:uid="{00000000-0005-0000-0000-0000791E0000}"/>
    <cellStyle name="Normal 30 42" xfId="3195" xr:uid="{00000000-0005-0000-0000-00007A1E0000}"/>
    <cellStyle name="Normal 30 43" xfId="3196" xr:uid="{00000000-0005-0000-0000-00007B1E0000}"/>
    <cellStyle name="Normal 30 44" xfId="3197" xr:uid="{00000000-0005-0000-0000-00007C1E0000}"/>
    <cellStyle name="Normal 30 45" xfId="3198" xr:uid="{00000000-0005-0000-0000-00007D1E0000}"/>
    <cellStyle name="Normal 30 46" xfId="3199" xr:uid="{00000000-0005-0000-0000-00007E1E0000}"/>
    <cellStyle name="Normal 30 47" xfId="3200" xr:uid="{00000000-0005-0000-0000-00007F1E0000}"/>
    <cellStyle name="Normal 30 48" xfId="3201" xr:uid="{00000000-0005-0000-0000-0000801E0000}"/>
    <cellStyle name="Normal 30 49" xfId="3202" xr:uid="{00000000-0005-0000-0000-0000811E0000}"/>
    <cellStyle name="Normal 30 5" xfId="3203" xr:uid="{00000000-0005-0000-0000-0000821E0000}"/>
    <cellStyle name="Normal 30 50" xfId="3204" xr:uid="{00000000-0005-0000-0000-0000831E0000}"/>
    <cellStyle name="Normal 30 51" xfId="3205" xr:uid="{00000000-0005-0000-0000-0000841E0000}"/>
    <cellStyle name="Normal 30 52" xfId="3206" xr:uid="{00000000-0005-0000-0000-0000851E0000}"/>
    <cellStyle name="Normal 30 53" xfId="3207" xr:uid="{00000000-0005-0000-0000-0000861E0000}"/>
    <cellStyle name="Normal 30 54" xfId="3208" xr:uid="{00000000-0005-0000-0000-0000871E0000}"/>
    <cellStyle name="Normal 30 55" xfId="3209" xr:uid="{00000000-0005-0000-0000-0000881E0000}"/>
    <cellStyle name="Normal 30 56" xfId="3210" xr:uid="{00000000-0005-0000-0000-0000891E0000}"/>
    <cellStyle name="Normal 30 57" xfId="3211" xr:uid="{00000000-0005-0000-0000-00008A1E0000}"/>
    <cellStyle name="Normal 30 58" xfId="3212" xr:uid="{00000000-0005-0000-0000-00008B1E0000}"/>
    <cellStyle name="Normal 30 59" xfId="3213" xr:uid="{00000000-0005-0000-0000-00008C1E0000}"/>
    <cellStyle name="Normal 30 6" xfId="3214" xr:uid="{00000000-0005-0000-0000-00008D1E0000}"/>
    <cellStyle name="Normal 30 60" xfId="3215" xr:uid="{00000000-0005-0000-0000-00008E1E0000}"/>
    <cellStyle name="Normal 30 61" xfId="3216" xr:uid="{00000000-0005-0000-0000-00008F1E0000}"/>
    <cellStyle name="Normal 30 62" xfId="3217" xr:uid="{00000000-0005-0000-0000-0000901E0000}"/>
    <cellStyle name="Normal 30 63" xfId="3218" xr:uid="{00000000-0005-0000-0000-0000911E0000}"/>
    <cellStyle name="Normal 30 64" xfId="3219" xr:uid="{00000000-0005-0000-0000-0000921E0000}"/>
    <cellStyle name="Normal 30 65" xfId="3220" xr:uid="{00000000-0005-0000-0000-0000931E0000}"/>
    <cellStyle name="Normal 30 66" xfId="3221" xr:uid="{00000000-0005-0000-0000-0000941E0000}"/>
    <cellStyle name="Normal 30 67" xfId="3222" xr:uid="{00000000-0005-0000-0000-0000951E0000}"/>
    <cellStyle name="Normal 30 68" xfId="3223" xr:uid="{00000000-0005-0000-0000-0000961E0000}"/>
    <cellStyle name="Normal 30 69" xfId="3224" xr:uid="{00000000-0005-0000-0000-0000971E0000}"/>
    <cellStyle name="Normal 30 7" xfId="3225" xr:uid="{00000000-0005-0000-0000-0000981E0000}"/>
    <cellStyle name="Normal 30 70" xfId="3226" xr:uid="{00000000-0005-0000-0000-0000991E0000}"/>
    <cellStyle name="Normal 30 71" xfId="3227" xr:uid="{00000000-0005-0000-0000-00009A1E0000}"/>
    <cellStyle name="Normal 30 72" xfId="3228" xr:uid="{00000000-0005-0000-0000-00009B1E0000}"/>
    <cellStyle name="Normal 30 73" xfId="3229" xr:uid="{00000000-0005-0000-0000-00009C1E0000}"/>
    <cellStyle name="Normal 30 74" xfId="3230" xr:uid="{00000000-0005-0000-0000-00009D1E0000}"/>
    <cellStyle name="Normal 30 75" xfId="3231" xr:uid="{00000000-0005-0000-0000-00009E1E0000}"/>
    <cellStyle name="Normal 30 76" xfId="3232" xr:uid="{00000000-0005-0000-0000-00009F1E0000}"/>
    <cellStyle name="Normal 30 77" xfId="3233" xr:uid="{00000000-0005-0000-0000-0000A01E0000}"/>
    <cellStyle name="Normal 30 78" xfId="3234" xr:uid="{00000000-0005-0000-0000-0000A11E0000}"/>
    <cellStyle name="Normal 30 79" xfId="3235" xr:uid="{00000000-0005-0000-0000-0000A21E0000}"/>
    <cellStyle name="Normal 30 8" xfId="3236" xr:uid="{00000000-0005-0000-0000-0000A31E0000}"/>
    <cellStyle name="Normal 30 80" xfId="3237" xr:uid="{00000000-0005-0000-0000-0000A41E0000}"/>
    <cellStyle name="Normal 30 81" xfId="3238" xr:uid="{00000000-0005-0000-0000-0000A51E0000}"/>
    <cellStyle name="Normal 30 82" xfId="3239" xr:uid="{00000000-0005-0000-0000-0000A61E0000}"/>
    <cellStyle name="Normal 30 83" xfId="3240" xr:uid="{00000000-0005-0000-0000-0000A71E0000}"/>
    <cellStyle name="Normal 30 84" xfId="3241" xr:uid="{00000000-0005-0000-0000-0000A81E0000}"/>
    <cellStyle name="Normal 30 85" xfId="3242" xr:uid="{00000000-0005-0000-0000-0000A91E0000}"/>
    <cellStyle name="Normal 30 86" xfId="3243" xr:uid="{00000000-0005-0000-0000-0000AA1E0000}"/>
    <cellStyle name="Normal 30 87" xfId="3244" xr:uid="{00000000-0005-0000-0000-0000AB1E0000}"/>
    <cellStyle name="Normal 30 88" xfId="3245" xr:uid="{00000000-0005-0000-0000-0000AC1E0000}"/>
    <cellStyle name="Normal 30 89" xfId="3246" xr:uid="{00000000-0005-0000-0000-0000AD1E0000}"/>
    <cellStyle name="Normal 30 9" xfId="3247" xr:uid="{00000000-0005-0000-0000-0000AE1E0000}"/>
    <cellStyle name="Normal 30 90" xfId="3248" xr:uid="{00000000-0005-0000-0000-0000AF1E0000}"/>
    <cellStyle name="Normal 30 91" xfId="3249" xr:uid="{00000000-0005-0000-0000-0000B01E0000}"/>
    <cellStyle name="Normal 30 92" xfId="3250" xr:uid="{00000000-0005-0000-0000-0000B11E0000}"/>
    <cellStyle name="Normal 30 93" xfId="3251" xr:uid="{00000000-0005-0000-0000-0000B21E0000}"/>
    <cellStyle name="Normal 30 94" xfId="3252" xr:uid="{00000000-0005-0000-0000-0000B31E0000}"/>
    <cellStyle name="Normal 30 95" xfId="3253" xr:uid="{00000000-0005-0000-0000-0000B41E0000}"/>
    <cellStyle name="Normal 30 96" xfId="3254" xr:uid="{00000000-0005-0000-0000-0000B51E0000}"/>
    <cellStyle name="Normal 30 97" xfId="3255" xr:uid="{00000000-0005-0000-0000-0000B61E0000}"/>
    <cellStyle name="Normal 30 98" xfId="3256" xr:uid="{00000000-0005-0000-0000-0000B71E0000}"/>
    <cellStyle name="Normal 30 99" xfId="3257" xr:uid="{00000000-0005-0000-0000-0000B81E0000}"/>
    <cellStyle name="Normal 31" xfId="3258" xr:uid="{00000000-0005-0000-0000-0000B91E0000}"/>
    <cellStyle name="Normal 31 10" xfId="3259" xr:uid="{00000000-0005-0000-0000-0000BA1E0000}"/>
    <cellStyle name="Normal 31 100" xfId="3260" xr:uid="{00000000-0005-0000-0000-0000BB1E0000}"/>
    <cellStyle name="Normal 31 101" xfId="3261" xr:uid="{00000000-0005-0000-0000-0000BC1E0000}"/>
    <cellStyle name="Normal 31 102" xfId="3262" xr:uid="{00000000-0005-0000-0000-0000BD1E0000}"/>
    <cellStyle name="Normal 31 103" xfId="3263" xr:uid="{00000000-0005-0000-0000-0000BE1E0000}"/>
    <cellStyle name="Normal 31 104" xfId="3264" xr:uid="{00000000-0005-0000-0000-0000BF1E0000}"/>
    <cellStyle name="Normal 31 105" xfId="3265" xr:uid="{00000000-0005-0000-0000-0000C01E0000}"/>
    <cellStyle name="Normal 31 106" xfId="3266" xr:uid="{00000000-0005-0000-0000-0000C11E0000}"/>
    <cellStyle name="Normal 31 107" xfId="3267" xr:uid="{00000000-0005-0000-0000-0000C21E0000}"/>
    <cellStyle name="Normal 31 108" xfId="3268" xr:uid="{00000000-0005-0000-0000-0000C31E0000}"/>
    <cellStyle name="Normal 31 109" xfId="3269" xr:uid="{00000000-0005-0000-0000-0000C41E0000}"/>
    <cellStyle name="Normal 31 11" xfId="3270" xr:uid="{00000000-0005-0000-0000-0000C51E0000}"/>
    <cellStyle name="Normal 31 12" xfId="3271" xr:uid="{00000000-0005-0000-0000-0000C61E0000}"/>
    <cellStyle name="Normal 31 13" xfId="3272" xr:uid="{00000000-0005-0000-0000-0000C71E0000}"/>
    <cellStyle name="Normal 31 14" xfId="3273" xr:uid="{00000000-0005-0000-0000-0000C81E0000}"/>
    <cellStyle name="Normal 31 15" xfId="3274" xr:uid="{00000000-0005-0000-0000-0000C91E0000}"/>
    <cellStyle name="Normal 31 16" xfId="3275" xr:uid="{00000000-0005-0000-0000-0000CA1E0000}"/>
    <cellStyle name="Normal 31 17" xfId="3276" xr:uid="{00000000-0005-0000-0000-0000CB1E0000}"/>
    <cellStyle name="Normal 31 18" xfId="3277" xr:uid="{00000000-0005-0000-0000-0000CC1E0000}"/>
    <cellStyle name="Normal 31 19" xfId="3278" xr:uid="{00000000-0005-0000-0000-0000CD1E0000}"/>
    <cellStyle name="Normal 31 2" xfId="3279" xr:uid="{00000000-0005-0000-0000-0000CE1E0000}"/>
    <cellStyle name="Normal 31 20" xfId="3280" xr:uid="{00000000-0005-0000-0000-0000CF1E0000}"/>
    <cellStyle name="Normal 31 21" xfId="3281" xr:uid="{00000000-0005-0000-0000-0000D01E0000}"/>
    <cellStyle name="Normal 31 22" xfId="3282" xr:uid="{00000000-0005-0000-0000-0000D11E0000}"/>
    <cellStyle name="Normal 31 23" xfId="3283" xr:uid="{00000000-0005-0000-0000-0000D21E0000}"/>
    <cellStyle name="Normal 31 24" xfId="3284" xr:uid="{00000000-0005-0000-0000-0000D31E0000}"/>
    <cellStyle name="Normal 31 25" xfId="3285" xr:uid="{00000000-0005-0000-0000-0000D41E0000}"/>
    <cellStyle name="Normal 31 26" xfId="3286" xr:uid="{00000000-0005-0000-0000-0000D51E0000}"/>
    <cellStyle name="Normal 31 27" xfId="3287" xr:uid="{00000000-0005-0000-0000-0000D61E0000}"/>
    <cellStyle name="Normal 31 28" xfId="3288" xr:uid="{00000000-0005-0000-0000-0000D71E0000}"/>
    <cellStyle name="Normal 31 29" xfId="3289" xr:uid="{00000000-0005-0000-0000-0000D81E0000}"/>
    <cellStyle name="Normal 31 3" xfId="3290" xr:uid="{00000000-0005-0000-0000-0000D91E0000}"/>
    <cellStyle name="Normal 31 30" xfId="3291" xr:uid="{00000000-0005-0000-0000-0000DA1E0000}"/>
    <cellStyle name="Normal 31 31" xfId="3292" xr:uid="{00000000-0005-0000-0000-0000DB1E0000}"/>
    <cellStyle name="Normal 31 32" xfId="3293" xr:uid="{00000000-0005-0000-0000-0000DC1E0000}"/>
    <cellStyle name="Normal 31 33" xfId="3294" xr:uid="{00000000-0005-0000-0000-0000DD1E0000}"/>
    <cellStyle name="Normal 31 34" xfId="3295" xr:uid="{00000000-0005-0000-0000-0000DE1E0000}"/>
    <cellStyle name="Normal 31 35" xfId="3296" xr:uid="{00000000-0005-0000-0000-0000DF1E0000}"/>
    <cellStyle name="Normal 31 36" xfId="3297" xr:uid="{00000000-0005-0000-0000-0000E01E0000}"/>
    <cellStyle name="Normal 31 37" xfId="3298" xr:uid="{00000000-0005-0000-0000-0000E11E0000}"/>
    <cellStyle name="Normal 31 38" xfId="3299" xr:uid="{00000000-0005-0000-0000-0000E21E0000}"/>
    <cellStyle name="Normal 31 39" xfId="3300" xr:uid="{00000000-0005-0000-0000-0000E31E0000}"/>
    <cellStyle name="Normal 31 4" xfId="3301" xr:uid="{00000000-0005-0000-0000-0000E41E0000}"/>
    <cellStyle name="Normal 31 40" xfId="3302" xr:uid="{00000000-0005-0000-0000-0000E51E0000}"/>
    <cellStyle name="Normal 31 41" xfId="3303" xr:uid="{00000000-0005-0000-0000-0000E61E0000}"/>
    <cellStyle name="Normal 31 42" xfId="3304" xr:uid="{00000000-0005-0000-0000-0000E71E0000}"/>
    <cellStyle name="Normal 31 43" xfId="3305" xr:uid="{00000000-0005-0000-0000-0000E81E0000}"/>
    <cellStyle name="Normal 31 44" xfId="3306" xr:uid="{00000000-0005-0000-0000-0000E91E0000}"/>
    <cellStyle name="Normal 31 45" xfId="3307" xr:uid="{00000000-0005-0000-0000-0000EA1E0000}"/>
    <cellStyle name="Normal 31 46" xfId="3308" xr:uid="{00000000-0005-0000-0000-0000EB1E0000}"/>
    <cellStyle name="Normal 31 47" xfId="3309" xr:uid="{00000000-0005-0000-0000-0000EC1E0000}"/>
    <cellStyle name="Normal 31 48" xfId="3310" xr:uid="{00000000-0005-0000-0000-0000ED1E0000}"/>
    <cellStyle name="Normal 31 49" xfId="3311" xr:uid="{00000000-0005-0000-0000-0000EE1E0000}"/>
    <cellStyle name="Normal 31 5" xfId="3312" xr:uid="{00000000-0005-0000-0000-0000EF1E0000}"/>
    <cellStyle name="Normal 31 50" xfId="3313" xr:uid="{00000000-0005-0000-0000-0000F01E0000}"/>
    <cellStyle name="Normal 31 51" xfId="3314" xr:uid="{00000000-0005-0000-0000-0000F11E0000}"/>
    <cellStyle name="Normal 31 52" xfId="3315" xr:uid="{00000000-0005-0000-0000-0000F21E0000}"/>
    <cellStyle name="Normal 31 53" xfId="3316" xr:uid="{00000000-0005-0000-0000-0000F31E0000}"/>
    <cellStyle name="Normal 31 54" xfId="3317" xr:uid="{00000000-0005-0000-0000-0000F41E0000}"/>
    <cellStyle name="Normal 31 55" xfId="3318" xr:uid="{00000000-0005-0000-0000-0000F51E0000}"/>
    <cellStyle name="Normal 31 56" xfId="3319" xr:uid="{00000000-0005-0000-0000-0000F61E0000}"/>
    <cellStyle name="Normal 31 57" xfId="3320" xr:uid="{00000000-0005-0000-0000-0000F71E0000}"/>
    <cellStyle name="Normal 31 58" xfId="3321" xr:uid="{00000000-0005-0000-0000-0000F81E0000}"/>
    <cellStyle name="Normal 31 59" xfId="3322" xr:uid="{00000000-0005-0000-0000-0000F91E0000}"/>
    <cellStyle name="Normal 31 6" xfId="3323" xr:uid="{00000000-0005-0000-0000-0000FA1E0000}"/>
    <cellStyle name="Normal 31 60" xfId="3324" xr:uid="{00000000-0005-0000-0000-0000FB1E0000}"/>
    <cellStyle name="Normal 31 61" xfId="3325" xr:uid="{00000000-0005-0000-0000-0000FC1E0000}"/>
    <cellStyle name="Normal 31 62" xfId="3326" xr:uid="{00000000-0005-0000-0000-0000FD1E0000}"/>
    <cellStyle name="Normal 31 63" xfId="3327" xr:uid="{00000000-0005-0000-0000-0000FE1E0000}"/>
    <cellStyle name="Normal 31 64" xfId="3328" xr:uid="{00000000-0005-0000-0000-0000FF1E0000}"/>
    <cellStyle name="Normal 31 65" xfId="3329" xr:uid="{00000000-0005-0000-0000-0000001F0000}"/>
    <cellStyle name="Normal 31 66" xfId="3330" xr:uid="{00000000-0005-0000-0000-0000011F0000}"/>
    <cellStyle name="Normal 31 67" xfId="3331" xr:uid="{00000000-0005-0000-0000-0000021F0000}"/>
    <cellStyle name="Normal 31 68" xfId="3332" xr:uid="{00000000-0005-0000-0000-0000031F0000}"/>
    <cellStyle name="Normal 31 69" xfId="3333" xr:uid="{00000000-0005-0000-0000-0000041F0000}"/>
    <cellStyle name="Normal 31 7" xfId="3334" xr:uid="{00000000-0005-0000-0000-0000051F0000}"/>
    <cellStyle name="Normal 31 70" xfId="3335" xr:uid="{00000000-0005-0000-0000-0000061F0000}"/>
    <cellStyle name="Normal 31 71" xfId="3336" xr:uid="{00000000-0005-0000-0000-0000071F0000}"/>
    <cellStyle name="Normal 31 72" xfId="3337" xr:uid="{00000000-0005-0000-0000-0000081F0000}"/>
    <cellStyle name="Normal 31 73" xfId="3338" xr:uid="{00000000-0005-0000-0000-0000091F0000}"/>
    <cellStyle name="Normal 31 74" xfId="3339" xr:uid="{00000000-0005-0000-0000-00000A1F0000}"/>
    <cellStyle name="Normal 31 75" xfId="3340" xr:uid="{00000000-0005-0000-0000-00000B1F0000}"/>
    <cellStyle name="Normal 31 76" xfId="3341" xr:uid="{00000000-0005-0000-0000-00000C1F0000}"/>
    <cellStyle name="Normal 31 77" xfId="3342" xr:uid="{00000000-0005-0000-0000-00000D1F0000}"/>
    <cellStyle name="Normal 31 78" xfId="3343" xr:uid="{00000000-0005-0000-0000-00000E1F0000}"/>
    <cellStyle name="Normal 31 79" xfId="3344" xr:uid="{00000000-0005-0000-0000-00000F1F0000}"/>
    <cellStyle name="Normal 31 8" xfId="3345" xr:uid="{00000000-0005-0000-0000-0000101F0000}"/>
    <cellStyle name="Normal 31 80" xfId="3346" xr:uid="{00000000-0005-0000-0000-0000111F0000}"/>
    <cellStyle name="Normal 31 81" xfId="3347" xr:uid="{00000000-0005-0000-0000-0000121F0000}"/>
    <cellStyle name="Normal 31 82" xfId="3348" xr:uid="{00000000-0005-0000-0000-0000131F0000}"/>
    <cellStyle name="Normal 31 83" xfId="3349" xr:uid="{00000000-0005-0000-0000-0000141F0000}"/>
    <cellStyle name="Normal 31 84" xfId="3350" xr:uid="{00000000-0005-0000-0000-0000151F0000}"/>
    <cellStyle name="Normal 31 85" xfId="3351" xr:uid="{00000000-0005-0000-0000-0000161F0000}"/>
    <cellStyle name="Normal 31 86" xfId="3352" xr:uid="{00000000-0005-0000-0000-0000171F0000}"/>
    <cellStyle name="Normal 31 87" xfId="3353" xr:uid="{00000000-0005-0000-0000-0000181F0000}"/>
    <cellStyle name="Normal 31 88" xfId="3354" xr:uid="{00000000-0005-0000-0000-0000191F0000}"/>
    <cellStyle name="Normal 31 89" xfId="3355" xr:uid="{00000000-0005-0000-0000-00001A1F0000}"/>
    <cellStyle name="Normal 31 9" xfId="3356" xr:uid="{00000000-0005-0000-0000-00001B1F0000}"/>
    <cellStyle name="Normal 31 90" xfId="3357" xr:uid="{00000000-0005-0000-0000-00001C1F0000}"/>
    <cellStyle name="Normal 31 91" xfId="3358" xr:uid="{00000000-0005-0000-0000-00001D1F0000}"/>
    <cellStyle name="Normal 31 92" xfId="3359" xr:uid="{00000000-0005-0000-0000-00001E1F0000}"/>
    <cellStyle name="Normal 31 93" xfId="3360" xr:uid="{00000000-0005-0000-0000-00001F1F0000}"/>
    <cellStyle name="Normal 31 94" xfId="3361" xr:uid="{00000000-0005-0000-0000-0000201F0000}"/>
    <cellStyle name="Normal 31 95" xfId="3362" xr:uid="{00000000-0005-0000-0000-0000211F0000}"/>
    <cellStyle name="Normal 31 96" xfId="3363" xr:uid="{00000000-0005-0000-0000-0000221F0000}"/>
    <cellStyle name="Normal 31 97" xfId="3364" xr:uid="{00000000-0005-0000-0000-0000231F0000}"/>
    <cellStyle name="Normal 31 98" xfId="3365" xr:uid="{00000000-0005-0000-0000-0000241F0000}"/>
    <cellStyle name="Normal 31 99" xfId="3366" xr:uid="{00000000-0005-0000-0000-0000251F0000}"/>
    <cellStyle name="Normal 32" xfId="3367" xr:uid="{00000000-0005-0000-0000-0000261F0000}"/>
    <cellStyle name="Normal 32 2" xfId="3368" xr:uid="{00000000-0005-0000-0000-0000271F0000}"/>
    <cellStyle name="Normal 33" xfId="3369" xr:uid="{00000000-0005-0000-0000-0000281F0000}"/>
    <cellStyle name="Normal 33 2" xfId="3370" xr:uid="{00000000-0005-0000-0000-0000291F0000}"/>
    <cellStyle name="Normal 34" xfId="3371" xr:uid="{00000000-0005-0000-0000-00002A1F0000}"/>
    <cellStyle name="Normal 35" xfId="3372" xr:uid="{00000000-0005-0000-0000-00002B1F0000}"/>
    <cellStyle name="Normal 35 10" xfId="3373" xr:uid="{00000000-0005-0000-0000-00002C1F0000}"/>
    <cellStyle name="Normal 35 100" xfId="3374" xr:uid="{00000000-0005-0000-0000-00002D1F0000}"/>
    <cellStyle name="Normal 35 101" xfId="3375" xr:uid="{00000000-0005-0000-0000-00002E1F0000}"/>
    <cellStyle name="Normal 35 102" xfId="3376" xr:uid="{00000000-0005-0000-0000-00002F1F0000}"/>
    <cellStyle name="Normal 35 103" xfId="3377" xr:uid="{00000000-0005-0000-0000-0000301F0000}"/>
    <cellStyle name="Normal 35 104" xfId="3378" xr:uid="{00000000-0005-0000-0000-0000311F0000}"/>
    <cellStyle name="Normal 35 105" xfId="3379" xr:uid="{00000000-0005-0000-0000-0000321F0000}"/>
    <cellStyle name="Normal 35 106" xfId="3380" xr:uid="{00000000-0005-0000-0000-0000331F0000}"/>
    <cellStyle name="Normal 35 107" xfId="3381" xr:uid="{00000000-0005-0000-0000-0000341F0000}"/>
    <cellStyle name="Normal 35 108" xfId="3382" xr:uid="{00000000-0005-0000-0000-0000351F0000}"/>
    <cellStyle name="Normal 35 109" xfId="3383" xr:uid="{00000000-0005-0000-0000-0000361F0000}"/>
    <cellStyle name="Normal 35 11" xfId="3384" xr:uid="{00000000-0005-0000-0000-0000371F0000}"/>
    <cellStyle name="Normal 35 12" xfId="3385" xr:uid="{00000000-0005-0000-0000-0000381F0000}"/>
    <cellStyle name="Normal 35 13" xfId="3386" xr:uid="{00000000-0005-0000-0000-0000391F0000}"/>
    <cellStyle name="Normal 35 14" xfId="3387" xr:uid="{00000000-0005-0000-0000-00003A1F0000}"/>
    <cellStyle name="Normal 35 15" xfId="3388" xr:uid="{00000000-0005-0000-0000-00003B1F0000}"/>
    <cellStyle name="Normal 35 16" xfId="3389" xr:uid="{00000000-0005-0000-0000-00003C1F0000}"/>
    <cellStyle name="Normal 35 17" xfId="3390" xr:uid="{00000000-0005-0000-0000-00003D1F0000}"/>
    <cellStyle name="Normal 35 18" xfId="3391" xr:uid="{00000000-0005-0000-0000-00003E1F0000}"/>
    <cellStyle name="Normal 35 19" xfId="3392" xr:uid="{00000000-0005-0000-0000-00003F1F0000}"/>
    <cellStyle name="Normal 35 2" xfId="3393" xr:uid="{00000000-0005-0000-0000-0000401F0000}"/>
    <cellStyle name="Normal 35 20" xfId="3394" xr:uid="{00000000-0005-0000-0000-0000411F0000}"/>
    <cellStyle name="Normal 35 21" xfId="3395" xr:uid="{00000000-0005-0000-0000-0000421F0000}"/>
    <cellStyle name="Normal 35 22" xfId="3396" xr:uid="{00000000-0005-0000-0000-0000431F0000}"/>
    <cellStyle name="Normal 35 23" xfId="3397" xr:uid="{00000000-0005-0000-0000-0000441F0000}"/>
    <cellStyle name="Normal 35 24" xfId="3398" xr:uid="{00000000-0005-0000-0000-0000451F0000}"/>
    <cellStyle name="Normal 35 25" xfId="3399" xr:uid="{00000000-0005-0000-0000-0000461F0000}"/>
    <cellStyle name="Normal 35 26" xfId="3400" xr:uid="{00000000-0005-0000-0000-0000471F0000}"/>
    <cellStyle name="Normal 35 27" xfId="3401" xr:uid="{00000000-0005-0000-0000-0000481F0000}"/>
    <cellStyle name="Normal 35 28" xfId="3402" xr:uid="{00000000-0005-0000-0000-0000491F0000}"/>
    <cellStyle name="Normal 35 29" xfId="3403" xr:uid="{00000000-0005-0000-0000-00004A1F0000}"/>
    <cellStyle name="Normal 35 3" xfId="3404" xr:uid="{00000000-0005-0000-0000-00004B1F0000}"/>
    <cellStyle name="Normal 35 30" xfId="3405" xr:uid="{00000000-0005-0000-0000-00004C1F0000}"/>
    <cellStyle name="Normal 35 31" xfId="3406" xr:uid="{00000000-0005-0000-0000-00004D1F0000}"/>
    <cellStyle name="Normal 35 32" xfId="3407" xr:uid="{00000000-0005-0000-0000-00004E1F0000}"/>
    <cellStyle name="Normal 35 33" xfId="3408" xr:uid="{00000000-0005-0000-0000-00004F1F0000}"/>
    <cellStyle name="Normal 35 34" xfId="3409" xr:uid="{00000000-0005-0000-0000-0000501F0000}"/>
    <cellStyle name="Normal 35 35" xfId="3410" xr:uid="{00000000-0005-0000-0000-0000511F0000}"/>
    <cellStyle name="Normal 35 36" xfId="3411" xr:uid="{00000000-0005-0000-0000-0000521F0000}"/>
    <cellStyle name="Normal 35 37" xfId="3412" xr:uid="{00000000-0005-0000-0000-0000531F0000}"/>
    <cellStyle name="Normal 35 38" xfId="3413" xr:uid="{00000000-0005-0000-0000-0000541F0000}"/>
    <cellStyle name="Normal 35 39" xfId="3414" xr:uid="{00000000-0005-0000-0000-0000551F0000}"/>
    <cellStyle name="Normal 35 4" xfId="3415" xr:uid="{00000000-0005-0000-0000-0000561F0000}"/>
    <cellStyle name="Normal 35 40" xfId="3416" xr:uid="{00000000-0005-0000-0000-0000571F0000}"/>
    <cellStyle name="Normal 35 41" xfId="3417" xr:uid="{00000000-0005-0000-0000-0000581F0000}"/>
    <cellStyle name="Normal 35 42" xfId="3418" xr:uid="{00000000-0005-0000-0000-0000591F0000}"/>
    <cellStyle name="Normal 35 43" xfId="3419" xr:uid="{00000000-0005-0000-0000-00005A1F0000}"/>
    <cellStyle name="Normal 35 44" xfId="3420" xr:uid="{00000000-0005-0000-0000-00005B1F0000}"/>
    <cellStyle name="Normal 35 45" xfId="3421" xr:uid="{00000000-0005-0000-0000-00005C1F0000}"/>
    <cellStyle name="Normal 35 46" xfId="3422" xr:uid="{00000000-0005-0000-0000-00005D1F0000}"/>
    <cellStyle name="Normal 35 47" xfId="3423" xr:uid="{00000000-0005-0000-0000-00005E1F0000}"/>
    <cellStyle name="Normal 35 48" xfId="3424" xr:uid="{00000000-0005-0000-0000-00005F1F0000}"/>
    <cellStyle name="Normal 35 49" xfId="3425" xr:uid="{00000000-0005-0000-0000-0000601F0000}"/>
    <cellStyle name="Normal 35 5" xfId="3426" xr:uid="{00000000-0005-0000-0000-0000611F0000}"/>
    <cellStyle name="Normal 35 50" xfId="3427" xr:uid="{00000000-0005-0000-0000-0000621F0000}"/>
    <cellStyle name="Normal 35 51" xfId="3428" xr:uid="{00000000-0005-0000-0000-0000631F0000}"/>
    <cellStyle name="Normal 35 52" xfId="3429" xr:uid="{00000000-0005-0000-0000-0000641F0000}"/>
    <cellStyle name="Normal 35 53" xfId="3430" xr:uid="{00000000-0005-0000-0000-0000651F0000}"/>
    <cellStyle name="Normal 35 54" xfId="3431" xr:uid="{00000000-0005-0000-0000-0000661F0000}"/>
    <cellStyle name="Normal 35 55" xfId="3432" xr:uid="{00000000-0005-0000-0000-0000671F0000}"/>
    <cellStyle name="Normal 35 56" xfId="3433" xr:uid="{00000000-0005-0000-0000-0000681F0000}"/>
    <cellStyle name="Normal 35 57" xfId="3434" xr:uid="{00000000-0005-0000-0000-0000691F0000}"/>
    <cellStyle name="Normal 35 58" xfId="3435" xr:uid="{00000000-0005-0000-0000-00006A1F0000}"/>
    <cellStyle name="Normal 35 59" xfId="3436" xr:uid="{00000000-0005-0000-0000-00006B1F0000}"/>
    <cellStyle name="Normal 35 6" xfId="3437" xr:uid="{00000000-0005-0000-0000-00006C1F0000}"/>
    <cellStyle name="Normal 35 60" xfId="3438" xr:uid="{00000000-0005-0000-0000-00006D1F0000}"/>
    <cellStyle name="Normal 35 61" xfId="3439" xr:uid="{00000000-0005-0000-0000-00006E1F0000}"/>
    <cellStyle name="Normal 35 62" xfId="3440" xr:uid="{00000000-0005-0000-0000-00006F1F0000}"/>
    <cellStyle name="Normal 35 63" xfId="3441" xr:uid="{00000000-0005-0000-0000-0000701F0000}"/>
    <cellStyle name="Normal 35 64" xfId="3442" xr:uid="{00000000-0005-0000-0000-0000711F0000}"/>
    <cellStyle name="Normal 35 65" xfId="3443" xr:uid="{00000000-0005-0000-0000-0000721F0000}"/>
    <cellStyle name="Normal 35 66" xfId="3444" xr:uid="{00000000-0005-0000-0000-0000731F0000}"/>
    <cellStyle name="Normal 35 67" xfId="3445" xr:uid="{00000000-0005-0000-0000-0000741F0000}"/>
    <cellStyle name="Normal 35 68" xfId="3446" xr:uid="{00000000-0005-0000-0000-0000751F0000}"/>
    <cellStyle name="Normal 35 69" xfId="3447" xr:uid="{00000000-0005-0000-0000-0000761F0000}"/>
    <cellStyle name="Normal 35 7" xfId="3448" xr:uid="{00000000-0005-0000-0000-0000771F0000}"/>
    <cellStyle name="Normal 35 70" xfId="3449" xr:uid="{00000000-0005-0000-0000-0000781F0000}"/>
    <cellStyle name="Normal 35 71" xfId="3450" xr:uid="{00000000-0005-0000-0000-0000791F0000}"/>
    <cellStyle name="Normal 35 72" xfId="3451" xr:uid="{00000000-0005-0000-0000-00007A1F0000}"/>
    <cellStyle name="Normal 35 73" xfId="3452" xr:uid="{00000000-0005-0000-0000-00007B1F0000}"/>
    <cellStyle name="Normal 35 74" xfId="3453" xr:uid="{00000000-0005-0000-0000-00007C1F0000}"/>
    <cellStyle name="Normal 35 75" xfId="3454" xr:uid="{00000000-0005-0000-0000-00007D1F0000}"/>
    <cellStyle name="Normal 35 76" xfId="3455" xr:uid="{00000000-0005-0000-0000-00007E1F0000}"/>
    <cellStyle name="Normal 35 77" xfId="3456" xr:uid="{00000000-0005-0000-0000-00007F1F0000}"/>
    <cellStyle name="Normal 35 78" xfId="3457" xr:uid="{00000000-0005-0000-0000-0000801F0000}"/>
    <cellStyle name="Normal 35 79" xfId="3458" xr:uid="{00000000-0005-0000-0000-0000811F0000}"/>
    <cellStyle name="Normal 35 8" xfId="3459" xr:uid="{00000000-0005-0000-0000-0000821F0000}"/>
    <cellStyle name="Normal 35 80" xfId="3460" xr:uid="{00000000-0005-0000-0000-0000831F0000}"/>
    <cellStyle name="Normal 35 81" xfId="3461" xr:uid="{00000000-0005-0000-0000-0000841F0000}"/>
    <cellStyle name="Normal 35 82" xfId="3462" xr:uid="{00000000-0005-0000-0000-0000851F0000}"/>
    <cellStyle name="Normal 35 83" xfId="3463" xr:uid="{00000000-0005-0000-0000-0000861F0000}"/>
    <cellStyle name="Normal 35 84" xfId="3464" xr:uid="{00000000-0005-0000-0000-0000871F0000}"/>
    <cellStyle name="Normal 35 85" xfId="3465" xr:uid="{00000000-0005-0000-0000-0000881F0000}"/>
    <cellStyle name="Normal 35 86" xfId="3466" xr:uid="{00000000-0005-0000-0000-0000891F0000}"/>
    <cellStyle name="Normal 35 87" xfId="3467" xr:uid="{00000000-0005-0000-0000-00008A1F0000}"/>
    <cellStyle name="Normal 35 88" xfId="3468" xr:uid="{00000000-0005-0000-0000-00008B1F0000}"/>
    <cellStyle name="Normal 35 89" xfId="3469" xr:uid="{00000000-0005-0000-0000-00008C1F0000}"/>
    <cellStyle name="Normal 35 9" xfId="3470" xr:uid="{00000000-0005-0000-0000-00008D1F0000}"/>
    <cellStyle name="Normal 35 90" xfId="3471" xr:uid="{00000000-0005-0000-0000-00008E1F0000}"/>
    <cellStyle name="Normal 35 91" xfId="3472" xr:uid="{00000000-0005-0000-0000-00008F1F0000}"/>
    <cellStyle name="Normal 35 92" xfId="3473" xr:uid="{00000000-0005-0000-0000-0000901F0000}"/>
    <cellStyle name="Normal 35 93" xfId="3474" xr:uid="{00000000-0005-0000-0000-0000911F0000}"/>
    <cellStyle name="Normal 35 94" xfId="3475" xr:uid="{00000000-0005-0000-0000-0000921F0000}"/>
    <cellStyle name="Normal 35 95" xfId="3476" xr:uid="{00000000-0005-0000-0000-0000931F0000}"/>
    <cellStyle name="Normal 35 96" xfId="3477" xr:uid="{00000000-0005-0000-0000-0000941F0000}"/>
    <cellStyle name="Normal 35 97" xfId="3478" xr:uid="{00000000-0005-0000-0000-0000951F0000}"/>
    <cellStyle name="Normal 35 98" xfId="3479" xr:uid="{00000000-0005-0000-0000-0000961F0000}"/>
    <cellStyle name="Normal 35 99" xfId="3480" xr:uid="{00000000-0005-0000-0000-0000971F0000}"/>
    <cellStyle name="Normal 36" xfId="3481" xr:uid="{00000000-0005-0000-0000-0000981F0000}"/>
    <cellStyle name="Normal 36 10" xfId="3482" xr:uid="{00000000-0005-0000-0000-0000991F0000}"/>
    <cellStyle name="Normal 36 100" xfId="3483" xr:uid="{00000000-0005-0000-0000-00009A1F0000}"/>
    <cellStyle name="Normal 36 101" xfId="3484" xr:uid="{00000000-0005-0000-0000-00009B1F0000}"/>
    <cellStyle name="Normal 36 102" xfId="3485" xr:uid="{00000000-0005-0000-0000-00009C1F0000}"/>
    <cellStyle name="Normal 36 103" xfId="3486" xr:uid="{00000000-0005-0000-0000-00009D1F0000}"/>
    <cellStyle name="Normal 36 104" xfId="3487" xr:uid="{00000000-0005-0000-0000-00009E1F0000}"/>
    <cellStyle name="Normal 36 105" xfId="3488" xr:uid="{00000000-0005-0000-0000-00009F1F0000}"/>
    <cellStyle name="Normal 36 106" xfId="3489" xr:uid="{00000000-0005-0000-0000-0000A01F0000}"/>
    <cellStyle name="Normal 36 107" xfId="3490" xr:uid="{00000000-0005-0000-0000-0000A11F0000}"/>
    <cellStyle name="Normal 36 108" xfId="3491" xr:uid="{00000000-0005-0000-0000-0000A21F0000}"/>
    <cellStyle name="Normal 36 109" xfId="3492" xr:uid="{00000000-0005-0000-0000-0000A31F0000}"/>
    <cellStyle name="Normal 36 11" xfId="3493" xr:uid="{00000000-0005-0000-0000-0000A41F0000}"/>
    <cellStyle name="Normal 36 12" xfId="3494" xr:uid="{00000000-0005-0000-0000-0000A51F0000}"/>
    <cellStyle name="Normal 36 13" xfId="3495" xr:uid="{00000000-0005-0000-0000-0000A61F0000}"/>
    <cellStyle name="Normal 36 14" xfId="3496" xr:uid="{00000000-0005-0000-0000-0000A71F0000}"/>
    <cellStyle name="Normal 36 15" xfId="3497" xr:uid="{00000000-0005-0000-0000-0000A81F0000}"/>
    <cellStyle name="Normal 36 16" xfId="3498" xr:uid="{00000000-0005-0000-0000-0000A91F0000}"/>
    <cellStyle name="Normal 36 17" xfId="3499" xr:uid="{00000000-0005-0000-0000-0000AA1F0000}"/>
    <cellStyle name="Normal 36 18" xfId="3500" xr:uid="{00000000-0005-0000-0000-0000AB1F0000}"/>
    <cellStyle name="Normal 36 19" xfId="3501" xr:uid="{00000000-0005-0000-0000-0000AC1F0000}"/>
    <cellStyle name="Normal 36 2" xfId="3502" xr:uid="{00000000-0005-0000-0000-0000AD1F0000}"/>
    <cellStyle name="Normal 36 20" xfId="3503" xr:uid="{00000000-0005-0000-0000-0000AE1F0000}"/>
    <cellStyle name="Normal 36 21" xfId="3504" xr:uid="{00000000-0005-0000-0000-0000AF1F0000}"/>
    <cellStyle name="Normal 36 22" xfId="3505" xr:uid="{00000000-0005-0000-0000-0000B01F0000}"/>
    <cellStyle name="Normal 36 23" xfId="3506" xr:uid="{00000000-0005-0000-0000-0000B11F0000}"/>
    <cellStyle name="Normal 36 24" xfId="3507" xr:uid="{00000000-0005-0000-0000-0000B21F0000}"/>
    <cellStyle name="Normal 36 25" xfId="3508" xr:uid="{00000000-0005-0000-0000-0000B31F0000}"/>
    <cellStyle name="Normal 36 26" xfId="3509" xr:uid="{00000000-0005-0000-0000-0000B41F0000}"/>
    <cellStyle name="Normal 36 27" xfId="3510" xr:uid="{00000000-0005-0000-0000-0000B51F0000}"/>
    <cellStyle name="Normal 36 28" xfId="3511" xr:uid="{00000000-0005-0000-0000-0000B61F0000}"/>
    <cellStyle name="Normal 36 29" xfId="3512" xr:uid="{00000000-0005-0000-0000-0000B71F0000}"/>
    <cellStyle name="Normal 36 3" xfId="3513" xr:uid="{00000000-0005-0000-0000-0000B81F0000}"/>
    <cellStyle name="Normal 36 30" xfId="3514" xr:uid="{00000000-0005-0000-0000-0000B91F0000}"/>
    <cellStyle name="Normal 36 31" xfId="3515" xr:uid="{00000000-0005-0000-0000-0000BA1F0000}"/>
    <cellStyle name="Normal 36 32" xfId="3516" xr:uid="{00000000-0005-0000-0000-0000BB1F0000}"/>
    <cellStyle name="Normal 36 33" xfId="3517" xr:uid="{00000000-0005-0000-0000-0000BC1F0000}"/>
    <cellStyle name="Normal 36 34" xfId="3518" xr:uid="{00000000-0005-0000-0000-0000BD1F0000}"/>
    <cellStyle name="Normal 36 35" xfId="3519" xr:uid="{00000000-0005-0000-0000-0000BE1F0000}"/>
    <cellStyle name="Normal 36 36" xfId="3520" xr:uid="{00000000-0005-0000-0000-0000BF1F0000}"/>
    <cellStyle name="Normal 36 37" xfId="3521" xr:uid="{00000000-0005-0000-0000-0000C01F0000}"/>
    <cellStyle name="Normal 36 38" xfId="3522" xr:uid="{00000000-0005-0000-0000-0000C11F0000}"/>
    <cellStyle name="Normal 36 39" xfId="3523" xr:uid="{00000000-0005-0000-0000-0000C21F0000}"/>
    <cellStyle name="Normal 36 4" xfId="3524" xr:uid="{00000000-0005-0000-0000-0000C31F0000}"/>
    <cellStyle name="Normal 36 40" xfId="3525" xr:uid="{00000000-0005-0000-0000-0000C41F0000}"/>
    <cellStyle name="Normal 36 41" xfId="3526" xr:uid="{00000000-0005-0000-0000-0000C51F0000}"/>
    <cellStyle name="Normal 36 42" xfId="3527" xr:uid="{00000000-0005-0000-0000-0000C61F0000}"/>
    <cellStyle name="Normal 36 43" xfId="3528" xr:uid="{00000000-0005-0000-0000-0000C71F0000}"/>
    <cellStyle name="Normal 36 44" xfId="3529" xr:uid="{00000000-0005-0000-0000-0000C81F0000}"/>
    <cellStyle name="Normal 36 45" xfId="3530" xr:uid="{00000000-0005-0000-0000-0000C91F0000}"/>
    <cellStyle name="Normal 36 46" xfId="3531" xr:uid="{00000000-0005-0000-0000-0000CA1F0000}"/>
    <cellStyle name="Normal 36 47" xfId="3532" xr:uid="{00000000-0005-0000-0000-0000CB1F0000}"/>
    <cellStyle name="Normal 36 48" xfId="3533" xr:uid="{00000000-0005-0000-0000-0000CC1F0000}"/>
    <cellStyle name="Normal 36 49" xfId="3534" xr:uid="{00000000-0005-0000-0000-0000CD1F0000}"/>
    <cellStyle name="Normal 36 5" xfId="3535" xr:uid="{00000000-0005-0000-0000-0000CE1F0000}"/>
    <cellStyle name="Normal 36 50" xfId="3536" xr:uid="{00000000-0005-0000-0000-0000CF1F0000}"/>
    <cellStyle name="Normal 36 51" xfId="3537" xr:uid="{00000000-0005-0000-0000-0000D01F0000}"/>
    <cellStyle name="Normal 36 52" xfId="3538" xr:uid="{00000000-0005-0000-0000-0000D11F0000}"/>
    <cellStyle name="Normal 36 53" xfId="3539" xr:uid="{00000000-0005-0000-0000-0000D21F0000}"/>
    <cellStyle name="Normal 36 54" xfId="3540" xr:uid="{00000000-0005-0000-0000-0000D31F0000}"/>
    <cellStyle name="Normal 36 55" xfId="3541" xr:uid="{00000000-0005-0000-0000-0000D41F0000}"/>
    <cellStyle name="Normal 36 56" xfId="3542" xr:uid="{00000000-0005-0000-0000-0000D51F0000}"/>
    <cellStyle name="Normal 36 57" xfId="3543" xr:uid="{00000000-0005-0000-0000-0000D61F0000}"/>
    <cellStyle name="Normal 36 58" xfId="3544" xr:uid="{00000000-0005-0000-0000-0000D71F0000}"/>
    <cellStyle name="Normal 36 59" xfId="3545" xr:uid="{00000000-0005-0000-0000-0000D81F0000}"/>
    <cellStyle name="Normal 36 6" xfId="3546" xr:uid="{00000000-0005-0000-0000-0000D91F0000}"/>
    <cellStyle name="Normal 36 60" xfId="3547" xr:uid="{00000000-0005-0000-0000-0000DA1F0000}"/>
    <cellStyle name="Normal 36 61" xfId="3548" xr:uid="{00000000-0005-0000-0000-0000DB1F0000}"/>
    <cellStyle name="Normal 36 62" xfId="3549" xr:uid="{00000000-0005-0000-0000-0000DC1F0000}"/>
    <cellStyle name="Normal 36 63" xfId="3550" xr:uid="{00000000-0005-0000-0000-0000DD1F0000}"/>
    <cellStyle name="Normal 36 64" xfId="3551" xr:uid="{00000000-0005-0000-0000-0000DE1F0000}"/>
    <cellStyle name="Normal 36 65" xfId="3552" xr:uid="{00000000-0005-0000-0000-0000DF1F0000}"/>
    <cellStyle name="Normal 36 66" xfId="3553" xr:uid="{00000000-0005-0000-0000-0000E01F0000}"/>
    <cellStyle name="Normal 36 67" xfId="3554" xr:uid="{00000000-0005-0000-0000-0000E11F0000}"/>
    <cellStyle name="Normal 36 68" xfId="3555" xr:uid="{00000000-0005-0000-0000-0000E21F0000}"/>
    <cellStyle name="Normal 36 69" xfId="3556" xr:uid="{00000000-0005-0000-0000-0000E31F0000}"/>
    <cellStyle name="Normal 36 7" xfId="3557" xr:uid="{00000000-0005-0000-0000-0000E41F0000}"/>
    <cellStyle name="Normal 36 70" xfId="3558" xr:uid="{00000000-0005-0000-0000-0000E51F0000}"/>
    <cellStyle name="Normal 36 71" xfId="3559" xr:uid="{00000000-0005-0000-0000-0000E61F0000}"/>
    <cellStyle name="Normal 36 72" xfId="3560" xr:uid="{00000000-0005-0000-0000-0000E71F0000}"/>
    <cellStyle name="Normal 36 73" xfId="3561" xr:uid="{00000000-0005-0000-0000-0000E81F0000}"/>
    <cellStyle name="Normal 36 74" xfId="3562" xr:uid="{00000000-0005-0000-0000-0000E91F0000}"/>
    <cellStyle name="Normal 36 75" xfId="3563" xr:uid="{00000000-0005-0000-0000-0000EA1F0000}"/>
    <cellStyle name="Normal 36 76" xfId="3564" xr:uid="{00000000-0005-0000-0000-0000EB1F0000}"/>
    <cellStyle name="Normal 36 77" xfId="3565" xr:uid="{00000000-0005-0000-0000-0000EC1F0000}"/>
    <cellStyle name="Normal 36 78" xfId="3566" xr:uid="{00000000-0005-0000-0000-0000ED1F0000}"/>
    <cellStyle name="Normal 36 79" xfId="3567" xr:uid="{00000000-0005-0000-0000-0000EE1F0000}"/>
    <cellStyle name="Normal 36 8" xfId="3568" xr:uid="{00000000-0005-0000-0000-0000EF1F0000}"/>
    <cellStyle name="Normal 36 80" xfId="3569" xr:uid="{00000000-0005-0000-0000-0000F01F0000}"/>
    <cellStyle name="Normal 36 81" xfId="3570" xr:uid="{00000000-0005-0000-0000-0000F11F0000}"/>
    <cellStyle name="Normal 36 82" xfId="3571" xr:uid="{00000000-0005-0000-0000-0000F21F0000}"/>
    <cellStyle name="Normal 36 83" xfId="3572" xr:uid="{00000000-0005-0000-0000-0000F31F0000}"/>
    <cellStyle name="Normal 36 84" xfId="3573" xr:uid="{00000000-0005-0000-0000-0000F41F0000}"/>
    <cellStyle name="Normal 36 85" xfId="3574" xr:uid="{00000000-0005-0000-0000-0000F51F0000}"/>
    <cellStyle name="Normal 36 86" xfId="3575" xr:uid="{00000000-0005-0000-0000-0000F61F0000}"/>
    <cellStyle name="Normal 36 87" xfId="3576" xr:uid="{00000000-0005-0000-0000-0000F71F0000}"/>
    <cellStyle name="Normal 36 88" xfId="3577" xr:uid="{00000000-0005-0000-0000-0000F81F0000}"/>
    <cellStyle name="Normal 36 89" xfId="3578" xr:uid="{00000000-0005-0000-0000-0000F91F0000}"/>
    <cellStyle name="Normal 36 9" xfId="3579" xr:uid="{00000000-0005-0000-0000-0000FA1F0000}"/>
    <cellStyle name="Normal 36 90" xfId="3580" xr:uid="{00000000-0005-0000-0000-0000FB1F0000}"/>
    <cellStyle name="Normal 36 91" xfId="3581" xr:uid="{00000000-0005-0000-0000-0000FC1F0000}"/>
    <cellStyle name="Normal 36 92" xfId="3582" xr:uid="{00000000-0005-0000-0000-0000FD1F0000}"/>
    <cellStyle name="Normal 36 93" xfId="3583" xr:uid="{00000000-0005-0000-0000-0000FE1F0000}"/>
    <cellStyle name="Normal 36 94" xfId="3584" xr:uid="{00000000-0005-0000-0000-0000FF1F0000}"/>
    <cellStyle name="Normal 36 95" xfId="3585" xr:uid="{00000000-0005-0000-0000-000000200000}"/>
    <cellStyle name="Normal 36 96" xfId="3586" xr:uid="{00000000-0005-0000-0000-000001200000}"/>
    <cellStyle name="Normal 36 97" xfId="3587" xr:uid="{00000000-0005-0000-0000-000002200000}"/>
    <cellStyle name="Normal 36 98" xfId="3588" xr:uid="{00000000-0005-0000-0000-000003200000}"/>
    <cellStyle name="Normal 36 99" xfId="3589" xr:uid="{00000000-0005-0000-0000-000004200000}"/>
    <cellStyle name="Normal 37" xfId="3590" xr:uid="{00000000-0005-0000-0000-000005200000}"/>
    <cellStyle name="Normal 38" xfId="3591" xr:uid="{00000000-0005-0000-0000-000006200000}"/>
    <cellStyle name="Normal 39" xfId="3592" xr:uid="{00000000-0005-0000-0000-000007200000}"/>
    <cellStyle name="Normal 4" xfId="53" xr:uid="{00000000-0005-0000-0000-000008200000}"/>
    <cellStyle name="Normal-- 4" xfId="4544" xr:uid="{00000000-0005-0000-0000-000009200000}"/>
    <cellStyle name="Normal 4 10" xfId="3593" xr:uid="{00000000-0005-0000-0000-00000A200000}"/>
    <cellStyle name="Normal 4 10 2" xfId="3594" xr:uid="{00000000-0005-0000-0000-00000B200000}"/>
    <cellStyle name="Normal 4 100" xfId="3595" xr:uid="{00000000-0005-0000-0000-00000C200000}"/>
    <cellStyle name="Normal 4 101" xfId="3596" xr:uid="{00000000-0005-0000-0000-00000D200000}"/>
    <cellStyle name="Normal 4 102" xfId="3597" xr:uid="{00000000-0005-0000-0000-00000E200000}"/>
    <cellStyle name="Normal 4 103" xfId="3598" xr:uid="{00000000-0005-0000-0000-00000F200000}"/>
    <cellStyle name="Normal 4 104" xfId="3599" xr:uid="{00000000-0005-0000-0000-000010200000}"/>
    <cellStyle name="Normal 4 105" xfId="3600" xr:uid="{00000000-0005-0000-0000-000011200000}"/>
    <cellStyle name="Normal 4 106" xfId="3601" xr:uid="{00000000-0005-0000-0000-000012200000}"/>
    <cellStyle name="Normal 4 107" xfId="3602" xr:uid="{00000000-0005-0000-0000-000013200000}"/>
    <cellStyle name="Normal 4 108" xfId="3603" xr:uid="{00000000-0005-0000-0000-000014200000}"/>
    <cellStyle name="Normal 4 109" xfId="3604" xr:uid="{00000000-0005-0000-0000-000015200000}"/>
    <cellStyle name="Normal 4 11" xfId="3605" xr:uid="{00000000-0005-0000-0000-000016200000}"/>
    <cellStyle name="Normal 4 11 2" xfId="3606" xr:uid="{00000000-0005-0000-0000-000017200000}"/>
    <cellStyle name="Normal 4 110" xfId="3607" xr:uid="{00000000-0005-0000-0000-000018200000}"/>
    <cellStyle name="Normal 4 111" xfId="3608" xr:uid="{00000000-0005-0000-0000-000019200000}"/>
    <cellStyle name="Normal 4 112" xfId="3609" xr:uid="{00000000-0005-0000-0000-00001A200000}"/>
    <cellStyle name="Normal 4 113" xfId="3610" xr:uid="{00000000-0005-0000-0000-00001B200000}"/>
    <cellStyle name="Normal 4 114" xfId="3611" xr:uid="{00000000-0005-0000-0000-00001C200000}"/>
    <cellStyle name="Normal 4 115" xfId="3612" xr:uid="{00000000-0005-0000-0000-00001D200000}"/>
    <cellStyle name="Normal 4 116" xfId="3613" xr:uid="{00000000-0005-0000-0000-00001E200000}"/>
    <cellStyle name="Normal 4 117" xfId="3614" xr:uid="{00000000-0005-0000-0000-00001F200000}"/>
    <cellStyle name="Normal 4 118" xfId="3615" xr:uid="{00000000-0005-0000-0000-000020200000}"/>
    <cellStyle name="Normal 4 119" xfId="3616" xr:uid="{00000000-0005-0000-0000-000021200000}"/>
    <cellStyle name="Normal 4 12" xfId="3617" xr:uid="{00000000-0005-0000-0000-000022200000}"/>
    <cellStyle name="Normal 4 12 2" xfId="3618" xr:uid="{00000000-0005-0000-0000-000023200000}"/>
    <cellStyle name="Normal 4 120" xfId="3619" xr:uid="{00000000-0005-0000-0000-000024200000}"/>
    <cellStyle name="Normal 4 13" xfId="3620" xr:uid="{00000000-0005-0000-0000-000025200000}"/>
    <cellStyle name="Normal 4 13 2" xfId="3621" xr:uid="{00000000-0005-0000-0000-000026200000}"/>
    <cellStyle name="Normal 4 14" xfId="3622" xr:uid="{00000000-0005-0000-0000-000027200000}"/>
    <cellStyle name="Normal 4 14 2" xfId="3623" xr:uid="{00000000-0005-0000-0000-000028200000}"/>
    <cellStyle name="Normal 4 15" xfId="3624" xr:uid="{00000000-0005-0000-0000-000029200000}"/>
    <cellStyle name="Normal 4 15 2" xfId="3625" xr:uid="{00000000-0005-0000-0000-00002A200000}"/>
    <cellStyle name="Normal 4 16" xfId="3626" xr:uid="{00000000-0005-0000-0000-00002B200000}"/>
    <cellStyle name="Normal 4 16 2" xfId="3627" xr:uid="{00000000-0005-0000-0000-00002C200000}"/>
    <cellStyle name="Normal 4 17" xfId="3628" xr:uid="{00000000-0005-0000-0000-00002D200000}"/>
    <cellStyle name="Normal 4 17 2" xfId="3629" xr:uid="{00000000-0005-0000-0000-00002E200000}"/>
    <cellStyle name="Normal 4 18" xfId="3630" xr:uid="{00000000-0005-0000-0000-00002F200000}"/>
    <cellStyle name="Normal 4 18 2" xfId="3631" xr:uid="{00000000-0005-0000-0000-000030200000}"/>
    <cellStyle name="Normal 4 19" xfId="3632" xr:uid="{00000000-0005-0000-0000-000031200000}"/>
    <cellStyle name="Normal 4 19 2" xfId="3633" xr:uid="{00000000-0005-0000-0000-000032200000}"/>
    <cellStyle name="Normal 4 2" xfId="3634" xr:uid="{00000000-0005-0000-0000-000033200000}"/>
    <cellStyle name="Normal 4 2 2" xfId="3635" xr:uid="{00000000-0005-0000-0000-000034200000}"/>
    <cellStyle name="Normal 4 2 3" xfId="3636" xr:uid="{00000000-0005-0000-0000-000035200000}"/>
    <cellStyle name="Normal 4 2 4" xfId="3637" xr:uid="{00000000-0005-0000-0000-000036200000}"/>
    <cellStyle name="Normal 4 2 5" xfId="3638" xr:uid="{00000000-0005-0000-0000-000037200000}"/>
    <cellStyle name="Normal 4 2 6" xfId="3639" xr:uid="{00000000-0005-0000-0000-000038200000}"/>
    <cellStyle name="Normal 4 2 7" xfId="3640" xr:uid="{00000000-0005-0000-0000-000039200000}"/>
    <cellStyle name="Normal 4 2 8" xfId="3641" xr:uid="{00000000-0005-0000-0000-00003A200000}"/>
    <cellStyle name="Normal 4 2 9" xfId="3642" xr:uid="{00000000-0005-0000-0000-00003B200000}"/>
    <cellStyle name="Normal 4 20" xfId="3643" xr:uid="{00000000-0005-0000-0000-00003C200000}"/>
    <cellStyle name="Normal 4 20 2" xfId="3644" xr:uid="{00000000-0005-0000-0000-00003D200000}"/>
    <cellStyle name="Normal 4 21" xfId="3645" xr:uid="{00000000-0005-0000-0000-00003E200000}"/>
    <cellStyle name="Normal 4 21 2" xfId="3646" xr:uid="{00000000-0005-0000-0000-00003F200000}"/>
    <cellStyle name="Normal 4 21 2 2" xfId="3647" xr:uid="{00000000-0005-0000-0000-000040200000}"/>
    <cellStyle name="Normal 4 21 2 2 2" xfId="3648" xr:uid="{00000000-0005-0000-0000-000041200000}"/>
    <cellStyle name="Normal 4 21 2 2 2 2" xfId="3649" xr:uid="{00000000-0005-0000-0000-000042200000}"/>
    <cellStyle name="Normal 4 21 2 2 3" xfId="3650" xr:uid="{00000000-0005-0000-0000-000043200000}"/>
    <cellStyle name="Normal 4 21 2 3" xfId="3651" xr:uid="{00000000-0005-0000-0000-000044200000}"/>
    <cellStyle name="Normal 4 21 2 3 2" xfId="3652" xr:uid="{00000000-0005-0000-0000-000045200000}"/>
    <cellStyle name="Normal 4 21 2 4" xfId="3653" xr:uid="{00000000-0005-0000-0000-000046200000}"/>
    <cellStyle name="Normal 4 21 3" xfId="3654" xr:uid="{00000000-0005-0000-0000-000047200000}"/>
    <cellStyle name="Normal 4 21 3 2" xfId="3655" xr:uid="{00000000-0005-0000-0000-000048200000}"/>
    <cellStyle name="Normal 4 21 3 2 2" xfId="3656" xr:uid="{00000000-0005-0000-0000-000049200000}"/>
    <cellStyle name="Normal 4 21 3 2 2 2" xfId="3657" xr:uid="{00000000-0005-0000-0000-00004A200000}"/>
    <cellStyle name="Normal 4 21 3 2 3" xfId="3658" xr:uid="{00000000-0005-0000-0000-00004B200000}"/>
    <cellStyle name="Normal 4 21 3 3" xfId="3659" xr:uid="{00000000-0005-0000-0000-00004C200000}"/>
    <cellStyle name="Normal 4 21 3 3 2" xfId="3660" xr:uid="{00000000-0005-0000-0000-00004D200000}"/>
    <cellStyle name="Normal 4 21 3 4" xfId="3661" xr:uid="{00000000-0005-0000-0000-00004E200000}"/>
    <cellStyle name="Normal 4 21 4" xfId="3662" xr:uid="{00000000-0005-0000-0000-00004F200000}"/>
    <cellStyle name="Normal 4 21 4 2" xfId="3663" xr:uid="{00000000-0005-0000-0000-000050200000}"/>
    <cellStyle name="Normal 4 21 4 2 2" xfId="3664" xr:uid="{00000000-0005-0000-0000-000051200000}"/>
    <cellStyle name="Normal 4 21 4 2 2 2" xfId="3665" xr:uid="{00000000-0005-0000-0000-000052200000}"/>
    <cellStyle name="Normal 4 21 4 2 3" xfId="3666" xr:uid="{00000000-0005-0000-0000-000053200000}"/>
    <cellStyle name="Normal 4 21 4 3" xfId="3667" xr:uid="{00000000-0005-0000-0000-000054200000}"/>
    <cellStyle name="Normal 4 21 4 3 2" xfId="3668" xr:uid="{00000000-0005-0000-0000-000055200000}"/>
    <cellStyle name="Normal 4 21 4 4" xfId="3669" xr:uid="{00000000-0005-0000-0000-000056200000}"/>
    <cellStyle name="Normal 4 21 5" xfId="3670" xr:uid="{00000000-0005-0000-0000-000057200000}"/>
    <cellStyle name="Normal 4 21 5 2" xfId="3671" xr:uid="{00000000-0005-0000-0000-000058200000}"/>
    <cellStyle name="Normal 4 21 5 2 2" xfId="3672" xr:uid="{00000000-0005-0000-0000-000059200000}"/>
    <cellStyle name="Normal 4 21 5 3" xfId="3673" xr:uid="{00000000-0005-0000-0000-00005A200000}"/>
    <cellStyle name="Normal 4 21 6" xfId="3674" xr:uid="{00000000-0005-0000-0000-00005B200000}"/>
    <cellStyle name="Normal 4 21 6 2" xfId="3675" xr:uid="{00000000-0005-0000-0000-00005C200000}"/>
    <cellStyle name="Normal 4 21 7" xfId="3676" xr:uid="{00000000-0005-0000-0000-00005D200000}"/>
    <cellStyle name="Normal 4 21 8" xfId="3677" xr:uid="{00000000-0005-0000-0000-00005E200000}"/>
    <cellStyle name="Normal 4 22" xfId="3678" xr:uid="{00000000-0005-0000-0000-00005F200000}"/>
    <cellStyle name="Normal 4 22 2" xfId="3679" xr:uid="{00000000-0005-0000-0000-000060200000}"/>
    <cellStyle name="Normal 4 22 2 2" xfId="3680" xr:uid="{00000000-0005-0000-0000-000061200000}"/>
    <cellStyle name="Normal 4 22 2 2 2" xfId="3681" xr:uid="{00000000-0005-0000-0000-000062200000}"/>
    <cellStyle name="Normal 4 22 2 3" xfId="3682" xr:uid="{00000000-0005-0000-0000-000063200000}"/>
    <cellStyle name="Normal 4 22 3" xfId="3683" xr:uid="{00000000-0005-0000-0000-000064200000}"/>
    <cellStyle name="Normal 4 22 3 2" xfId="3684" xr:uid="{00000000-0005-0000-0000-000065200000}"/>
    <cellStyle name="Normal 4 22 4" xfId="3685" xr:uid="{00000000-0005-0000-0000-000066200000}"/>
    <cellStyle name="Normal 4 22 5" xfId="3686" xr:uid="{00000000-0005-0000-0000-000067200000}"/>
    <cellStyle name="Normal 4 23" xfId="3687" xr:uid="{00000000-0005-0000-0000-000068200000}"/>
    <cellStyle name="Normal 4 23 2" xfId="3688" xr:uid="{00000000-0005-0000-0000-000069200000}"/>
    <cellStyle name="Normal 4 23 2 2" xfId="3689" xr:uid="{00000000-0005-0000-0000-00006A200000}"/>
    <cellStyle name="Normal 4 23 2 2 2" xfId="3690" xr:uid="{00000000-0005-0000-0000-00006B200000}"/>
    <cellStyle name="Normal 4 23 2 3" xfId="3691" xr:uid="{00000000-0005-0000-0000-00006C200000}"/>
    <cellStyle name="Normal 4 23 3" xfId="3692" xr:uid="{00000000-0005-0000-0000-00006D200000}"/>
    <cellStyle name="Normal 4 23 3 2" xfId="3693" xr:uid="{00000000-0005-0000-0000-00006E200000}"/>
    <cellStyle name="Normal 4 23 4" xfId="3694" xr:uid="{00000000-0005-0000-0000-00006F200000}"/>
    <cellStyle name="Normal 4 23 5" xfId="3695" xr:uid="{00000000-0005-0000-0000-000070200000}"/>
    <cellStyle name="Normal 4 24" xfId="3696" xr:uid="{00000000-0005-0000-0000-000071200000}"/>
    <cellStyle name="Normal 4 24 2" xfId="3697" xr:uid="{00000000-0005-0000-0000-000072200000}"/>
    <cellStyle name="Normal 4 24 2 2" xfId="3698" xr:uid="{00000000-0005-0000-0000-000073200000}"/>
    <cellStyle name="Normal 4 24 2 2 2" xfId="3699" xr:uid="{00000000-0005-0000-0000-000074200000}"/>
    <cellStyle name="Normal 4 24 2 3" xfId="3700" xr:uid="{00000000-0005-0000-0000-000075200000}"/>
    <cellStyle name="Normal 4 24 3" xfId="3701" xr:uid="{00000000-0005-0000-0000-000076200000}"/>
    <cellStyle name="Normal 4 24 3 2" xfId="3702" xr:uid="{00000000-0005-0000-0000-000077200000}"/>
    <cellStyle name="Normal 4 24 4" xfId="3703" xr:uid="{00000000-0005-0000-0000-000078200000}"/>
    <cellStyle name="Normal 4 24 5" xfId="3704" xr:uid="{00000000-0005-0000-0000-000079200000}"/>
    <cellStyle name="Normal 4 25" xfId="3705" xr:uid="{00000000-0005-0000-0000-00007A200000}"/>
    <cellStyle name="Normal 4 25 2" xfId="3706" xr:uid="{00000000-0005-0000-0000-00007B200000}"/>
    <cellStyle name="Normal 4 25 2 2" xfId="3707" xr:uid="{00000000-0005-0000-0000-00007C200000}"/>
    <cellStyle name="Normal 4 25 3" xfId="3708" xr:uid="{00000000-0005-0000-0000-00007D200000}"/>
    <cellStyle name="Normal 4 25 4" xfId="3709" xr:uid="{00000000-0005-0000-0000-00007E200000}"/>
    <cellStyle name="Normal 4 26" xfId="3710" xr:uid="{00000000-0005-0000-0000-00007F200000}"/>
    <cellStyle name="Normal 4 26 2" xfId="3711" xr:uid="{00000000-0005-0000-0000-000080200000}"/>
    <cellStyle name="Normal 4 27" xfId="3712" xr:uid="{00000000-0005-0000-0000-000081200000}"/>
    <cellStyle name="Normal 4 27 2" xfId="3713" xr:uid="{00000000-0005-0000-0000-000082200000}"/>
    <cellStyle name="Normal 4 27 2 2" xfId="3714" xr:uid="{00000000-0005-0000-0000-000083200000}"/>
    <cellStyle name="Normal 4 27 3" xfId="3715" xr:uid="{00000000-0005-0000-0000-000084200000}"/>
    <cellStyle name="Normal 4 27 4" xfId="3716" xr:uid="{00000000-0005-0000-0000-000085200000}"/>
    <cellStyle name="Normal 4 28" xfId="3717" xr:uid="{00000000-0005-0000-0000-000086200000}"/>
    <cellStyle name="Normal 4 28 2" xfId="3718" xr:uid="{00000000-0005-0000-0000-000087200000}"/>
    <cellStyle name="Normal 4 28 3" xfId="3719" xr:uid="{00000000-0005-0000-0000-000088200000}"/>
    <cellStyle name="Normal 4 29" xfId="3720" xr:uid="{00000000-0005-0000-0000-000089200000}"/>
    <cellStyle name="Normal 4 29 2" xfId="3721" xr:uid="{00000000-0005-0000-0000-00008A200000}"/>
    <cellStyle name="Normal 4 3" xfId="3722" xr:uid="{00000000-0005-0000-0000-00008B200000}"/>
    <cellStyle name="Normal 4 3 2" xfId="3723" xr:uid="{00000000-0005-0000-0000-00008C200000}"/>
    <cellStyle name="Normal 4 3 2 2" xfId="3724" xr:uid="{00000000-0005-0000-0000-00008D200000}"/>
    <cellStyle name="Normal 4 3 2 2 2" xfId="3725" xr:uid="{00000000-0005-0000-0000-00008E200000}"/>
    <cellStyle name="Normal 4 3 2 3" xfId="3726" xr:uid="{00000000-0005-0000-0000-00008F200000}"/>
    <cellStyle name="Normal 4 3 2 4" xfId="3727" xr:uid="{00000000-0005-0000-0000-000090200000}"/>
    <cellStyle name="Normal 4 3 3" xfId="3728" xr:uid="{00000000-0005-0000-0000-000091200000}"/>
    <cellStyle name="Normal 4 3 4" xfId="3729" xr:uid="{00000000-0005-0000-0000-000092200000}"/>
    <cellStyle name="Normal 4 30" xfId="3730" xr:uid="{00000000-0005-0000-0000-000093200000}"/>
    <cellStyle name="Normal 4 30 2" xfId="3731" xr:uid="{00000000-0005-0000-0000-000094200000}"/>
    <cellStyle name="Normal 4 31" xfId="3732" xr:uid="{00000000-0005-0000-0000-000095200000}"/>
    <cellStyle name="Normal 4 31 2" xfId="3733" xr:uid="{00000000-0005-0000-0000-000096200000}"/>
    <cellStyle name="Normal 4 32" xfId="3734" xr:uid="{00000000-0005-0000-0000-000097200000}"/>
    <cellStyle name="Normal 4 32 2" xfId="3735" xr:uid="{00000000-0005-0000-0000-000098200000}"/>
    <cellStyle name="Normal 4 33" xfId="3736" xr:uid="{00000000-0005-0000-0000-000099200000}"/>
    <cellStyle name="Normal 4 33 2" xfId="3737" xr:uid="{00000000-0005-0000-0000-00009A200000}"/>
    <cellStyle name="Normal 4 34" xfId="3738" xr:uid="{00000000-0005-0000-0000-00009B200000}"/>
    <cellStyle name="Normal 4 35" xfId="3739" xr:uid="{00000000-0005-0000-0000-00009C200000}"/>
    <cellStyle name="Normal 4 36" xfId="3740" xr:uid="{00000000-0005-0000-0000-00009D200000}"/>
    <cellStyle name="Normal 4 37" xfId="3741" xr:uid="{00000000-0005-0000-0000-00009E200000}"/>
    <cellStyle name="Normal 4 38" xfId="3742" xr:uid="{00000000-0005-0000-0000-00009F200000}"/>
    <cellStyle name="Normal 4 39" xfId="3743" xr:uid="{00000000-0005-0000-0000-0000A0200000}"/>
    <cellStyle name="Normal 4 4" xfId="3744" xr:uid="{00000000-0005-0000-0000-0000A1200000}"/>
    <cellStyle name="Normal 4 4 2" xfId="3745" xr:uid="{00000000-0005-0000-0000-0000A2200000}"/>
    <cellStyle name="Normal 4 4 3" xfId="3746" xr:uid="{00000000-0005-0000-0000-0000A3200000}"/>
    <cellStyle name="Normal 4 4 4" xfId="3747" xr:uid="{00000000-0005-0000-0000-0000A4200000}"/>
    <cellStyle name="Normal 4 40" xfId="3748" xr:uid="{00000000-0005-0000-0000-0000A5200000}"/>
    <cellStyle name="Normal 4 41" xfId="3749" xr:uid="{00000000-0005-0000-0000-0000A6200000}"/>
    <cellStyle name="Normal 4 42" xfId="3750" xr:uid="{00000000-0005-0000-0000-0000A7200000}"/>
    <cellStyle name="Normal 4 43" xfId="3751" xr:uid="{00000000-0005-0000-0000-0000A8200000}"/>
    <cellStyle name="Normal 4 44" xfId="3752" xr:uid="{00000000-0005-0000-0000-0000A9200000}"/>
    <cellStyle name="Normal 4 45" xfId="3753" xr:uid="{00000000-0005-0000-0000-0000AA200000}"/>
    <cellStyle name="Normal 4 46" xfId="3754" xr:uid="{00000000-0005-0000-0000-0000AB200000}"/>
    <cellStyle name="Normal 4 47" xfId="3755" xr:uid="{00000000-0005-0000-0000-0000AC200000}"/>
    <cellStyle name="Normal 4 48" xfId="3756" xr:uid="{00000000-0005-0000-0000-0000AD200000}"/>
    <cellStyle name="Normal 4 49" xfId="3757" xr:uid="{00000000-0005-0000-0000-0000AE200000}"/>
    <cellStyle name="Normal 4 5" xfId="3758" xr:uid="{00000000-0005-0000-0000-0000AF200000}"/>
    <cellStyle name="Normal 4 5 2" xfId="3759" xr:uid="{00000000-0005-0000-0000-0000B0200000}"/>
    <cellStyle name="Normal 4 50" xfId="3760" xr:uid="{00000000-0005-0000-0000-0000B1200000}"/>
    <cellStyle name="Normal 4 51" xfId="3761" xr:uid="{00000000-0005-0000-0000-0000B2200000}"/>
    <cellStyle name="Normal 4 52" xfId="3762" xr:uid="{00000000-0005-0000-0000-0000B3200000}"/>
    <cellStyle name="Normal 4 53" xfId="3763" xr:uid="{00000000-0005-0000-0000-0000B4200000}"/>
    <cellStyle name="Normal 4 54" xfId="3764" xr:uid="{00000000-0005-0000-0000-0000B5200000}"/>
    <cellStyle name="Normal 4 55" xfId="3765" xr:uid="{00000000-0005-0000-0000-0000B6200000}"/>
    <cellStyle name="Normal 4 56" xfId="3766" xr:uid="{00000000-0005-0000-0000-0000B7200000}"/>
    <cellStyle name="Normal 4 57" xfId="3767" xr:uid="{00000000-0005-0000-0000-0000B8200000}"/>
    <cellStyle name="Normal 4 58" xfId="3768" xr:uid="{00000000-0005-0000-0000-0000B9200000}"/>
    <cellStyle name="Normal 4 59" xfId="3769" xr:uid="{00000000-0005-0000-0000-0000BA200000}"/>
    <cellStyle name="Normal 4 6" xfId="3770" xr:uid="{00000000-0005-0000-0000-0000BB200000}"/>
    <cellStyle name="Normal 4 6 2" xfId="3771" xr:uid="{00000000-0005-0000-0000-0000BC200000}"/>
    <cellStyle name="Normal 4 60" xfId="3772" xr:uid="{00000000-0005-0000-0000-0000BD200000}"/>
    <cellStyle name="Normal 4 61" xfId="3773" xr:uid="{00000000-0005-0000-0000-0000BE200000}"/>
    <cellStyle name="Normal 4 62" xfId="3774" xr:uid="{00000000-0005-0000-0000-0000BF200000}"/>
    <cellStyle name="Normal 4 63" xfId="3775" xr:uid="{00000000-0005-0000-0000-0000C0200000}"/>
    <cellStyle name="Normal 4 64" xfId="3776" xr:uid="{00000000-0005-0000-0000-0000C1200000}"/>
    <cellStyle name="Normal 4 65" xfId="3777" xr:uid="{00000000-0005-0000-0000-0000C2200000}"/>
    <cellStyle name="Normal 4 66" xfId="3778" xr:uid="{00000000-0005-0000-0000-0000C3200000}"/>
    <cellStyle name="Normal 4 67" xfId="3779" xr:uid="{00000000-0005-0000-0000-0000C4200000}"/>
    <cellStyle name="Normal 4 68" xfId="3780" xr:uid="{00000000-0005-0000-0000-0000C5200000}"/>
    <cellStyle name="Normal 4 69" xfId="3781" xr:uid="{00000000-0005-0000-0000-0000C6200000}"/>
    <cellStyle name="Normal 4 7" xfId="3782" xr:uid="{00000000-0005-0000-0000-0000C7200000}"/>
    <cellStyle name="Normal 4 7 2" xfId="3783" xr:uid="{00000000-0005-0000-0000-0000C8200000}"/>
    <cellStyle name="Normal 4 70" xfId="3784" xr:uid="{00000000-0005-0000-0000-0000C9200000}"/>
    <cellStyle name="Normal 4 71" xfId="3785" xr:uid="{00000000-0005-0000-0000-0000CA200000}"/>
    <cellStyle name="Normal 4 72" xfId="3786" xr:uid="{00000000-0005-0000-0000-0000CB200000}"/>
    <cellStyle name="Normal 4 73" xfId="3787" xr:uid="{00000000-0005-0000-0000-0000CC200000}"/>
    <cellStyle name="Normal 4 74" xfId="3788" xr:uid="{00000000-0005-0000-0000-0000CD200000}"/>
    <cellStyle name="Normal 4 75" xfId="3789" xr:uid="{00000000-0005-0000-0000-0000CE200000}"/>
    <cellStyle name="Normal 4 76" xfId="3790" xr:uid="{00000000-0005-0000-0000-0000CF200000}"/>
    <cellStyle name="Normal 4 77" xfId="3791" xr:uid="{00000000-0005-0000-0000-0000D0200000}"/>
    <cellStyle name="Normal 4 78" xfId="3792" xr:uid="{00000000-0005-0000-0000-0000D1200000}"/>
    <cellStyle name="Normal 4 79" xfId="3793" xr:uid="{00000000-0005-0000-0000-0000D2200000}"/>
    <cellStyle name="Normal 4 8" xfId="3794" xr:uid="{00000000-0005-0000-0000-0000D3200000}"/>
    <cellStyle name="Normal 4 8 2" xfId="3795" xr:uid="{00000000-0005-0000-0000-0000D4200000}"/>
    <cellStyle name="Normal 4 80" xfId="3796" xr:uid="{00000000-0005-0000-0000-0000D5200000}"/>
    <cellStyle name="Normal 4 81" xfId="3797" xr:uid="{00000000-0005-0000-0000-0000D6200000}"/>
    <cellStyle name="Normal 4 82" xfId="3798" xr:uid="{00000000-0005-0000-0000-0000D7200000}"/>
    <cellStyle name="Normal 4 83" xfId="3799" xr:uid="{00000000-0005-0000-0000-0000D8200000}"/>
    <cellStyle name="Normal 4 84" xfId="3800" xr:uid="{00000000-0005-0000-0000-0000D9200000}"/>
    <cellStyle name="Normal 4 85" xfId="3801" xr:uid="{00000000-0005-0000-0000-0000DA200000}"/>
    <cellStyle name="Normal 4 86" xfId="3802" xr:uid="{00000000-0005-0000-0000-0000DB200000}"/>
    <cellStyle name="Normal 4 87" xfId="3803" xr:uid="{00000000-0005-0000-0000-0000DC200000}"/>
    <cellStyle name="Normal 4 88" xfId="3804" xr:uid="{00000000-0005-0000-0000-0000DD200000}"/>
    <cellStyle name="Normal 4 89" xfId="3805" xr:uid="{00000000-0005-0000-0000-0000DE200000}"/>
    <cellStyle name="Normal 4 9" xfId="3806" xr:uid="{00000000-0005-0000-0000-0000DF200000}"/>
    <cellStyle name="Normal 4 9 2" xfId="3807" xr:uid="{00000000-0005-0000-0000-0000E0200000}"/>
    <cellStyle name="Normal 4 90" xfId="3808" xr:uid="{00000000-0005-0000-0000-0000E1200000}"/>
    <cellStyle name="Normal 4 91" xfId="3809" xr:uid="{00000000-0005-0000-0000-0000E2200000}"/>
    <cellStyle name="Normal 4 92" xfId="3810" xr:uid="{00000000-0005-0000-0000-0000E3200000}"/>
    <cellStyle name="Normal 4 93" xfId="3811" xr:uid="{00000000-0005-0000-0000-0000E4200000}"/>
    <cellStyle name="Normal 4 94" xfId="3812" xr:uid="{00000000-0005-0000-0000-0000E5200000}"/>
    <cellStyle name="Normal 4 95" xfId="3813" xr:uid="{00000000-0005-0000-0000-0000E6200000}"/>
    <cellStyle name="Normal 4 96" xfId="3814" xr:uid="{00000000-0005-0000-0000-0000E7200000}"/>
    <cellStyle name="Normal 4 97" xfId="3815" xr:uid="{00000000-0005-0000-0000-0000E8200000}"/>
    <cellStyle name="Normal 4 98" xfId="3816" xr:uid="{00000000-0005-0000-0000-0000E9200000}"/>
    <cellStyle name="Normal 4 99" xfId="3817" xr:uid="{00000000-0005-0000-0000-0000EA200000}"/>
    <cellStyle name="Normal 40" xfId="3818" xr:uid="{00000000-0005-0000-0000-0000EB200000}"/>
    <cellStyle name="Normal 41" xfId="3819" xr:uid="{00000000-0005-0000-0000-0000EC200000}"/>
    <cellStyle name="Normal 42" xfId="3820" xr:uid="{00000000-0005-0000-0000-0000ED200000}"/>
    <cellStyle name="Normal 43" xfId="3821" xr:uid="{00000000-0005-0000-0000-0000EE200000}"/>
    <cellStyle name="Normal 44" xfId="3822" xr:uid="{00000000-0005-0000-0000-0000EF200000}"/>
    <cellStyle name="Normal 45" xfId="3823" xr:uid="{00000000-0005-0000-0000-0000F0200000}"/>
    <cellStyle name="Normal 46" xfId="3824" xr:uid="{00000000-0005-0000-0000-0000F1200000}"/>
    <cellStyle name="Normal 47" xfId="3825" xr:uid="{00000000-0005-0000-0000-0000F2200000}"/>
    <cellStyle name="Normal 47 10" xfId="3826" xr:uid="{00000000-0005-0000-0000-0000F3200000}"/>
    <cellStyle name="Normal 47 11" xfId="3827" xr:uid="{00000000-0005-0000-0000-0000F4200000}"/>
    <cellStyle name="Normal 47 11 2" xfId="3828" xr:uid="{00000000-0005-0000-0000-0000F5200000}"/>
    <cellStyle name="Normal 47 11 3" xfId="3829" xr:uid="{00000000-0005-0000-0000-0000F6200000}"/>
    <cellStyle name="Normal 47 11 4" xfId="3830" xr:uid="{00000000-0005-0000-0000-0000F7200000}"/>
    <cellStyle name="Normal 47 11 5" xfId="3831" xr:uid="{00000000-0005-0000-0000-0000F8200000}"/>
    <cellStyle name="Normal 47 11 6" xfId="3832" xr:uid="{00000000-0005-0000-0000-0000F9200000}"/>
    <cellStyle name="Normal 47 11 7" xfId="3833" xr:uid="{00000000-0005-0000-0000-0000FA200000}"/>
    <cellStyle name="Normal 47 11 8" xfId="3834" xr:uid="{00000000-0005-0000-0000-0000FB200000}"/>
    <cellStyle name="Normal 47 12" xfId="3835" xr:uid="{00000000-0005-0000-0000-0000FC200000}"/>
    <cellStyle name="Normal 47 13" xfId="3836" xr:uid="{00000000-0005-0000-0000-0000FD200000}"/>
    <cellStyle name="Normal 47 14" xfId="3837" xr:uid="{00000000-0005-0000-0000-0000FE200000}"/>
    <cellStyle name="Normal 47 15" xfId="3838" xr:uid="{00000000-0005-0000-0000-0000FF200000}"/>
    <cellStyle name="Normal 47 16" xfId="3839" xr:uid="{00000000-0005-0000-0000-000000210000}"/>
    <cellStyle name="Normal 47 17" xfId="3840" xr:uid="{00000000-0005-0000-0000-000001210000}"/>
    <cellStyle name="Normal 47 2" xfId="3841" xr:uid="{00000000-0005-0000-0000-000002210000}"/>
    <cellStyle name="Normal 47 3" xfId="3842" xr:uid="{00000000-0005-0000-0000-000003210000}"/>
    <cellStyle name="Normal 47 3 2" xfId="3843" xr:uid="{00000000-0005-0000-0000-000004210000}"/>
    <cellStyle name="Normal 47 3 3" xfId="3844" xr:uid="{00000000-0005-0000-0000-000005210000}"/>
    <cellStyle name="Normal 47 3 4" xfId="3845" xr:uid="{00000000-0005-0000-0000-000006210000}"/>
    <cellStyle name="Normal 47 3 5" xfId="3846" xr:uid="{00000000-0005-0000-0000-000007210000}"/>
    <cellStyle name="Normal 47 3 6" xfId="3847" xr:uid="{00000000-0005-0000-0000-000008210000}"/>
    <cellStyle name="Normal 47 3 7" xfId="3848" xr:uid="{00000000-0005-0000-0000-000009210000}"/>
    <cellStyle name="Normal 47 3 8" xfId="3849" xr:uid="{00000000-0005-0000-0000-00000A210000}"/>
    <cellStyle name="Normal 47 4" xfId="3850" xr:uid="{00000000-0005-0000-0000-00000B210000}"/>
    <cellStyle name="Normal 47 4 2" xfId="3851" xr:uid="{00000000-0005-0000-0000-00000C210000}"/>
    <cellStyle name="Normal 47 4 3" xfId="3852" xr:uid="{00000000-0005-0000-0000-00000D210000}"/>
    <cellStyle name="Normal 47 4 4" xfId="3853" xr:uid="{00000000-0005-0000-0000-00000E210000}"/>
    <cellStyle name="Normal 47 4 5" xfId="3854" xr:uid="{00000000-0005-0000-0000-00000F210000}"/>
    <cellStyle name="Normal 47 4 6" xfId="3855" xr:uid="{00000000-0005-0000-0000-000010210000}"/>
    <cellStyle name="Normal 47 4 7" xfId="3856" xr:uid="{00000000-0005-0000-0000-000011210000}"/>
    <cellStyle name="Normal 47 4 8" xfId="3857" xr:uid="{00000000-0005-0000-0000-000012210000}"/>
    <cellStyle name="Normal 47 5" xfId="3858" xr:uid="{00000000-0005-0000-0000-000013210000}"/>
    <cellStyle name="Normal 47 5 2" xfId="3859" xr:uid="{00000000-0005-0000-0000-000014210000}"/>
    <cellStyle name="Normal 47 5 3" xfId="3860" xr:uid="{00000000-0005-0000-0000-000015210000}"/>
    <cellStyle name="Normal 47 5 4" xfId="3861" xr:uid="{00000000-0005-0000-0000-000016210000}"/>
    <cellStyle name="Normal 47 5 5" xfId="3862" xr:uid="{00000000-0005-0000-0000-000017210000}"/>
    <cellStyle name="Normal 47 5 6" xfId="3863" xr:uid="{00000000-0005-0000-0000-000018210000}"/>
    <cellStyle name="Normal 47 5 7" xfId="3864" xr:uid="{00000000-0005-0000-0000-000019210000}"/>
    <cellStyle name="Normal 47 5 8" xfId="3865" xr:uid="{00000000-0005-0000-0000-00001A210000}"/>
    <cellStyle name="Normal 47 6" xfId="3866" xr:uid="{00000000-0005-0000-0000-00001B210000}"/>
    <cellStyle name="Normal 47 6 2" xfId="3867" xr:uid="{00000000-0005-0000-0000-00001C210000}"/>
    <cellStyle name="Normal 47 6 3" xfId="3868" xr:uid="{00000000-0005-0000-0000-00001D210000}"/>
    <cellStyle name="Normal 47 6 4" xfId="3869" xr:uid="{00000000-0005-0000-0000-00001E210000}"/>
    <cellStyle name="Normal 47 6 5" xfId="3870" xr:uid="{00000000-0005-0000-0000-00001F210000}"/>
    <cellStyle name="Normal 47 6 6" xfId="3871" xr:uid="{00000000-0005-0000-0000-000020210000}"/>
    <cellStyle name="Normal 47 6 7" xfId="3872" xr:uid="{00000000-0005-0000-0000-000021210000}"/>
    <cellStyle name="Normal 47 6 8" xfId="3873" xr:uid="{00000000-0005-0000-0000-000022210000}"/>
    <cellStyle name="Normal 47 7" xfId="3874" xr:uid="{00000000-0005-0000-0000-000023210000}"/>
    <cellStyle name="Normal 47 7 2" xfId="3875" xr:uid="{00000000-0005-0000-0000-000024210000}"/>
    <cellStyle name="Normal 47 7 3" xfId="3876" xr:uid="{00000000-0005-0000-0000-000025210000}"/>
    <cellStyle name="Normal 47 7 4" xfId="3877" xr:uid="{00000000-0005-0000-0000-000026210000}"/>
    <cellStyle name="Normal 47 7 5" xfId="3878" xr:uid="{00000000-0005-0000-0000-000027210000}"/>
    <cellStyle name="Normal 47 7 6" xfId="3879" xr:uid="{00000000-0005-0000-0000-000028210000}"/>
    <cellStyle name="Normal 47 7 7" xfId="3880" xr:uid="{00000000-0005-0000-0000-000029210000}"/>
    <cellStyle name="Normal 47 7 8" xfId="3881" xr:uid="{00000000-0005-0000-0000-00002A210000}"/>
    <cellStyle name="Normal 47 8" xfId="3882" xr:uid="{00000000-0005-0000-0000-00002B210000}"/>
    <cellStyle name="Normal 47 8 2" xfId="3883" xr:uid="{00000000-0005-0000-0000-00002C210000}"/>
    <cellStyle name="Normal 47 8 3" xfId="3884" xr:uid="{00000000-0005-0000-0000-00002D210000}"/>
    <cellStyle name="Normal 47 8 4" xfId="3885" xr:uid="{00000000-0005-0000-0000-00002E210000}"/>
    <cellStyle name="Normal 47 8 5" xfId="3886" xr:uid="{00000000-0005-0000-0000-00002F210000}"/>
    <cellStyle name="Normal 47 8 6" xfId="3887" xr:uid="{00000000-0005-0000-0000-000030210000}"/>
    <cellStyle name="Normal 47 8 7" xfId="3888" xr:uid="{00000000-0005-0000-0000-000031210000}"/>
    <cellStyle name="Normal 47 8 8" xfId="3889" xr:uid="{00000000-0005-0000-0000-000032210000}"/>
    <cellStyle name="Normal 47 9" xfId="3890" xr:uid="{00000000-0005-0000-0000-000033210000}"/>
    <cellStyle name="Normal 48" xfId="3891" xr:uid="{00000000-0005-0000-0000-000034210000}"/>
    <cellStyle name="Normal 49" xfId="3892" xr:uid="{00000000-0005-0000-0000-000035210000}"/>
    <cellStyle name="Normal 49 2" xfId="3893" xr:uid="{00000000-0005-0000-0000-000036210000}"/>
    <cellStyle name="Normal 49 2 2" xfId="3894" xr:uid="{00000000-0005-0000-0000-000037210000}"/>
    <cellStyle name="Normal 49 2 2 2" xfId="3895" xr:uid="{00000000-0005-0000-0000-000038210000}"/>
    <cellStyle name="Normal 49 2 2 2 2" xfId="3896" xr:uid="{00000000-0005-0000-0000-000039210000}"/>
    <cellStyle name="Normal 49 2 2 3" xfId="3897" xr:uid="{00000000-0005-0000-0000-00003A210000}"/>
    <cellStyle name="Normal 49 2 3" xfId="3898" xr:uid="{00000000-0005-0000-0000-00003B210000}"/>
    <cellStyle name="Normal 49 2 3 2" xfId="3899" xr:uid="{00000000-0005-0000-0000-00003C210000}"/>
    <cellStyle name="Normal 49 2 4" xfId="3900" xr:uid="{00000000-0005-0000-0000-00003D210000}"/>
    <cellStyle name="Normal 49 3" xfId="3901" xr:uid="{00000000-0005-0000-0000-00003E210000}"/>
    <cellStyle name="Normal 49 3 2" xfId="3902" xr:uid="{00000000-0005-0000-0000-00003F210000}"/>
    <cellStyle name="Normal 49 3 2 2" xfId="3903" xr:uid="{00000000-0005-0000-0000-000040210000}"/>
    <cellStyle name="Normal 49 3 2 2 2" xfId="3904" xr:uid="{00000000-0005-0000-0000-000041210000}"/>
    <cellStyle name="Normal 49 3 2 3" xfId="3905" xr:uid="{00000000-0005-0000-0000-000042210000}"/>
    <cellStyle name="Normal 49 3 3" xfId="3906" xr:uid="{00000000-0005-0000-0000-000043210000}"/>
    <cellStyle name="Normal 49 3 3 2" xfId="3907" xr:uid="{00000000-0005-0000-0000-000044210000}"/>
    <cellStyle name="Normal 49 3 4" xfId="3908" xr:uid="{00000000-0005-0000-0000-000045210000}"/>
    <cellStyle name="Normal 49 4" xfId="3909" xr:uid="{00000000-0005-0000-0000-000046210000}"/>
    <cellStyle name="Normal 49 4 2" xfId="3910" xr:uid="{00000000-0005-0000-0000-000047210000}"/>
    <cellStyle name="Normal 49 4 2 2" xfId="3911" xr:uid="{00000000-0005-0000-0000-000048210000}"/>
    <cellStyle name="Normal 49 4 2 2 2" xfId="3912" xr:uid="{00000000-0005-0000-0000-000049210000}"/>
    <cellStyle name="Normal 49 4 2 3" xfId="3913" xr:uid="{00000000-0005-0000-0000-00004A210000}"/>
    <cellStyle name="Normal 49 4 3" xfId="3914" xr:uid="{00000000-0005-0000-0000-00004B210000}"/>
    <cellStyle name="Normal 49 4 3 2" xfId="3915" xr:uid="{00000000-0005-0000-0000-00004C210000}"/>
    <cellStyle name="Normal 49 4 4" xfId="3916" xr:uid="{00000000-0005-0000-0000-00004D210000}"/>
    <cellStyle name="Normal 49 5" xfId="3917" xr:uid="{00000000-0005-0000-0000-00004E210000}"/>
    <cellStyle name="Normal 49 5 2" xfId="3918" xr:uid="{00000000-0005-0000-0000-00004F210000}"/>
    <cellStyle name="Normal 49 5 2 2" xfId="3919" xr:uid="{00000000-0005-0000-0000-000050210000}"/>
    <cellStyle name="Normal 49 5 3" xfId="3920" xr:uid="{00000000-0005-0000-0000-000051210000}"/>
    <cellStyle name="Normal 49 6" xfId="3921" xr:uid="{00000000-0005-0000-0000-000052210000}"/>
    <cellStyle name="Normal 49 6 2" xfId="3922" xr:uid="{00000000-0005-0000-0000-000053210000}"/>
    <cellStyle name="Normal 49 7" xfId="3923" xr:uid="{00000000-0005-0000-0000-000054210000}"/>
    <cellStyle name="Normal 49 8" xfId="3924" xr:uid="{00000000-0005-0000-0000-000055210000}"/>
    <cellStyle name="Normal 5" xfId="54" xr:uid="{00000000-0005-0000-0000-000056210000}"/>
    <cellStyle name="Normal-- 5" xfId="4545" xr:uid="{00000000-0005-0000-0000-000057210000}"/>
    <cellStyle name="Normal 5 10" xfId="3925" xr:uid="{00000000-0005-0000-0000-000058210000}"/>
    <cellStyle name="Normal 5 10 2" xfId="3926" xr:uid="{00000000-0005-0000-0000-000059210000}"/>
    <cellStyle name="Normal 5 100" xfId="3927" xr:uid="{00000000-0005-0000-0000-00005A210000}"/>
    <cellStyle name="Normal 5 101" xfId="3928" xr:uid="{00000000-0005-0000-0000-00005B210000}"/>
    <cellStyle name="Normal 5 102" xfId="3929" xr:uid="{00000000-0005-0000-0000-00005C210000}"/>
    <cellStyle name="Normal 5 103" xfId="3930" xr:uid="{00000000-0005-0000-0000-00005D210000}"/>
    <cellStyle name="Normal 5 104" xfId="3931" xr:uid="{00000000-0005-0000-0000-00005E210000}"/>
    <cellStyle name="Normal 5 105" xfId="3932" xr:uid="{00000000-0005-0000-0000-00005F210000}"/>
    <cellStyle name="Normal 5 106" xfId="3933" xr:uid="{00000000-0005-0000-0000-000060210000}"/>
    <cellStyle name="Normal 5 107" xfId="3934" xr:uid="{00000000-0005-0000-0000-000061210000}"/>
    <cellStyle name="Normal 5 108" xfId="3935" xr:uid="{00000000-0005-0000-0000-000062210000}"/>
    <cellStyle name="Normal 5 109" xfId="3936" xr:uid="{00000000-0005-0000-0000-000063210000}"/>
    <cellStyle name="Normal 5 11" xfId="3937" xr:uid="{00000000-0005-0000-0000-000064210000}"/>
    <cellStyle name="Normal 5 11 2" xfId="3938" xr:uid="{00000000-0005-0000-0000-000065210000}"/>
    <cellStyle name="Normal 5 110" xfId="3939" xr:uid="{00000000-0005-0000-0000-000066210000}"/>
    <cellStyle name="Normal 5 111" xfId="3940" xr:uid="{00000000-0005-0000-0000-000067210000}"/>
    <cellStyle name="Normal 5 112" xfId="3941" xr:uid="{00000000-0005-0000-0000-000068210000}"/>
    <cellStyle name="Normal 5 113" xfId="3942" xr:uid="{00000000-0005-0000-0000-000069210000}"/>
    <cellStyle name="Normal 5 12" xfId="3943" xr:uid="{00000000-0005-0000-0000-00006A210000}"/>
    <cellStyle name="Normal 5 12 2" xfId="3944" xr:uid="{00000000-0005-0000-0000-00006B210000}"/>
    <cellStyle name="Normal 5 13" xfId="3945" xr:uid="{00000000-0005-0000-0000-00006C210000}"/>
    <cellStyle name="Normal 5 13 2" xfId="3946" xr:uid="{00000000-0005-0000-0000-00006D210000}"/>
    <cellStyle name="Normal 5 14" xfId="3947" xr:uid="{00000000-0005-0000-0000-00006E210000}"/>
    <cellStyle name="Normal 5 14 2" xfId="3948" xr:uid="{00000000-0005-0000-0000-00006F210000}"/>
    <cellStyle name="Normal 5 15" xfId="3949" xr:uid="{00000000-0005-0000-0000-000070210000}"/>
    <cellStyle name="Normal 5 15 2" xfId="3950" xr:uid="{00000000-0005-0000-0000-000071210000}"/>
    <cellStyle name="Normal 5 16" xfId="3951" xr:uid="{00000000-0005-0000-0000-000072210000}"/>
    <cellStyle name="Normal 5 16 2" xfId="3952" xr:uid="{00000000-0005-0000-0000-000073210000}"/>
    <cellStyle name="Normal 5 17" xfId="3953" xr:uid="{00000000-0005-0000-0000-000074210000}"/>
    <cellStyle name="Normal 5 17 2" xfId="3954" xr:uid="{00000000-0005-0000-0000-000075210000}"/>
    <cellStyle name="Normal 5 18" xfId="3955" xr:uid="{00000000-0005-0000-0000-000076210000}"/>
    <cellStyle name="Normal 5 18 2" xfId="3956" xr:uid="{00000000-0005-0000-0000-000077210000}"/>
    <cellStyle name="Normal 5 19" xfId="3957" xr:uid="{00000000-0005-0000-0000-000078210000}"/>
    <cellStyle name="Normal 5 19 2" xfId="3958" xr:uid="{00000000-0005-0000-0000-000079210000}"/>
    <cellStyle name="Normal 5 2" xfId="74" xr:uid="{00000000-0005-0000-0000-00007A210000}"/>
    <cellStyle name="Normal 5 2 2" xfId="3959" xr:uid="{00000000-0005-0000-0000-00007B210000}"/>
    <cellStyle name="Normal 5 2 3" xfId="3960" xr:uid="{00000000-0005-0000-0000-00007C210000}"/>
    <cellStyle name="Normal 5 2 4" xfId="3961" xr:uid="{00000000-0005-0000-0000-00007D210000}"/>
    <cellStyle name="Normal 5 2 5" xfId="3962" xr:uid="{00000000-0005-0000-0000-00007E210000}"/>
    <cellStyle name="Normal 5 20" xfId="3963" xr:uid="{00000000-0005-0000-0000-00007F210000}"/>
    <cellStyle name="Normal 5 20 2" xfId="3964" xr:uid="{00000000-0005-0000-0000-000080210000}"/>
    <cellStyle name="Normal 5 21" xfId="3965" xr:uid="{00000000-0005-0000-0000-000081210000}"/>
    <cellStyle name="Normal 5 21 2" xfId="3966" xr:uid="{00000000-0005-0000-0000-000082210000}"/>
    <cellStyle name="Normal 5 22" xfId="3967" xr:uid="{00000000-0005-0000-0000-000083210000}"/>
    <cellStyle name="Normal 5 22 2" xfId="3968" xr:uid="{00000000-0005-0000-0000-000084210000}"/>
    <cellStyle name="Normal 5 22 2 2" xfId="3969" xr:uid="{00000000-0005-0000-0000-000085210000}"/>
    <cellStyle name="Normal 5 22 3" xfId="3970" xr:uid="{00000000-0005-0000-0000-000086210000}"/>
    <cellStyle name="Normal 5 22 4" xfId="3971" xr:uid="{00000000-0005-0000-0000-000087210000}"/>
    <cellStyle name="Normal 5 23" xfId="3972" xr:uid="{00000000-0005-0000-0000-000088210000}"/>
    <cellStyle name="Normal 5 23 2" xfId="3973" xr:uid="{00000000-0005-0000-0000-000089210000}"/>
    <cellStyle name="Normal 5 24" xfId="3974" xr:uid="{00000000-0005-0000-0000-00008A210000}"/>
    <cellStyle name="Normal 5 24 2" xfId="3975" xr:uid="{00000000-0005-0000-0000-00008B210000}"/>
    <cellStyle name="Normal 5 25" xfId="3976" xr:uid="{00000000-0005-0000-0000-00008C210000}"/>
    <cellStyle name="Normal 5 25 2" xfId="3977" xr:uid="{00000000-0005-0000-0000-00008D210000}"/>
    <cellStyle name="Normal 5 26" xfId="3978" xr:uid="{00000000-0005-0000-0000-00008E210000}"/>
    <cellStyle name="Normal 5 26 2" xfId="3979" xr:uid="{00000000-0005-0000-0000-00008F210000}"/>
    <cellStyle name="Normal 5 27" xfId="3980" xr:uid="{00000000-0005-0000-0000-000090210000}"/>
    <cellStyle name="Normal 5 27 2" xfId="3981" xr:uid="{00000000-0005-0000-0000-000091210000}"/>
    <cellStyle name="Normal 5 28" xfId="3982" xr:uid="{00000000-0005-0000-0000-000092210000}"/>
    <cellStyle name="Normal 5 28 2" xfId="3983" xr:uid="{00000000-0005-0000-0000-000093210000}"/>
    <cellStyle name="Normal 5 29" xfId="3984" xr:uid="{00000000-0005-0000-0000-000094210000}"/>
    <cellStyle name="Normal 5 29 2" xfId="3985" xr:uid="{00000000-0005-0000-0000-000095210000}"/>
    <cellStyle name="Normal 5 3" xfId="3986" xr:uid="{00000000-0005-0000-0000-000096210000}"/>
    <cellStyle name="Normal 5 3 2" xfId="3987" xr:uid="{00000000-0005-0000-0000-000097210000}"/>
    <cellStyle name="Normal 5 30" xfId="3988" xr:uid="{00000000-0005-0000-0000-000098210000}"/>
    <cellStyle name="Normal 5 30 2" xfId="3989" xr:uid="{00000000-0005-0000-0000-000099210000}"/>
    <cellStyle name="Normal 5 31" xfId="3990" xr:uid="{00000000-0005-0000-0000-00009A210000}"/>
    <cellStyle name="Normal 5 31 2" xfId="3991" xr:uid="{00000000-0005-0000-0000-00009B210000}"/>
    <cellStyle name="Normal 5 32" xfId="3992" xr:uid="{00000000-0005-0000-0000-00009C210000}"/>
    <cellStyle name="Normal 5 32 2" xfId="3993" xr:uid="{00000000-0005-0000-0000-00009D210000}"/>
    <cellStyle name="Normal 5 33" xfId="3994" xr:uid="{00000000-0005-0000-0000-00009E210000}"/>
    <cellStyle name="Normal 5 33 2" xfId="3995" xr:uid="{00000000-0005-0000-0000-00009F210000}"/>
    <cellStyle name="Normal 5 34" xfId="3996" xr:uid="{00000000-0005-0000-0000-0000A0210000}"/>
    <cellStyle name="Normal 5 34 2" xfId="3997" xr:uid="{00000000-0005-0000-0000-0000A1210000}"/>
    <cellStyle name="Normal 5 35" xfId="3998" xr:uid="{00000000-0005-0000-0000-0000A2210000}"/>
    <cellStyle name="Normal 5 35 2" xfId="3999" xr:uid="{00000000-0005-0000-0000-0000A3210000}"/>
    <cellStyle name="Normal 5 36" xfId="4000" xr:uid="{00000000-0005-0000-0000-0000A4210000}"/>
    <cellStyle name="Normal 5 36 2" xfId="4001" xr:uid="{00000000-0005-0000-0000-0000A5210000}"/>
    <cellStyle name="Normal 5 37" xfId="4002" xr:uid="{00000000-0005-0000-0000-0000A6210000}"/>
    <cellStyle name="Normal 5 37 2" xfId="4003" xr:uid="{00000000-0005-0000-0000-0000A7210000}"/>
    <cellStyle name="Normal 5 38" xfId="4004" xr:uid="{00000000-0005-0000-0000-0000A8210000}"/>
    <cellStyle name="Normal 5 39" xfId="4005" xr:uid="{00000000-0005-0000-0000-0000A9210000}"/>
    <cellStyle name="Normal 5 4" xfId="4006" xr:uid="{00000000-0005-0000-0000-0000AA210000}"/>
    <cellStyle name="Normal 5 4 2" xfId="4007" xr:uid="{00000000-0005-0000-0000-0000AB210000}"/>
    <cellStyle name="Normal 5 40" xfId="4008" xr:uid="{00000000-0005-0000-0000-0000AC210000}"/>
    <cellStyle name="Normal 5 41" xfId="4009" xr:uid="{00000000-0005-0000-0000-0000AD210000}"/>
    <cellStyle name="Normal 5 42" xfId="4010" xr:uid="{00000000-0005-0000-0000-0000AE210000}"/>
    <cellStyle name="Normal 5 43" xfId="4011" xr:uid="{00000000-0005-0000-0000-0000AF210000}"/>
    <cellStyle name="Normal 5 44" xfId="4012" xr:uid="{00000000-0005-0000-0000-0000B0210000}"/>
    <cellStyle name="Normal 5 45" xfId="4013" xr:uid="{00000000-0005-0000-0000-0000B1210000}"/>
    <cellStyle name="Normal 5 46" xfId="4014" xr:uid="{00000000-0005-0000-0000-0000B2210000}"/>
    <cellStyle name="Normal 5 47" xfId="4015" xr:uid="{00000000-0005-0000-0000-0000B3210000}"/>
    <cellStyle name="Normal 5 48" xfId="4016" xr:uid="{00000000-0005-0000-0000-0000B4210000}"/>
    <cellStyle name="Normal 5 49" xfId="4017" xr:uid="{00000000-0005-0000-0000-0000B5210000}"/>
    <cellStyle name="Normal 5 5" xfId="4018" xr:uid="{00000000-0005-0000-0000-0000B6210000}"/>
    <cellStyle name="Normal 5 5 2" xfId="4019" xr:uid="{00000000-0005-0000-0000-0000B7210000}"/>
    <cellStyle name="Normal 5 50" xfId="4020" xr:uid="{00000000-0005-0000-0000-0000B8210000}"/>
    <cellStyle name="Normal 5 51" xfId="4021" xr:uid="{00000000-0005-0000-0000-0000B9210000}"/>
    <cellStyle name="Normal 5 52" xfId="4022" xr:uid="{00000000-0005-0000-0000-0000BA210000}"/>
    <cellStyle name="Normal 5 53" xfId="4023" xr:uid="{00000000-0005-0000-0000-0000BB210000}"/>
    <cellStyle name="Normal 5 54" xfId="4024" xr:uid="{00000000-0005-0000-0000-0000BC210000}"/>
    <cellStyle name="Normal 5 55" xfId="4025" xr:uid="{00000000-0005-0000-0000-0000BD210000}"/>
    <cellStyle name="Normal 5 56" xfId="4026" xr:uid="{00000000-0005-0000-0000-0000BE210000}"/>
    <cellStyle name="Normal 5 57" xfId="4027" xr:uid="{00000000-0005-0000-0000-0000BF210000}"/>
    <cellStyle name="Normal 5 58" xfId="4028" xr:uid="{00000000-0005-0000-0000-0000C0210000}"/>
    <cellStyle name="Normal 5 59" xfId="4029" xr:uid="{00000000-0005-0000-0000-0000C1210000}"/>
    <cellStyle name="Normal 5 6" xfId="4030" xr:uid="{00000000-0005-0000-0000-0000C2210000}"/>
    <cellStyle name="Normal 5 6 2" xfId="4031" xr:uid="{00000000-0005-0000-0000-0000C3210000}"/>
    <cellStyle name="Normal 5 60" xfId="4032" xr:uid="{00000000-0005-0000-0000-0000C4210000}"/>
    <cellStyle name="Normal 5 61" xfId="4033" xr:uid="{00000000-0005-0000-0000-0000C5210000}"/>
    <cellStyle name="Normal 5 62" xfId="4034" xr:uid="{00000000-0005-0000-0000-0000C6210000}"/>
    <cellStyle name="Normal 5 63" xfId="4035" xr:uid="{00000000-0005-0000-0000-0000C7210000}"/>
    <cellStyle name="Normal 5 64" xfId="4036" xr:uid="{00000000-0005-0000-0000-0000C8210000}"/>
    <cellStyle name="Normal 5 65" xfId="4037" xr:uid="{00000000-0005-0000-0000-0000C9210000}"/>
    <cellStyle name="Normal 5 66" xfId="4038" xr:uid="{00000000-0005-0000-0000-0000CA210000}"/>
    <cellStyle name="Normal 5 67" xfId="4039" xr:uid="{00000000-0005-0000-0000-0000CB210000}"/>
    <cellStyle name="Normal 5 68" xfId="4040" xr:uid="{00000000-0005-0000-0000-0000CC210000}"/>
    <cellStyle name="Normal 5 69" xfId="4041" xr:uid="{00000000-0005-0000-0000-0000CD210000}"/>
    <cellStyle name="Normal 5 7" xfId="4042" xr:uid="{00000000-0005-0000-0000-0000CE210000}"/>
    <cellStyle name="Normal 5 7 2" xfId="4043" xr:uid="{00000000-0005-0000-0000-0000CF210000}"/>
    <cellStyle name="Normal 5 70" xfId="4044" xr:uid="{00000000-0005-0000-0000-0000D0210000}"/>
    <cellStyle name="Normal 5 71" xfId="4045" xr:uid="{00000000-0005-0000-0000-0000D1210000}"/>
    <cellStyle name="Normal 5 72" xfId="4046" xr:uid="{00000000-0005-0000-0000-0000D2210000}"/>
    <cellStyle name="Normal 5 73" xfId="4047" xr:uid="{00000000-0005-0000-0000-0000D3210000}"/>
    <cellStyle name="Normal 5 74" xfId="4048" xr:uid="{00000000-0005-0000-0000-0000D4210000}"/>
    <cellStyle name="Normal 5 75" xfId="4049" xr:uid="{00000000-0005-0000-0000-0000D5210000}"/>
    <cellStyle name="Normal 5 76" xfId="4050" xr:uid="{00000000-0005-0000-0000-0000D6210000}"/>
    <cellStyle name="Normal 5 77" xfId="4051" xr:uid="{00000000-0005-0000-0000-0000D7210000}"/>
    <cellStyle name="Normal 5 78" xfId="4052" xr:uid="{00000000-0005-0000-0000-0000D8210000}"/>
    <cellStyle name="Normal 5 79" xfId="4053" xr:uid="{00000000-0005-0000-0000-0000D9210000}"/>
    <cellStyle name="Normal 5 8" xfId="4054" xr:uid="{00000000-0005-0000-0000-0000DA210000}"/>
    <cellStyle name="Normal 5 8 2" xfId="4055" xr:uid="{00000000-0005-0000-0000-0000DB210000}"/>
    <cellStyle name="Normal 5 80" xfId="4056" xr:uid="{00000000-0005-0000-0000-0000DC210000}"/>
    <cellStyle name="Normal 5 81" xfId="4057" xr:uid="{00000000-0005-0000-0000-0000DD210000}"/>
    <cellStyle name="Normal 5 82" xfId="4058" xr:uid="{00000000-0005-0000-0000-0000DE210000}"/>
    <cellStyle name="Normal 5 83" xfId="4059" xr:uid="{00000000-0005-0000-0000-0000DF210000}"/>
    <cellStyle name="Normal 5 84" xfId="4060" xr:uid="{00000000-0005-0000-0000-0000E0210000}"/>
    <cellStyle name="Normal 5 85" xfId="4061" xr:uid="{00000000-0005-0000-0000-0000E1210000}"/>
    <cellStyle name="Normal 5 86" xfId="4062" xr:uid="{00000000-0005-0000-0000-0000E2210000}"/>
    <cellStyle name="Normal 5 87" xfId="4063" xr:uid="{00000000-0005-0000-0000-0000E3210000}"/>
    <cellStyle name="Normal 5 88" xfId="4064" xr:uid="{00000000-0005-0000-0000-0000E4210000}"/>
    <cellStyle name="Normal 5 89" xfId="4065" xr:uid="{00000000-0005-0000-0000-0000E5210000}"/>
    <cellStyle name="Normal 5 9" xfId="4066" xr:uid="{00000000-0005-0000-0000-0000E6210000}"/>
    <cellStyle name="Normal 5 9 2" xfId="4067" xr:uid="{00000000-0005-0000-0000-0000E7210000}"/>
    <cellStyle name="Normal 5 90" xfId="4068" xr:uid="{00000000-0005-0000-0000-0000E8210000}"/>
    <cellStyle name="Normal 5 91" xfId="4069" xr:uid="{00000000-0005-0000-0000-0000E9210000}"/>
    <cellStyle name="Normal 5 92" xfId="4070" xr:uid="{00000000-0005-0000-0000-0000EA210000}"/>
    <cellStyle name="Normal 5 93" xfId="4071" xr:uid="{00000000-0005-0000-0000-0000EB210000}"/>
    <cellStyle name="Normal 5 94" xfId="4072" xr:uid="{00000000-0005-0000-0000-0000EC210000}"/>
    <cellStyle name="Normal 5 95" xfId="4073" xr:uid="{00000000-0005-0000-0000-0000ED210000}"/>
    <cellStyle name="Normal 5 96" xfId="4074" xr:uid="{00000000-0005-0000-0000-0000EE210000}"/>
    <cellStyle name="Normal 5 97" xfId="4075" xr:uid="{00000000-0005-0000-0000-0000EF210000}"/>
    <cellStyle name="Normal 5 98" xfId="4076" xr:uid="{00000000-0005-0000-0000-0000F0210000}"/>
    <cellStyle name="Normal 5 99" xfId="4077" xr:uid="{00000000-0005-0000-0000-0000F1210000}"/>
    <cellStyle name="Normal 50" xfId="4078" xr:uid="{00000000-0005-0000-0000-0000F2210000}"/>
    <cellStyle name="Normal 50 2" xfId="4079" xr:uid="{00000000-0005-0000-0000-0000F3210000}"/>
    <cellStyle name="Normal 50 3" xfId="4080" xr:uid="{00000000-0005-0000-0000-0000F4210000}"/>
    <cellStyle name="Normal 50 4" xfId="4081" xr:uid="{00000000-0005-0000-0000-0000F5210000}"/>
    <cellStyle name="Normal 50 5" xfId="4082" xr:uid="{00000000-0005-0000-0000-0000F6210000}"/>
    <cellStyle name="Normal 50 6" xfId="4083" xr:uid="{00000000-0005-0000-0000-0000F7210000}"/>
    <cellStyle name="Normal 50 7" xfId="4084" xr:uid="{00000000-0005-0000-0000-0000F8210000}"/>
    <cellStyle name="Normal 50 8" xfId="4085" xr:uid="{00000000-0005-0000-0000-0000F9210000}"/>
    <cellStyle name="Normal 51" xfId="4086" xr:uid="{00000000-0005-0000-0000-0000FA210000}"/>
    <cellStyle name="Normal 51 2" xfId="4087" xr:uid="{00000000-0005-0000-0000-0000FB210000}"/>
    <cellStyle name="Normal 51 2 2" xfId="4088" xr:uid="{00000000-0005-0000-0000-0000FC210000}"/>
    <cellStyle name="Normal 51 2 2 2" xfId="4089" xr:uid="{00000000-0005-0000-0000-0000FD210000}"/>
    <cellStyle name="Normal 51 2 2 2 2" xfId="4090" xr:uid="{00000000-0005-0000-0000-0000FE210000}"/>
    <cellStyle name="Normal 51 2 2 3" xfId="4091" xr:uid="{00000000-0005-0000-0000-0000FF210000}"/>
    <cellStyle name="Normal 51 2 3" xfId="4092" xr:uid="{00000000-0005-0000-0000-000000220000}"/>
    <cellStyle name="Normal 51 2 3 2" xfId="4093" xr:uid="{00000000-0005-0000-0000-000001220000}"/>
    <cellStyle name="Normal 51 2 4" xfId="4094" xr:uid="{00000000-0005-0000-0000-000002220000}"/>
    <cellStyle name="Normal 51 3" xfId="4095" xr:uid="{00000000-0005-0000-0000-000003220000}"/>
    <cellStyle name="Normal 51 3 2" xfId="4096" xr:uid="{00000000-0005-0000-0000-000004220000}"/>
    <cellStyle name="Normal 51 3 2 2" xfId="4097" xr:uid="{00000000-0005-0000-0000-000005220000}"/>
    <cellStyle name="Normal 51 3 3" xfId="4098" xr:uid="{00000000-0005-0000-0000-000006220000}"/>
    <cellStyle name="Normal 51 4" xfId="4099" xr:uid="{00000000-0005-0000-0000-000007220000}"/>
    <cellStyle name="Normal 51 4 2" xfId="4100" xr:uid="{00000000-0005-0000-0000-000008220000}"/>
    <cellStyle name="Normal 51 5" xfId="4101" xr:uid="{00000000-0005-0000-0000-000009220000}"/>
    <cellStyle name="Normal 51 6" xfId="4102" xr:uid="{00000000-0005-0000-0000-00000A220000}"/>
    <cellStyle name="Normal 51 7" xfId="4103" xr:uid="{00000000-0005-0000-0000-00000B220000}"/>
    <cellStyle name="Normal 51 8" xfId="4104" xr:uid="{00000000-0005-0000-0000-00000C220000}"/>
    <cellStyle name="Normal 52" xfId="4105" xr:uid="{00000000-0005-0000-0000-00000D220000}"/>
    <cellStyle name="Normal 52 2" xfId="4106" xr:uid="{00000000-0005-0000-0000-00000E220000}"/>
    <cellStyle name="Normal 52 2 2" xfId="4107" xr:uid="{00000000-0005-0000-0000-00000F220000}"/>
    <cellStyle name="Normal 52 3" xfId="4108" xr:uid="{00000000-0005-0000-0000-000010220000}"/>
    <cellStyle name="Normal 52 4" xfId="4109" xr:uid="{00000000-0005-0000-0000-000011220000}"/>
    <cellStyle name="Normal 52 5" xfId="4110" xr:uid="{00000000-0005-0000-0000-000012220000}"/>
    <cellStyle name="Normal 52 6" xfId="4111" xr:uid="{00000000-0005-0000-0000-000013220000}"/>
    <cellStyle name="Normal 52 7" xfId="4112" xr:uid="{00000000-0005-0000-0000-000014220000}"/>
    <cellStyle name="Normal 52 8" xfId="4113" xr:uid="{00000000-0005-0000-0000-000015220000}"/>
    <cellStyle name="Normal 53" xfId="4114" xr:uid="{00000000-0005-0000-0000-000016220000}"/>
    <cellStyle name="Normal 53 2" xfId="4115" xr:uid="{00000000-0005-0000-0000-000017220000}"/>
    <cellStyle name="Normal 53 2 2" xfId="4116" xr:uid="{00000000-0005-0000-0000-000018220000}"/>
    <cellStyle name="Normal 53 2 2 2" xfId="4117" xr:uid="{00000000-0005-0000-0000-000019220000}"/>
    <cellStyle name="Normal 53 2 3" xfId="4118" xr:uid="{00000000-0005-0000-0000-00001A220000}"/>
    <cellStyle name="Normal 53 3" xfId="4119" xr:uid="{00000000-0005-0000-0000-00001B220000}"/>
    <cellStyle name="Normal 53 3 2" xfId="4120" xr:uid="{00000000-0005-0000-0000-00001C220000}"/>
    <cellStyle name="Normal 53 4" xfId="4121" xr:uid="{00000000-0005-0000-0000-00001D220000}"/>
    <cellStyle name="Normal 53 5" xfId="4122" xr:uid="{00000000-0005-0000-0000-00001E220000}"/>
    <cellStyle name="Normal 53 6" xfId="4123" xr:uid="{00000000-0005-0000-0000-00001F220000}"/>
    <cellStyle name="Normal 53 7" xfId="4124" xr:uid="{00000000-0005-0000-0000-000020220000}"/>
    <cellStyle name="Normal 53 8" xfId="4125" xr:uid="{00000000-0005-0000-0000-000021220000}"/>
    <cellStyle name="Normal 54" xfId="4126" xr:uid="{00000000-0005-0000-0000-000022220000}"/>
    <cellStyle name="Normal 54 2" xfId="4127" xr:uid="{00000000-0005-0000-0000-000023220000}"/>
    <cellStyle name="Normal 54 3" xfId="4128" xr:uid="{00000000-0005-0000-0000-000024220000}"/>
    <cellStyle name="Normal 54 4" xfId="4129" xr:uid="{00000000-0005-0000-0000-000025220000}"/>
    <cellStyle name="Normal 54 5" xfId="4130" xr:uid="{00000000-0005-0000-0000-000026220000}"/>
    <cellStyle name="Normal 54 6" xfId="4131" xr:uid="{00000000-0005-0000-0000-000027220000}"/>
    <cellStyle name="Normal 54 7" xfId="4132" xr:uid="{00000000-0005-0000-0000-000028220000}"/>
    <cellStyle name="Normal 54 8" xfId="4133" xr:uid="{00000000-0005-0000-0000-000029220000}"/>
    <cellStyle name="Normal 55" xfId="4134" xr:uid="{00000000-0005-0000-0000-00002A220000}"/>
    <cellStyle name="Normal 55 2" xfId="4135" xr:uid="{00000000-0005-0000-0000-00002B220000}"/>
    <cellStyle name="Normal 55 3" xfId="4136" xr:uid="{00000000-0005-0000-0000-00002C220000}"/>
    <cellStyle name="Normal 55 4" xfId="4137" xr:uid="{00000000-0005-0000-0000-00002D220000}"/>
    <cellStyle name="Normal 55 5" xfId="4138" xr:uid="{00000000-0005-0000-0000-00002E220000}"/>
    <cellStyle name="Normal 55 6" xfId="4139" xr:uid="{00000000-0005-0000-0000-00002F220000}"/>
    <cellStyle name="Normal 55 7" xfId="4140" xr:uid="{00000000-0005-0000-0000-000030220000}"/>
    <cellStyle name="Normal 55 8" xfId="4141" xr:uid="{00000000-0005-0000-0000-000031220000}"/>
    <cellStyle name="Normal 56" xfId="4142" xr:uid="{00000000-0005-0000-0000-000032220000}"/>
    <cellStyle name="Normal 56 2" xfId="4143" xr:uid="{00000000-0005-0000-0000-000033220000}"/>
    <cellStyle name="Normal 56 3" xfId="4144" xr:uid="{00000000-0005-0000-0000-000034220000}"/>
    <cellStyle name="Normal 56 4" xfId="4145" xr:uid="{00000000-0005-0000-0000-000035220000}"/>
    <cellStyle name="Normal 56 5" xfId="4146" xr:uid="{00000000-0005-0000-0000-000036220000}"/>
    <cellStyle name="Normal 56 6" xfId="4147" xr:uid="{00000000-0005-0000-0000-000037220000}"/>
    <cellStyle name="Normal 56 7" xfId="4148" xr:uid="{00000000-0005-0000-0000-000038220000}"/>
    <cellStyle name="Normal 56 8" xfId="4149" xr:uid="{00000000-0005-0000-0000-000039220000}"/>
    <cellStyle name="Normal 57" xfId="4150" xr:uid="{00000000-0005-0000-0000-00003A220000}"/>
    <cellStyle name="Normal 57 2" xfId="4151" xr:uid="{00000000-0005-0000-0000-00003B220000}"/>
    <cellStyle name="Normal 57 3" xfId="4152" xr:uid="{00000000-0005-0000-0000-00003C220000}"/>
    <cellStyle name="Normal 57 4" xfId="4153" xr:uid="{00000000-0005-0000-0000-00003D220000}"/>
    <cellStyle name="Normal 57 5" xfId="4154" xr:uid="{00000000-0005-0000-0000-00003E220000}"/>
    <cellStyle name="Normal 57 6" xfId="4155" xr:uid="{00000000-0005-0000-0000-00003F220000}"/>
    <cellStyle name="Normal 57 7" xfId="4156" xr:uid="{00000000-0005-0000-0000-000040220000}"/>
    <cellStyle name="Normal 57 8" xfId="4157" xr:uid="{00000000-0005-0000-0000-000041220000}"/>
    <cellStyle name="Normal 58" xfId="4158" xr:uid="{00000000-0005-0000-0000-000042220000}"/>
    <cellStyle name="Normal 58 2" xfId="4159" xr:uid="{00000000-0005-0000-0000-000043220000}"/>
    <cellStyle name="Normal 58 3" xfId="4160" xr:uid="{00000000-0005-0000-0000-000044220000}"/>
    <cellStyle name="Normal 58 4" xfId="4161" xr:uid="{00000000-0005-0000-0000-000045220000}"/>
    <cellStyle name="Normal 58 5" xfId="4162" xr:uid="{00000000-0005-0000-0000-000046220000}"/>
    <cellStyle name="Normal 58 6" xfId="4163" xr:uid="{00000000-0005-0000-0000-000047220000}"/>
    <cellStyle name="Normal 58 7" xfId="4164" xr:uid="{00000000-0005-0000-0000-000048220000}"/>
    <cellStyle name="Normal 58 8" xfId="4165" xr:uid="{00000000-0005-0000-0000-000049220000}"/>
    <cellStyle name="Normal 59" xfId="4166" xr:uid="{00000000-0005-0000-0000-00004A220000}"/>
    <cellStyle name="Normal 59 2" xfId="4167" xr:uid="{00000000-0005-0000-0000-00004B220000}"/>
    <cellStyle name="Normal 59 3" xfId="4168" xr:uid="{00000000-0005-0000-0000-00004C220000}"/>
    <cellStyle name="Normal 59 4" xfId="4169" xr:uid="{00000000-0005-0000-0000-00004D220000}"/>
    <cellStyle name="Normal 59 5" xfId="4170" xr:uid="{00000000-0005-0000-0000-00004E220000}"/>
    <cellStyle name="Normal 59 6" xfId="4171" xr:uid="{00000000-0005-0000-0000-00004F220000}"/>
    <cellStyle name="Normal 59 7" xfId="4172" xr:uid="{00000000-0005-0000-0000-000050220000}"/>
    <cellStyle name="Normal 59 8" xfId="4173" xr:uid="{00000000-0005-0000-0000-000051220000}"/>
    <cellStyle name="Normal 6" xfId="613" xr:uid="{00000000-0005-0000-0000-000052220000}"/>
    <cellStyle name="Normal-- 6" xfId="4546" xr:uid="{00000000-0005-0000-0000-000053220000}"/>
    <cellStyle name="Normal 6 10" xfId="4174" xr:uid="{00000000-0005-0000-0000-000054220000}"/>
    <cellStyle name="Normal 6 10 2" xfId="4175" xr:uid="{00000000-0005-0000-0000-000055220000}"/>
    <cellStyle name="Normal 6 100" xfId="4176" xr:uid="{00000000-0005-0000-0000-000056220000}"/>
    <cellStyle name="Normal 6 101" xfId="4177" xr:uid="{00000000-0005-0000-0000-000057220000}"/>
    <cellStyle name="Normal 6 102" xfId="4178" xr:uid="{00000000-0005-0000-0000-000058220000}"/>
    <cellStyle name="Normal 6 103" xfId="4179" xr:uid="{00000000-0005-0000-0000-000059220000}"/>
    <cellStyle name="Normal 6 104" xfId="4180" xr:uid="{00000000-0005-0000-0000-00005A220000}"/>
    <cellStyle name="Normal 6 105" xfId="4181" xr:uid="{00000000-0005-0000-0000-00005B220000}"/>
    <cellStyle name="Normal 6 106" xfId="4182" xr:uid="{00000000-0005-0000-0000-00005C220000}"/>
    <cellStyle name="Normal 6 107" xfId="4183" xr:uid="{00000000-0005-0000-0000-00005D220000}"/>
    <cellStyle name="Normal 6 108" xfId="4184" xr:uid="{00000000-0005-0000-0000-00005E220000}"/>
    <cellStyle name="Normal 6 109" xfId="4185" xr:uid="{00000000-0005-0000-0000-00005F220000}"/>
    <cellStyle name="Normal 6 11" xfId="4186" xr:uid="{00000000-0005-0000-0000-000060220000}"/>
    <cellStyle name="Normal 6 11 2" xfId="4187" xr:uid="{00000000-0005-0000-0000-000061220000}"/>
    <cellStyle name="Normal 6 110" xfId="4188" xr:uid="{00000000-0005-0000-0000-000062220000}"/>
    <cellStyle name="Normal 6 111" xfId="4189" xr:uid="{00000000-0005-0000-0000-000063220000}"/>
    <cellStyle name="Normal 6 112" xfId="4190" xr:uid="{00000000-0005-0000-0000-000064220000}"/>
    <cellStyle name="Normal 6 113" xfId="4191" xr:uid="{00000000-0005-0000-0000-000065220000}"/>
    <cellStyle name="Normal 6 114" xfId="4192" xr:uid="{00000000-0005-0000-0000-000066220000}"/>
    <cellStyle name="Normal 6 115" xfId="4193" xr:uid="{00000000-0005-0000-0000-000067220000}"/>
    <cellStyle name="Normal 6 116" xfId="4194" xr:uid="{00000000-0005-0000-0000-000068220000}"/>
    <cellStyle name="Normal 6 117" xfId="4195" xr:uid="{00000000-0005-0000-0000-000069220000}"/>
    <cellStyle name="Normal 6 12" xfId="4196" xr:uid="{00000000-0005-0000-0000-00006A220000}"/>
    <cellStyle name="Normal 6 12 2" xfId="4197" xr:uid="{00000000-0005-0000-0000-00006B220000}"/>
    <cellStyle name="Normal 6 13" xfId="4198" xr:uid="{00000000-0005-0000-0000-00006C220000}"/>
    <cellStyle name="Normal 6 13 2" xfId="4199" xr:uid="{00000000-0005-0000-0000-00006D220000}"/>
    <cellStyle name="Normal 6 14" xfId="4200" xr:uid="{00000000-0005-0000-0000-00006E220000}"/>
    <cellStyle name="Normal 6 14 2" xfId="4201" xr:uid="{00000000-0005-0000-0000-00006F220000}"/>
    <cellStyle name="Normal 6 15" xfId="4202" xr:uid="{00000000-0005-0000-0000-000070220000}"/>
    <cellStyle name="Normal 6 15 2" xfId="4203" xr:uid="{00000000-0005-0000-0000-000071220000}"/>
    <cellStyle name="Normal 6 16" xfId="4204" xr:uid="{00000000-0005-0000-0000-000072220000}"/>
    <cellStyle name="Normal 6 16 2" xfId="4205" xr:uid="{00000000-0005-0000-0000-000073220000}"/>
    <cellStyle name="Normal 6 17" xfId="4206" xr:uid="{00000000-0005-0000-0000-000074220000}"/>
    <cellStyle name="Normal 6 17 2" xfId="4207" xr:uid="{00000000-0005-0000-0000-000075220000}"/>
    <cellStyle name="Normal 6 18" xfId="4208" xr:uid="{00000000-0005-0000-0000-000076220000}"/>
    <cellStyle name="Normal 6 18 2" xfId="4209" xr:uid="{00000000-0005-0000-0000-000077220000}"/>
    <cellStyle name="Normal 6 19" xfId="4210" xr:uid="{00000000-0005-0000-0000-000078220000}"/>
    <cellStyle name="Normal 6 19 2" xfId="4211" xr:uid="{00000000-0005-0000-0000-000079220000}"/>
    <cellStyle name="Normal 6 2" xfId="4212" xr:uid="{00000000-0005-0000-0000-00007A220000}"/>
    <cellStyle name="Normal 6 2 2" xfId="4213" xr:uid="{00000000-0005-0000-0000-00007B220000}"/>
    <cellStyle name="Normal 6 2 3" xfId="4214" xr:uid="{00000000-0005-0000-0000-00007C220000}"/>
    <cellStyle name="Normal 6 2 4" xfId="4215" xr:uid="{00000000-0005-0000-0000-00007D220000}"/>
    <cellStyle name="Normal 6 2 5" xfId="4216" xr:uid="{00000000-0005-0000-0000-00007E220000}"/>
    <cellStyle name="Normal 6 20" xfId="4217" xr:uid="{00000000-0005-0000-0000-00007F220000}"/>
    <cellStyle name="Normal 6 20 2" xfId="4218" xr:uid="{00000000-0005-0000-0000-000080220000}"/>
    <cellStyle name="Normal 6 21" xfId="4219" xr:uid="{00000000-0005-0000-0000-000081220000}"/>
    <cellStyle name="Normal 6 21 2" xfId="4220" xr:uid="{00000000-0005-0000-0000-000082220000}"/>
    <cellStyle name="Normal 6 21 2 2" xfId="4221" xr:uid="{00000000-0005-0000-0000-000083220000}"/>
    <cellStyle name="Normal 6 21 3" xfId="4222" xr:uid="{00000000-0005-0000-0000-000084220000}"/>
    <cellStyle name="Normal 6 21 4" xfId="4223" xr:uid="{00000000-0005-0000-0000-000085220000}"/>
    <cellStyle name="Normal 6 22" xfId="4224" xr:uid="{00000000-0005-0000-0000-000086220000}"/>
    <cellStyle name="Normal 6 22 2" xfId="4225" xr:uid="{00000000-0005-0000-0000-000087220000}"/>
    <cellStyle name="Normal 6 22 2 2" xfId="4226" xr:uid="{00000000-0005-0000-0000-000088220000}"/>
    <cellStyle name="Normal 6 22 3" xfId="4227" xr:uid="{00000000-0005-0000-0000-000089220000}"/>
    <cellStyle name="Normal 6 22 4" xfId="4228" xr:uid="{00000000-0005-0000-0000-00008A220000}"/>
    <cellStyle name="Normal 6 23" xfId="4229" xr:uid="{00000000-0005-0000-0000-00008B220000}"/>
    <cellStyle name="Normal 6 23 2" xfId="4230" xr:uid="{00000000-0005-0000-0000-00008C220000}"/>
    <cellStyle name="Normal 6 24" xfId="4231" xr:uid="{00000000-0005-0000-0000-00008D220000}"/>
    <cellStyle name="Normal 6 24 2" xfId="4232" xr:uid="{00000000-0005-0000-0000-00008E220000}"/>
    <cellStyle name="Normal 6 25" xfId="4233" xr:uid="{00000000-0005-0000-0000-00008F220000}"/>
    <cellStyle name="Normal 6 25 2" xfId="4234" xr:uid="{00000000-0005-0000-0000-000090220000}"/>
    <cellStyle name="Normal 6 26" xfId="4235" xr:uid="{00000000-0005-0000-0000-000091220000}"/>
    <cellStyle name="Normal 6 26 2" xfId="4236" xr:uid="{00000000-0005-0000-0000-000092220000}"/>
    <cellStyle name="Normal 6 27" xfId="4237" xr:uid="{00000000-0005-0000-0000-000093220000}"/>
    <cellStyle name="Normal 6 27 2" xfId="4238" xr:uid="{00000000-0005-0000-0000-000094220000}"/>
    <cellStyle name="Normal 6 28" xfId="4239" xr:uid="{00000000-0005-0000-0000-000095220000}"/>
    <cellStyle name="Normal 6 28 2" xfId="4240" xr:uid="{00000000-0005-0000-0000-000096220000}"/>
    <cellStyle name="Normal 6 29" xfId="4241" xr:uid="{00000000-0005-0000-0000-000097220000}"/>
    <cellStyle name="Normal 6 29 2" xfId="4242" xr:uid="{00000000-0005-0000-0000-000098220000}"/>
    <cellStyle name="Normal 6 3" xfId="4243" xr:uid="{00000000-0005-0000-0000-000099220000}"/>
    <cellStyle name="Normal 6 3 2" xfId="4244" xr:uid="{00000000-0005-0000-0000-00009A220000}"/>
    <cellStyle name="Normal 6 3 3" xfId="4245" xr:uid="{00000000-0005-0000-0000-00009B220000}"/>
    <cellStyle name="Normal 6 3 4" xfId="4246" xr:uid="{00000000-0005-0000-0000-00009C220000}"/>
    <cellStyle name="Normal 6 30" xfId="4247" xr:uid="{00000000-0005-0000-0000-00009D220000}"/>
    <cellStyle name="Normal 6 31" xfId="4248" xr:uid="{00000000-0005-0000-0000-00009E220000}"/>
    <cellStyle name="Normal 6 32" xfId="4249" xr:uid="{00000000-0005-0000-0000-00009F220000}"/>
    <cellStyle name="Normal 6 33" xfId="4250" xr:uid="{00000000-0005-0000-0000-0000A0220000}"/>
    <cellStyle name="Normal 6 34" xfId="4251" xr:uid="{00000000-0005-0000-0000-0000A1220000}"/>
    <cellStyle name="Normal 6 35" xfId="4252" xr:uid="{00000000-0005-0000-0000-0000A2220000}"/>
    <cellStyle name="Normal 6 36" xfId="4253" xr:uid="{00000000-0005-0000-0000-0000A3220000}"/>
    <cellStyle name="Normal 6 37" xfId="4254" xr:uid="{00000000-0005-0000-0000-0000A4220000}"/>
    <cellStyle name="Normal 6 38" xfId="4255" xr:uid="{00000000-0005-0000-0000-0000A5220000}"/>
    <cellStyle name="Normal 6 39" xfId="4256" xr:uid="{00000000-0005-0000-0000-0000A6220000}"/>
    <cellStyle name="Normal 6 4" xfId="4257" xr:uid="{00000000-0005-0000-0000-0000A7220000}"/>
    <cellStyle name="Normal 6 4 2" xfId="4258" xr:uid="{00000000-0005-0000-0000-0000A8220000}"/>
    <cellStyle name="Normal 6 40" xfId="4259" xr:uid="{00000000-0005-0000-0000-0000A9220000}"/>
    <cellStyle name="Normal 6 41" xfId="4260" xr:uid="{00000000-0005-0000-0000-0000AA220000}"/>
    <cellStyle name="Normal 6 42" xfId="4261" xr:uid="{00000000-0005-0000-0000-0000AB220000}"/>
    <cellStyle name="Normal 6 43" xfId="4262" xr:uid="{00000000-0005-0000-0000-0000AC220000}"/>
    <cellStyle name="Normal 6 44" xfId="4263" xr:uid="{00000000-0005-0000-0000-0000AD220000}"/>
    <cellStyle name="Normal 6 45" xfId="4264" xr:uid="{00000000-0005-0000-0000-0000AE220000}"/>
    <cellStyle name="Normal 6 46" xfId="4265" xr:uid="{00000000-0005-0000-0000-0000AF220000}"/>
    <cellStyle name="Normal 6 47" xfId="4266" xr:uid="{00000000-0005-0000-0000-0000B0220000}"/>
    <cellStyle name="Normal 6 48" xfId="4267" xr:uid="{00000000-0005-0000-0000-0000B1220000}"/>
    <cellStyle name="Normal 6 49" xfId="4268" xr:uid="{00000000-0005-0000-0000-0000B2220000}"/>
    <cellStyle name="Normal 6 5" xfId="4269" xr:uid="{00000000-0005-0000-0000-0000B3220000}"/>
    <cellStyle name="Normal 6 5 2" xfId="4270" xr:uid="{00000000-0005-0000-0000-0000B4220000}"/>
    <cellStyle name="Normal 6 50" xfId="4271" xr:uid="{00000000-0005-0000-0000-0000B5220000}"/>
    <cellStyle name="Normal 6 51" xfId="4272" xr:uid="{00000000-0005-0000-0000-0000B6220000}"/>
    <cellStyle name="Normal 6 52" xfId="4273" xr:uid="{00000000-0005-0000-0000-0000B7220000}"/>
    <cellStyle name="Normal 6 53" xfId="4274" xr:uid="{00000000-0005-0000-0000-0000B8220000}"/>
    <cellStyle name="Normal 6 54" xfId="4275" xr:uid="{00000000-0005-0000-0000-0000B9220000}"/>
    <cellStyle name="Normal 6 55" xfId="4276" xr:uid="{00000000-0005-0000-0000-0000BA220000}"/>
    <cellStyle name="Normal 6 56" xfId="4277" xr:uid="{00000000-0005-0000-0000-0000BB220000}"/>
    <cellStyle name="Normal 6 57" xfId="4278" xr:uid="{00000000-0005-0000-0000-0000BC220000}"/>
    <cellStyle name="Normal 6 58" xfId="4279" xr:uid="{00000000-0005-0000-0000-0000BD220000}"/>
    <cellStyle name="Normal 6 59" xfId="4280" xr:uid="{00000000-0005-0000-0000-0000BE220000}"/>
    <cellStyle name="Normal 6 6" xfId="4281" xr:uid="{00000000-0005-0000-0000-0000BF220000}"/>
    <cellStyle name="Normal 6 6 2" xfId="4282" xr:uid="{00000000-0005-0000-0000-0000C0220000}"/>
    <cellStyle name="Normal 6 60" xfId="4283" xr:uid="{00000000-0005-0000-0000-0000C1220000}"/>
    <cellStyle name="Normal 6 61" xfId="4284" xr:uid="{00000000-0005-0000-0000-0000C2220000}"/>
    <cellStyle name="Normal 6 62" xfId="4285" xr:uid="{00000000-0005-0000-0000-0000C3220000}"/>
    <cellStyle name="Normal 6 63" xfId="4286" xr:uid="{00000000-0005-0000-0000-0000C4220000}"/>
    <cellStyle name="Normal 6 64" xfId="4287" xr:uid="{00000000-0005-0000-0000-0000C5220000}"/>
    <cellStyle name="Normal 6 65" xfId="4288" xr:uid="{00000000-0005-0000-0000-0000C6220000}"/>
    <cellStyle name="Normal 6 66" xfId="4289" xr:uid="{00000000-0005-0000-0000-0000C7220000}"/>
    <cellStyle name="Normal 6 67" xfId="4290" xr:uid="{00000000-0005-0000-0000-0000C8220000}"/>
    <cellStyle name="Normal 6 68" xfId="4291" xr:uid="{00000000-0005-0000-0000-0000C9220000}"/>
    <cellStyle name="Normal 6 69" xfId="4292" xr:uid="{00000000-0005-0000-0000-0000CA220000}"/>
    <cellStyle name="Normal 6 7" xfId="4293" xr:uid="{00000000-0005-0000-0000-0000CB220000}"/>
    <cellStyle name="Normal 6 7 2" xfId="4294" xr:uid="{00000000-0005-0000-0000-0000CC220000}"/>
    <cellStyle name="Normal 6 70" xfId="4295" xr:uid="{00000000-0005-0000-0000-0000CD220000}"/>
    <cellStyle name="Normal 6 71" xfId="4296" xr:uid="{00000000-0005-0000-0000-0000CE220000}"/>
    <cellStyle name="Normal 6 72" xfId="4297" xr:uid="{00000000-0005-0000-0000-0000CF220000}"/>
    <cellStyle name="Normal 6 73" xfId="4298" xr:uid="{00000000-0005-0000-0000-0000D0220000}"/>
    <cellStyle name="Normal 6 74" xfId="4299" xr:uid="{00000000-0005-0000-0000-0000D1220000}"/>
    <cellStyle name="Normal 6 75" xfId="4300" xr:uid="{00000000-0005-0000-0000-0000D2220000}"/>
    <cellStyle name="Normal 6 76" xfId="4301" xr:uid="{00000000-0005-0000-0000-0000D3220000}"/>
    <cellStyle name="Normal 6 77" xfId="4302" xr:uid="{00000000-0005-0000-0000-0000D4220000}"/>
    <cellStyle name="Normal 6 78" xfId="4303" xr:uid="{00000000-0005-0000-0000-0000D5220000}"/>
    <cellStyle name="Normal 6 79" xfId="4304" xr:uid="{00000000-0005-0000-0000-0000D6220000}"/>
    <cellStyle name="Normal 6 8" xfId="4305" xr:uid="{00000000-0005-0000-0000-0000D7220000}"/>
    <cellStyle name="Normal 6 8 2" xfId="4306" xr:uid="{00000000-0005-0000-0000-0000D8220000}"/>
    <cellStyle name="Normal 6 80" xfId="4307" xr:uid="{00000000-0005-0000-0000-0000D9220000}"/>
    <cellStyle name="Normal 6 81" xfId="4308" xr:uid="{00000000-0005-0000-0000-0000DA220000}"/>
    <cellStyle name="Normal 6 82" xfId="4309" xr:uid="{00000000-0005-0000-0000-0000DB220000}"/>
    <cellStyle name="Normal 6 83" xfId="4310" xr:uid="{00000000-0005-0000-0000-0000DC220000}"/>
    <cellStyle name="Normal 6 84" xfId="4311" xr:uid="{00000000-0005-0000-0000-0000DD220000}"/>
    <cellStyle name="Normal 6 85" xfId="4312" xr:uid="{00000000-0005-0000-0000-0000DE220000}"/>
    <cellStyle name="Normal 6 86" xfId="4313" xr:uid="{00000000-0005-0000-0000-0000DF220000}"/>
    <cellStyle name="Normal 6 87" xfId="4314" xr:uid="{00000000-0005-0000-0000-0000E0220000}"/>
    <cellStyle name="Normal 6 88" xfId="4315" xr:uid="{00000000-0005-0000-0000-0000E1220000}"/>
    <cellStyle name="Normal 6 89" xfId="4316" xr:uid="{00000000-0005-0000-0000-0000E2220000}"/>
    <cellStyle name="Normal 6 9" xfId="4317" xr:uid="{00000000-0005-0000-0000-0000E3220000}"/>
    <cellStyle name="Normal 6 9 2" xfId="4318" xr:uid="{00000000-0005-0000-0000-0000E4220000}"/>
    <cellStyle name="Normal 6 90" xfId="4319" xr:uid="{00000000-0005-0000-0000-0000E5220000}"/>
    <cellStyle name="Normal 6 91" xfId="4320" xr:uid="{00000000-0005-0000-0000-0000E6220000}"/>
    <cellStyle name="Normal 6 92" xfId="4321" xr:uid="{00000000-0005-0000-0000-0000E7220000}"/>
    <cellStyle name="Normal 6 93" xfId="4322" xr:uid="{00000000-0005-0000-0000-0000E8220000}"/>
    <cellStyle name="Normal 6 94" xfId="4323" xr:uid="{00000000-0005-0000-0000-0000E9220000}"/>
    <cellStyle name="Normal 6 95" xfId="4324" xr:uid="{00000000-0005-0000-0000-0000EA220000}"/>
    <cellStyle name="Normal 6 96" xfId="4325" xr:uid="{00000000-0005-0000-0000-0000EB220000}"/>
    <cellStyle name="Normal 6 97" xfId="4326" xr:uid="{00000000-0005-0000-0000-0000EC220000}"/>
    <cellStyle name="Normal 6 98" xfId="4327" xr:uid="{00000000-0005-0000-0000-0000ED220000}"/>
    <cellStyle name="Normal 6 99" xfId="4328" xr:uid="{00000000-0005-0000-0000-0000EE220000}"/>
    <cellStyle name="Normal 60 2" xfId="4329" xr:uid="{00000000-0005-0000-0000-0000EF220000}"/>
    <cellStyle name="Normal 60 3" xfId="4330" xr:uid="{00000000-0005-0000-0000-0000F0220000}"/>
    <cellStyle name="Normal 60 4" xfId="4331" xr:uid="{00000000-0005-0000-0000-0000F1220000}"/>
    <cellStyle name="Normal 60 5" xfId="4332" xr:uid="{00000000-0005-0000-0000-0000F2220000}"/>
    <cellStyle name="Normal 60 6" xfId="4333" xr:uid="{00000000-0005-0000-0000-0000F3220000}"/>
    <cellStyle name="Normal 60 7" xfId="4334" xr:uid="{00000000-0005-0000-0000-0000F4220000}"/>
    <cellStyle name="Normal 60 8" xfId="4335" xr:uid="{00000000-0005-0000-0000-0000F5220000}"/>
    <cellStyle name="Normal 61 2" xfId="4336" xr:uid="{00000000-0005-0000-0000-0000F6220000}"/>
    <cellStyle name="Normal 61 3" xfId="4337" xr:uid="{00000000-0005-0000-0000-0000F7220000}"/>
    <cellStyle name="Normal 61 4" xfId="4338" xr:uid="{00000000-0005-0000-0000-0000F8220000}"/>
    <cellStyle name="Normal 61 5" xfId="4339" xr:uid="{00000000-0005-0000-0000-0000F9220000}"/>
    <cellStyle name="Normal 61 6" xfId="4340" xr:uid="{00000000-0005-0000-0000-0000FA220000}"/>
    <cellStyle name="Normal 61 7" xfId="4341" xr:uid="{00000000-0005-0000-0000-0000FB220000}"/>
    <cellStyle name="Normal 61 8" xfId="4342" xr:uid="{00000000-0005-0000-0000-0000FC220000}"/>
    <cellStyle name="Normal 62 2" xfId="4343" xr:uid="{00000000-0005-0000-0000-0000FD220000}"/>
    <cellStyle name="Normal 62 3" xfId="4344" xr:uid="{00000000-0005-0000-0000-0000FE220000}"/>
    <cellStyle name="Normal 62 4" xfId="4345" xr:uid="{00000000-0005-0000-0000-0000FF220000}"/>
    <cellStyle name="Normal 62 5" xfId="4346" xr:uid="{00000000-0005-0000-0000-000000230000}"/>
    <cellStyle name="Normal 62 6" xfId="4347" xr:uid="{00000000-0005-0000-0000-000001230000}"/>
    <cellStyle name="Normal 62 7" xfId="4348" xr:uid="{00000000-0005-0000-0000-000002230000}"/>
    <cellStyle name="Normal 62 8" xfId="4349" xr:uid="{00000000-0005-0000-0000-000003230000}"/>
    <cellStyle name="Normal 63 2" xfId="4350" xr:uid="{00000000-0005-0000-0000-000004230000}"/>
    <cellStyle name="Normal 63 3" xfId="4351" xr:uid="{00000000-0005-0000-0000-000005230000}"/>
    <cellStyle name="Normal 63 4" xfId="4352" xr:uid="{00000000-0005-0000-0000-000006230000}"/>
    <cellStyle name="Normal 63 5" xfId="4353" xr:uid="{00000000-0005-0000-0000-000007230000}"/>
    <cellStyle name="Normal 63 6" xfId="4354" xr:uid="{00000000-0005-0000-0000-000008230000}"/>
    <cellStyle name="Normal 63 7" xfId="4355" xr:uid="{00000000-0005-0000-0000-000009230000}"/>
    <cellStyle name="Normal 63 8" xfId="4356" xr:uid="{00000000-0005-0000-0000-00000A230000}"/>
    <cellStyle name="Normal 64 2" xfId="4357" xr:uid="{00000000-0005-0000-0000-00000B230000}"/>
    <cellStyle name="Normal 64 3" xfId="4358" xr:uid="{00000000-0005-0000-0000-00000C230000}"/>
    <cellStyle name="Normal 64 4" xfId="4359" xr:uid="{00000000-0005-0000-0000-00000D230000}"/>
    <cellStyle name="Normal 64 5" xfId="4360" xr:uid="{00000000-0005-0000-0000-00000E230000}"/>
    <cellStyle name="Normal 64 6" xfId="4361" xr:uid="{00000000-0005-0000-0000-00000F230000}"/>
    <cellStyle name="Normal 64 7" xfId="4362" xr:uid="{00000000-0005-0000-0000-000010230000}"/>
    <cellStyle name="Normal 64 8" xfId="4363" xr:uid="{00000000-0005-0000-0000-000011230000}"/>
    <cellStyle name="Normal 65" xfId="4364" xr:uid="{00000000-0005-0000-0000-000012230000}"/>
    <cellStyle name="Normal 65 2" xfId="4365" xr:uid="{00000000-0005-0000-0000-000013230000}"/>
    <cellStyle name="Normal 65 3" xfId="4366" xr:uid="{00000000-0005-0000-0000-000014230000}"/>
    <cellStyle name="Normal 65 4" xfId="4367" xr:uid="{00000000-0005-0000-0000-000015230000}"/>
    <cellStyle name="Normal 65 5" xfId="4368" xr:uid="{00000000-0005-0000-0000-000016230000}"/>
    <cellStyle name="Normal 65 6" xfId="4369" xr:uid="{00000000-0005-0000-0000-000017230000}"/>
    <cellStyle name="Normal 65 7" xfId="4370" xr:uid="{00000000-0005-0000-0000-000018230000}"/>
    <cellStyle name="Normal 65 8" xfId="4371" xr:uid="{00000000-0005-0000-0000-000019230000}"/>
    <cellStyle name="Normal 67 2" xfId="4372" xr:uid="{00000000-0005-0000-0000-00001A230000}"/>
    <cellStyle name="Normal 67 3" xfId="4373" xr:uid="{00000000-0005-0000-0000-00001B230000}"/>
    <cellStyle name="Normal 67 4" xfId="4374" xr:uid="{00000000-0005-0000-0000-00001C230000}"/>
    <cellStyle name="Normal 67 5" xfId="4375" xr:uid="{00000000-0005-0000-0000-00001D230000}"/>
    <cellStyle name="Normal 67 6" xfId="4376" xr:uid="{00000000-0005-0000-0000-00001E230000}"/>
    <cellStyle name="Normal 67 7" xfId="4377" xr:uid="{00000000-0005-0000-0000-00001F230000}"/>
    <cellStyle name="Normal 67 8" xfId="4378" xr:uid="{00000000-0005-0000-0000-000020230000}"/>
    <cellStyle name="Normal 69 2" xfId="4379" xr:uid="{00000000-0005-0000-0000-000021230000}"/>
    <cellStyle name="Normal 69 3" xfId="4380" xr:uid="{00000000-0005-0000-0000-000022230000}"/>
    <cellStyle name="Normal 69 4" xfId="4381" xr:uid="{00000000-0005-0000-0000-000023230000}"/>
    <cellStyle name="Normal 69 5" xfId="4382" xr:uid="{00000000-0005-0000-0000-000024230000}"/>
    <cellStyle name="Normal 69 6" xfId="4383" xr:uid="{00000000-0005-0000-0000-000025230000}"/>
    <cellStyle name="Normal 69 7" xfId="4384" xr:uid="{00000000-0005-0000-0000-000026230000}"/>
    <cellStyle name="Normal 69 8" xfId="4385" xr:uid="{00000000-0005-0000-0000-000027230000}"/>
    <cellStyle name="Normal 7" xfId="4386" xr:uid="{00000000-0005-0000-0000-000028230000}"/>
    <cellStyle name="Normal-- 7" xfId="4547" xr:uid="{00000000-0005-0000-0000-000029230000}"/>
    <cellStyle name="Normal 7 10" xfId="4387" xr:uid="{00000000-0005-0000-0000-00002A230000}"/>
    <cellStyle name="Normal 7 11" xfId="4388" xr:uid="{00000000-0005-0000-0000-00002B230000}"/>
    <cellStyle name="Normal 7 12" xfId="4389" xr:uid="{00000000-0005-0000-0000-00002C230000}"/>
    <cellStyle name="Normal 7 13" xfId="4390" xr:uid="{00000000-0005-0000-0000-00002D230000}"/>
    <cellStyle name="Normal 7 14" xfId="4391" xr:uid="{00000000-0005-0000-0000-00002E230000}"/>
    <cellStyle name="Normal 7 15" xfId="4392" xr:uid="{00000000-0005-0000-0000-00002F230000}"/>
    <cellStyle name="Normal 7 16" xfId="4393" xr:uid="{00000000-0005-0000-0000-000030230000}"/>
    <cellStyle name="Normal 7 17" xfId="4394" xr:uid="{00000000-0005-0000-0000-000031230000}"/>
    <cellStyle name="Normal 7 18" xfId="4395" xr:uid="{00000000-0005-0000-0000-000032230000}"/>
    <cellStyle name="Normal 7 19" xfId="4396" xr:uid="{00000000-0005-0000-0000-000033230000}"/>
    <cellStyle name="Normal 7 2" xfId="4397" xr:uid="{00000000-0005-0000-0000-000034230000}"/>
    <cellStyle name="Normal 7 2 2" xfId="4398" xr:uid="{00000000-0005-0000-0000-000035230000}"/>
    <cellStyle name="Normal 7 2 3" xfId="4399" xr:uid="{00000000-0005-0000-0000-000036230000}"/>
    <cellStyle name="Normal 7 2 4" xfId="4400" xr:uid="{00000000-0005-0000-0000-000037230000}"/>
    <cellStyle name="Normal 7 20" xfId="4401" xr:uid="{00000000-0005-0000-0000-000038230000}"/>
    <cellStyle name="Normal 7 21" xfId="4402" xr:uid="{00000000-0005-0000-0000-000039230000}"/>
    <cellStyle name="Normal 7 22" xfId="4403" xr:uid="{00000000-0005-0000-0000-00003A230000}"/>
    <cellStyle name="Normal 7 23" xfId="4404" xr:uid="{00000000-0005-0000-0000-00003B230000}"/>
    <cellStyle name="Normal 7 24" xfId="4405" xr:uid="{00000000-0005-0000-0000-00003C230000}"/>
    <cellStyle name="Normal 7 25" xfId="4406" xr:uid="{00000000-0005-0000-0000-00003D230000}"/>
    <cellStyle name="Normal 7 26" xfId="4407" xr:uid="{00000000-0005-0000-0000-00003E230000}"/>
    <cellStyle name="Normal 7 27" xfId="4408" xr:uid="{00000000-0005-0000-0000-00003F230000}"/>
    <cellStyle name="Normal 7 28" xfId="4409" xr:uid="{00000000-0005-0000-0000-000040230000}"/>
    <cellStyle name="Normal 7 29" xfId="4410" xr:uid="{00000000-0005-0000-0000-000041230000}"/>
    <cellStyle name="Normal 7 3" xfId="4411" xr:uid="{00000000-0005-0000-0000-000042230000}"/>
    <cellStyle name="Normal 7 30" xfId="4412" xr:uid="{00000000-0005-0000-0000-000043230000}"/>
    <cellStyle name="Normal 7 31" xfId="4413" xr:uid="{00000000-0005-0000-0000-000044230000}"/>
    <cellStyle name="Normal 7 32" xfId="4414" xr:uid="{00000000-0005-0000-0000-000045230000}"/>
    <cellStyle name="Normal 7 33" xfId="4415" xr:uid="{00000000-0005-0000-0000-000046230000}"/>
    <cellStyle name="Normal 7 34" xfId="4416" xr:uid="{00000000-0005-0000-0000-000047230000}"/>
    <cellStyle name="Normal 7 35" xfId="4417" xr:uid="{00000000-0005-0000-0000-000048230000}"/>
    <cellStyle name="Normal 7 36" xfId="4418" xr:uid="{00000000-0005-0000-0000-000049230000}"/>
    <cellStyle name="Normal 7 37" xfId="4419" xr:uid="{00000000-0005-0000-0000-00004A230000}"/>
    <cellStyle name="Normal 7 38" xfId="4420" xr:uid="{00000000-0005-0000-0000-00004B230000}"/>
    <cellStyle name="Normal 7 4" xfId="4421" xr:uid="{00000000-0005-0000-0000-00004C230000}"/>
    <cellStyle name="Normal 7 5" xfId="4422" xr:uid="{00000000-0005-0000-0000-00004D230000}"/>
    <cellStyle name="Normal 7 6" xfId="4423" xr:uid="{00000000-0005-0000-0000-00004E230000}"/>
    <cellStyle name="Normal 7 7" xfId="4424" xr:uid="{00000000-0005-0000-0000-00004F230000}"/>
    <cellStyle name="Normal 7 8" xfId="4425" xr:uid="{00000000-0005-0000-0000-000050230000}"/>
    <cellStyle name="Normal 7 9" xfId="4426" xr:uid="{00000000-0005-0000-0000-000051230000}"/>
    <cellStyle name="Normal 70 2" xfId="4427" xr:uid="{00000000-0005-0000-0000-000052230000}"/>
    <cellStyle name="Normal 70 3" xfId="4428" xr:uid="{00000000-0005-0000-0000-000053230000}"/>
    <cellStyle name="Normal 70 4" xfId="4429" xr:uid="{00000000-0005-0000-0000-000054230000}"/>
    <cellStyle name="Normal 70 5" xfId="4430" xr:uid="{00000000-0005-0000-0000-000055230000}"/>
    <cellStyle name="Normal 70 6" xfId="4431" xr:uid="{00000000-0005-0000-0000-000056230000}"/>
    <cellStyle name="Normal 70 7" xfId="4432" xr:uid="{00000000-0005-0000-0000-000057230000}"/>
    <cellStyle name="Normal 70 8" xfId="4433" xr:uid="{00000000-0005-0000-0000-000058230000}"/>
    <cellStyle name="Normal 71 2" xfId="4434" xr:uid="{00000000-0005-0000-0000-000059230000}"/>
    <cellStyle name="Normal 71 3" xfId="4435" xr:uid="{00000000-0005-0000-0000-00005A230000}"/>
    <cellStyle name="Normal 71 4" xfId="4436" xr:uid="{00000000-0005-0000-0000-00005B230000}"/>
    <cellStyle name="Normal 71 5" xfId="4437" xr:uid="{00000000-0005-0000-0000-00005C230000}"/>
    <cellStyle name="Normal 71 6" xfId="4438" xr:uid="{00000000-0005-0000-0000-00005D230000}"/>
    <cellStyle name="Normal 71 7" xfId="4439" xr:uid="{00000000-0005-0000-0000-00005E230000}"/>
    <cellStyle name="Normal 71 8" xfId="4440" xr:uid="{00000000-0005-0000-0000-00005F230000}"/>
    <cellStyle name="Normal 72 2" xfId="4441" xr:uid="{00000000-0005-0000-0000-000060230000}"/>
    <cellStyle name="Normal 72 3" xfId="4442" xr:uid="{00000000-0005-0000-0000-000061230000}"/>
    <cellStyle name="Normal 72 4" xfId="4443" xr:uid="{00000000-0005-0000-0000-000062230000}"/>
    <cellStyle name="Normal 72 5" xfId="4444" xr:uid="{00000000-0005-0000-0000-000063230000}"/>
    <cellStyle name="Normal 72 6" xfId="4445" xr:uid="{00000000-0005-0000-0000-000064230000}"/>
    <cellStyle name="Normal 72 7" xfId="4446" xr:uid="{00000000-0005-0000-0000-000065230000}"/>
    <cellStyle name="Normal 72 8" xfId="4447" xr:uid="{00000000-0005-0000-0000-000066230000}"/>
    <cellStyle name="Normal 73 2" xfId="4448" xr:uid="{00000000-0005-0000-0000-000067230000}"/>
    <cellStyle name="Normal 73 3" xfId="4449" xr:uid="{00000000-0005-0000-0000-000068230000}"/>
    <cellStyle name="Normal 73 4" xfId="4450" xr:uid="{00000000-0005-0000-0000-000069230000}"/>
    <cellStyle name="Normal 73 5" xfId="4451" xr:uid="{00000000-0005-0000-0000-00006A230000}"/>
    <cellStyle name="Normal 73 6" xfId="4452" xr:uid="{00000000-0005-0000-0000-00006B230000}"/>
    <cellStyle name="Normal 73 7" xfId="4453" xr:uid="{00000000-0005-0000-0000-00006C230000}"/>
    <cellStyle name="Normal 73 8" xfId="4454" xr:uid="{00000000-0005-0000-0000-00006D230000}"/>
    <cellStyle name="Normal 74 2" xfId="4455" xr:uid="{00000000-0005-0000-0000-00006E230000}"/>
    <cellStyle name="Normal 74 3" xfId="4456" xr:uid="{00000000-0005-0000-0000-00006F230000}"/>
    <cellStyle name="Normal 74 4" xfId="4457" xr:uid="{00000000-0005-0000-0000-000070230000}"/>
    <cellStyle name="Normal 74 5" xfId="4458" xr:uid="{00000000-0005-0000-0000-000071230000}"/>
    <cellStyle name="Normal 74 6" xfId="4459" xr:uid="{00000000-0005-0000-0000-000072230000}"/>
    <cellStyle name="Normal 74 7" xfId="4460" xr:uid="{00000000-0005-0000-0000-000073230000}"/>
    <cellStyle name="Normal 74 8" xfId="4461" xr:uid="{00000000-0005-0000-0000-000074230000}"/>
    <cellStyle name="Normal 75 2" xfId="4462" xr:uid="{00000000-0005-0000-0000-000075230000}"/>
    <cellStyle name="Normal 75 3" xfId="4463" xr:uid="{00000000-0005-0000-0000-000076230000}"/>
    <cellStyle name="Normal 75 4" xfId="4464" xr:uid="{00000000-0005-0000-0000-000077230000}"/>
    <cellStyle name="Normal 75 5" xfId="4465" xr:uid="{00000000-0005-0000-0000-000078230000}"/>
    <cellStyle name="Normal 75 6" xfId="4466" xr:uid="{00000000-0005-0000-0000-000079230000}"/>
    <cellStyle name="Normal 75 7" xfId="4467" xr:uid="{00000000-0005-0000-0000-00007A230000}"/>
    <cellStyle name="Normal 75 8" xfId="4468" xr:uid="{00000000-0005-0000-0000-00007B230000}"/>
    <cellStyle name="Normal 76" xfId="4469" xr:uid="{00000000-0005-0000-0000-00007C230000}"/>
    <cellStyle name="Normal 77" xfId="4470" xr:uid="{00000000-0005-0000-0000-00007D230000}"/>
    <cellStyle name="Normal 8" xfId="4471" xr:uid="{00000000-0005-0000-0000-00007E230000}"/>
    <cellStyle name="Normal-- 8" xfId="4548" xr:uid="{00000000-0005-0000-0000-00007F230000}"/>
    <cellStyle name="Normal 8 10" xfId="4472" xr:uid="{00000000-0005-0000-0000-000080230000}"/>
    <cellStyle name="Normal 8 11" xfId="4473" xr:uid="{00000000-0005-0000-0000-000081230000}"/>
    <cellStyle name="Normal 8 12" xfId="4474" xr:uid="{00000000-0005-0000-0000-000082230000}"/>
    <cellStyle name="Normal 8 13" xfId="4475" xr:uid="{00000000-0005-0000-0000-000083230000}"/>
    <cellStyle name="Normal 8 14" xfId="4476" xr:uid="{00000000-0005-0000-0000-000084230000}"/>
    <cellStyle name="Normal 8 15" xfId="4477" xr:uid="{00000000-0005-0000-0000-000085230000}"/>
    <cellStyle name="Normal 8 16" xfId="4478" xr:uid="{00000000-0005-0000-0000-000086230000}"/>
    <cellStyle name="Normal 8 17" xfId="4479" xr:uid="{00000000-0005-0000-0000-000087230000}"/>
    <cellStyle name="Normal 8 18" xfId="4480" xr:uid="{00000000-0005-0000-0000-000088230000}"/>
    <cellStyle name="Normal 8 19" xfId="4481" xr:uid="{00000000-0005-0000-0000-000089230000}"/>
    <cellStyle name="Normal 8 2" xfId="4482" xr:uid="{00000000-0005-0000-0000-00008A230000}"/>
    <cellStyle name="Normal 8 2 2" xfId="4483" xr:uid="{00000000-0005-0000-0000-00008B230000}"/>
    <cellStyle name="Normal 8 2 3" xfId="4484" xr:uid="{00000000-0005-0000-0000-00008C230000}"/>
    <cellStyle name="Normal 8 20" xfId="4485" xr:uid="{00000000-0005-0000-0000-00008D230000}"/>
    <cellStyle name="Normal 8 21" xfId="4486" xr:uid="{00000000-0005-0000-0000-00008E230000}"/>
    <cellStyle name="Normal 8 21 2" xfId="4487" xr:uid="{00000000-0005-0000-0000-00008F230000}"/>
    <cellStyle name="Normal 8 21 2 2" xfId="4488" xr:uid="{00000000-0005-0000-0000-000090230000}"/>
    <cellStyle name="Normal 8 21 2 2 2" xfId="4489" xr:uid="{00000000-0005-0000-0000-000091230000}"/>
    <cellStyle name="Normal 8 21 2 3" xfId="4490" xr:uid="{00000000-0005-0000-0000-000092230000}"/>
    <cellStyle name="Normal 8 21 3" xfId="4491" xr:uid="{00000000-0005-0000-0000-000093230000}"/>
    <cellStyle name="Normal 8 21 3 2" xfId="4492" xr:uid="{00000000-0005-0000-0000-000094230000}"/>
    <cellStyle name="Normal 8 21 4" xfId="4493" xr:uid="{00000000-0005-0000-0000-000095230000}"/>
    <cellStyle name="Normal 8 22" xfId="4494" xr:uid="{00000000-0005-0000-0000-000096230000}"/>
    <cellStyle name="Normal 8 22 2" xfId="4495" xr:uid="{00000000-0005-0000-0000-000097230000}"/>
    <cellStyle name="Normal 8 22 2 2" xfId="4496" xr:uid="{00000000-0005-0000-0000-000098230000}"/>
    <cellStyle name="Normal 8 22 2 2 2" xfId="4497" xr:uid="{00000000-0005-0000-0000-000099230000}"/>
    <cellStyle name="Normal 8 22 2 3" xfId="4498" xr:uid="{00000000-0005-0000-0000-00009A230000}"/>
    <cellStyle name="Normal 8 22 3" xfId="4499" xr:uid="{00000000-0005-0000-0000-00009B230000}"/>
    <cellStyle name="Normal 8 22 3 2" xfId="4500" xr:uid="{00000000-0005-0000-0000-00009C230000}"/>
    <cellStyle name="Normal 8 22 4" xfId="4501" xr:uid="{00000000-0005-0000-0000-00009D230000}"/>
    <cellStyle name="Normal 8 23" xfId="4502" xr:uid="{00000000-0005-0000-0000-00009E230000}"/>
    <cellStyle name="Normal 8 23 2" xfId="4503" xr:uid="{00000000-0005-0000-0000-00009F230000}"/>
    <cellStyle name="Normal 8 23 2 2" xfId="4504" xr:uid="{00000000-0005-0000-0000-0000A0230000}"/>
    <cellStyle name="Normal 8 23 3" xfId="4505" xr:uid="{00000000-0005-0000-0000-0000A1230000}"/>
    <cellStyle name="Normal 8 24" xfId="4506" xr:uid="{00000000-0005-0000-0000-0000A2230000}"/>
    <cellStyle name="Normal 8 24 2" xfId="4507" xr:uid="{00000000-0005-0000-0000-0000A3230000}"/>
    <cellStyle name="Normal 8 25" xfId="4508" xr:uid="{00000000-0005-0000-0000-0000A4230000}"/>
    <cellStyle name="Normal 8 26" xfId="4509" xr:uid="{00000000-0005-0000-0000-0000A5230000}"/>
    <cellStyle name="Normal 8 27" xfId="4510" xr:uid="{00000000-0005-0000-0000-0000A6230000}"/>
    <cellStyle name="Normal 8 28" xfId="4511" xr:uid="{00000000-0005-0000-0000-0000A7230000}"/>
    <cellStyle name="Normal 8 29" xfId="4512" xr:uid="{00000000-0005-0000-0000-0000A8230000}"/>
    <cellStyle name="Normal 8 3" xfId="4513" xr:uid="{00000000-0005-0000-0000-0000A9230000}"/>
    <cellStyle name="Normal 8 3 2" xfId="4514" xr:uid="{00000000-0005-0000-0000-0000AA230000}"/>
    <cellStyle name="Normal 8 30" xfId="4515" xr:uid="{00000000-0005-0000-0000-0000AB230000}"/>
    <cellStyle name="Normal 8 31" xfId="4516" xr:uid="{00000000-0005-0000-0000-0000AC230000}"/>
    <cellStyle name="Normal 8 32" xfId="4517" xr:uid="{00000000-0005-0000-0000-0000AD230000}"/>
    <cellStyle name="Normal 8 33" xfId="4518" xr:uid="{00000000-0005-0000-0000-0000AE230000}"/>
    <cellStyle name="Normal 8 34" xfId="4519" xr:uid="{00000000-0005-0000-0000-0000AF230000}"/>
    <cellStyle name="Normal 8 35" xfId="4520" xr:uid="{00000000-0005-0000-0000-0000B0230000}"/>
    <cellStyle name="Normal 8 36" xfId="4521" xr:uid="{00000000-0005-0000-0000-0000B1230000}"/>
    <cellStyle name="Normal 8 37" xfId="4522" xr:uid="{00000000-0005-0000-0000-0000B2230000}"/>
    <cellStyle name="Normal 8 38" xfId="4523" xr:uid="{00000000-0005-0000-0000-0000B3230000}"/>
    <cellStyle name="Normal 8 39" xfId="4524" xr:uid="{00000000-0005-0000-0000-0000B4230000}"/>
    <cellStyle name="Normal 8 4" xfId="4525" xr:uid="{00000000-0005-0000-0000-0000B5230000}"/>
    <cellStyle name="Normal 8 40" xfId="4526" xr:uid="{00000000-0005-0000-0000-0000B6230000}"/>
    <cellStyle name="Normal 8 41" xfId="4527" xr:uid="{00000000-0005-0000-0000-0000B7230000}"/>
    <cellStyle name="Normal 8 42" xfId="4528" xr:uid="{00000000-0005-0000-0000-0000B8230000}"/>
    <cellStyle name="Normal 8 5" xfId="4529" xr:uid="{00000000-0005-0000-0000-0000B9230000}"/>
    <cellStyle name="Normal 8 6" xfId="4530" xr:uid="{00000000-0005-0000-0000-0000BA230000}"/>
    <cellStyle name="Normal 8 7" xfId="4531" xr:uid="{00000000-0005-0000-0000-0000BB230000}"/>
    <cellStyle name="Normal 8 8" xfId="4532" xr:uid="{00000000-0005-0000-0000-0000BC230000}"/>
    <cellStyle name="Normal 8 9" xfId="4533" xr:uid="{00000000-0005-0000-0000-0000BD230000}"/>
    <cellStyle name="Normal 9" xfId="4534" xr:uid="{00000000-0005-0000-0000-0000BE230000}"/>
    <cellStyle name="Normal 9 2" xfId="4535" xr:uid="{00000000-0005-0000-0000-0000BF230000}"/>
    <cellStyle name="Normal 9 2 2" xfId="4536" xr:uid="{00000000-0005-0000-0000-0000C0230000}"/>
    <cellStyle name="Normal 9 3" xfId="4537" xr:uid="{00000000-0005-0000-0000-0000C1230000}"/>
    <cellStyle name="Normal 9 4" xfId="4538" xr:uid="{00000000-0005-0000-0000-0000C2230000}"/>
    <cellStyle name="Normal 9 5" xfId="4539" xr:uid="{00000000-0005-0000-0000-0000C3230000}"/>
    <cellStyle name="Normal 9 6" xfId="4540" xr:uid="{00000000-0005-0000-0000-0000C4230000}"/>
    <cellStyle name="Normal2" xfId="4549" xr:uid="{00000000-0005-0000-0000-0000C5230000}"/>
    <cellStyle name="Normale_97.98.us" xfId="4550" xr:uid="{00000000-0005-0000-0000-0000C6230000}"/>
    <cellStyle name="NormalGB" xfId="4551" xr:uid="{00000000-0005-0000-0000-0000C7230000}"/>
    <cellStyle name="Normalx" xfId="4552" xr:uid="{00000000-0005-0000-0000-0000C8230000}"/>
    <cellStyle name="Note 2" xfId="56" xr:uid="{00000000-0005-0000-0000-0000C9230000}"/>
    <cellStyle name="Note 2 10" xfId="4553" xr:uid="{00000000-0005-0000-0000-0000CA230000}"/>
    <cellStyle name="Note 2 11" xfId="4554" xr:uid="{00000000-0005-0000-0000-0000CB230000}"/>
    <cellStyle name="Note 2 12" xfId="9749" xr:uid="{00000000-0005-0000-0000-0000CC230000}"/>
    <cellStyle name="Note 2 2" xfId="67" xr:uid="{00000000-0005-0000-0000-0000CD230000}"/>
    <cellStyle name="Note 2 2 2" xfId="87" xr:uid="{00000000-0005-0000-0000-0000CE230000}"/>
    <cellStyle name="Note 2 2 2 2" xfId="4555" xr:uid="{00000000-0005-0000-0000-0000CF230000}"/>
    <cellStyle name="Note 2 2 2 3" xfId="4556" xr:uid="{00000000-0005-0000-0000-0000D0230000}"/>
    <cellStyle name="Note 2 2 2 4" xfId="9769" xr:uid="{00000000-0005-0000-0000-0000D1230000}"/>
    <cellStyle name="Note 2 2 3" xfId="4557" xr:uid="{00000000-0005-0000-0000-0000D2230000}"/>
    <cellStyle name="Note 2 2 4" xfId="4558" xr:uid="{00000000-0005-0000-0000-0000D3230000}"/>
    <cellStyle name="Note 2 2 5" xfId="9755" xr:uid="{00000000-0005-0000-0000-0000D4230000}"/>
    <cellStyle name="Note 2 3" xfId="81" xr:uid="{00000000-0005-0000-0000-0000D5230000}"/>
    <cellStyle name="Note 2 3 2" xfId="4559" xr:uid="{00000000-0005-0000-0000-0000D6230000}"/>
    <cellStyle name="Note 2 3 3" xfId="9763" xr:uid="{00000000-0005-0000-0000-0000D7230000}"/>
    <cellStyle name="Note 2 4" xfId="4560" xr:uid="{00000000-0005-0000-0000-0000D8230000}"/>
    <cellStyle name="Note 2 5" xfId="4561" xr:uid="{00000000-0005-0000-0000-0000D9230000}"/>
    <cellStyle name="Note 2 6" xfId="4562" xr:uid="{00000000-0005-0000-0000-0000DA230000}"/>
    <cellStyle name="Note 2 7" xfId="4563" xr:uid="{00000000-0005-0000-0000-0000DB230000}"/>
    <cellStyle name="Note 2 8" xfId="4564" xr:uid="{00000000-0005-0000-0000-0000DC230000}"/>
    <cellStyle name="Note 2 9" xfId="4565" xr:uid="{00000000-0005-0000-0000-0000DD230000}"/>
    <cellStyle name="Note 3" xfId="55" xr:uid="{00000000-0005-0000-0000-0000DE230000}"/>
    <cellStyle name="Note 3 2" xfId="66" xr:uid="{00000000-0005-0000-0000-0000DF230000}"/>
    <cellStyle name="Note 3 2 2" xfId="86" xr:uid="{00000000-0005-0000-0000-0000E0230000}"/>
    <cellStyle name="Note 3 2 2 2" xfId="9768" xr:uid="{00000000-0005-0000-0000-0000E1230000}"/>
    <cellStyle name="Note 3 2 3" xfId="9754" xr:uid="{00000000-0005-0000-0000-0000E2230000}"/>
    <cellStyle name="Note 3 3" xfId="80" xr:uid="{00000000-0005-0000-0000-0000E3230000}"/>
    <cellStyle name="Note 3 3 2" xfId="9762" xr:uid="{00000000-0005-0000-0000-0000E4230000}"/>
    <cellStyle name="Note 3 4" xfId="9748" xr:uid="{00000000-0005-0000-0000-0000E5230000}"/>
    <cellStyle name="Note 4" xfId="4566" xr:uid="{00000000-0005-0000-0000-0000E6230000}"/>
    <cellStyle name="Note 4 2" xfId="4567" xr:uid="{00000000-0005-0000-0000-0000E7230000}"/>
    <cellStyle name="Note 5" xfId="4568" xr:uid="{00000000-0005-0000-0000-0000E8230000}"/>
    <cellStyle name="Note 5 2" xfId="4569" xr:uid="{00000000-0005-0000-0000-0000E9230000}"/>
    <cellStyle name="Note 6" xfId="4570" xr:uid="{00000000-0005-0000-0000-0000EA230000}"/>
    <cellStyle name="Note 6 2" xfId="4571" xr:uid="{00000000-0005-0000-0000-0000EB230000}"/>
    <cellStyle name="Note 7" xfId="4572" xr:uid="{00000000-0005-0000-0000-0000EC230000}"/>
    <cellStyle name="Note 7 2" xfId="4573" xr:uid="{00000000-0005-0000-0000-0000ED230000}"/>
    <cellStyle name="Note 8" xfId="4574" xr:uid="{00000000-0005-0000-0000-0000EE230000}"/>
    <cellStyle name="Note 8 2" xfId="4575" xr:uid="{00000000-0005-0000-0000-0000EF230000}"/>
    <cellStyle name="Note 8 2 2" xfId="4576" xr:uid="{00000000-0005-0000-0000-0000F0230000}"/>
    <cellStyle name="Note 8 2 2 2" xfId="4577" xr:uid="{00000000-0005-0000-0000-0000F1230000}"/>
    <cellStyle name="Note 8 2 2 2 2" xfId="4578" xr:uid="{00000000-0005-0000-0000-0000F2230000}"/>
    <cellStyle name="Note 8 2 2 3" xfId="4579" xr:uid="{00000000-0005-0000-0000-0000F3230000}"/>
    <cellStyle name="Note 8 2 3" xfId="4580" xr:uid="{00000000-0005-0000-0000-0000F4230000}"/>
    <cellStyle name="Note 8 2 3 2" xfId="4581" xr:uid="{00000000-0005-0000-0000-0000F5230000}"/>
    <cellStyle name="Note 8 2 4" xfId="4582" xr:uid="{00000000-0005-0000-0000-0000F6230000}"/>
    <cellStyle name="Note 8 3" xfId="4583" xr:uid="{00000000-0005-0000-0000-0000F7230000}"/>
    <cellStyle name="Note 8 3 2" xfId="4584" xr:uid="{00000000-0005-0000-0000-0000F8230000}"/>
    <cellStyle name="Note 8 3 2 2" xfId="4585" xr:uid="{00000000-0005-0000-0000-0000F9230000}"/>
    <cellStyle name="Note 8 3 2 2 2" xfId="4586" xr:uid="{00000000-0005-0000-0000-0000FA230000}"/>
    <cellStyle name="Note 8 3 2 3" xfId="4587" xr:uid="{00000000-0005-0000-0000-0000FB230000}"/>
    <cellStyle name="Note 8 3 3" xfId="4588" xr:uid="{00000000-0005-0000-0000-0000FC230000}"/>
    <cellStyle name="Note 8 3 3 2" xfId="4589" xr:uid="{00000000-0005-0000-0000-0000FD230000}"/>
    <cellStyle name="Note 8 3 4" xfId="4590" xr:uid="{00000000-0005-0000-0000-0000FE230000}"/>
    <cellStyle name="Note 8 4" xfId="4591" xr:uid="{00000000-0005-0000-0000-0000FF230000}"/>
    <cellStyle name="Note 8 4 2" xfId="4592" xr:uid="{00000000-0005-0000-0000-000000240000}"/>
    <cellStyle name="Note 8 4 2 2" xfId="4593" xr:uid="{00000000-0005-0000-0000-000001240000}"/>
    <cellStyle name="Note 8 4 3" xfId="4594" xr:uid="{00000000-0005-0000-0000-000002240000}"/>
    <cellStyle name="Note 8 5" xfId="4595" xr:uid="{00000000-0005-0000-0000-000003240000}"/>
    <cellStyle name="Note 8 5 2" xfId="4596" xr:uid="{00000000-0005-0000-0000-000004240000}"/>
    <cellStyle name="Note 8 6" xfId="4597" xr:uid="{00000000-0005-0000-0000-000005240000}"/>
    <cellStyle name="Nr 0 dec" xfId="4598" xr:uid="{00000000-0005-0000-0000-000006240000}"/>
    <cellStyle name="Nr 0 dec - Input" xfId="4599" xr:uid="{00000000-0005-0000-0000-000007240000}"/>
    <cellStyle name="Nr 0 dec - Subtotal" xfId="4600" xr:uid="{00000000-0005-0000-0000-000008240000}"/>
    <cellStyle name="Nr 0 dec_Data" xfId="4601" xr:uid="{00000000-0005-0000-0000-000009240000}"/>
    <cellStyle name="Nr 1 dec" xfId="4602" xr:uid="{00000000-0005-0000-0000-00000A240000}"/>
    <cellStyle name="Nr 1 dec - Input" xfId="4603" xr:uid="{00000000-0005-0000-0000-00000B240000}"/>
    <cellStyle name="Nr, 0 dec" xfId="4604" xr:uid="{00000000-0005-0000-0000-00000C240000}"/>
    <cellStyle name="number" xfId="4605" xr:uid="{00000000-0005-0000-0000-00000D240000}"/>
    <cellStyle name="Number, 1 dec" xfId="4606" xr:uid="{00000000-0005-0000-0000-00000E240000}"/>
    <cellStyle name="Output (1dp#)" xfId="4607" xr:uid="{00000000-0005-0000-0000-00000F240000}"/>
    <cellStyle name="Output (1dpx)_ Pies " xfId="4608" xr:uid="{00000000-0005-0000-0000-000010240000}"/>
    <cellStyle name="Output 2" xfId="57" xr:uid="{00000000-0005-0000-0000-000011240000}"/>
    <cellStyle name="Output 2 10" xfId="9750" xr:uid="{00000000-0005-0000-0000-000012240000}"/>
    <cellStyle name="Output 2 2" xfId="68" xr:uid="{00000000-0005-0000-0000-000013240000}"/>
    <cellStyle name="Output 2 2 2" xfId="88" xr:uid="{00000000-0005-0000-0000-000014240000}"/>
    <cellStyle name="Output 2 2 2 2" xfId="9770" xr:uid="{00000000-0005-0000-0000-000015240000}"/>
    <cellStyle name="Output 2 2 3" xfId="9756" xr:uid="{00000000-0005-0000-0000-000016240000}"/>
    <cellStyle name="Output 2 3" xfId="82" xr:uid="{00000000-0005-0000-0000-000017240000}"/>
    <cellStyle name="Output 2 3 2" xfId="9764" xr:uid="{00000000-0005-0000-0000-000018240000}"/>
    <cellStyle name="Output 2 4" xfId="4609" xr:uid="{00000000-0005-0000-0000-000019240000}"/>
    <cellStyle name="Output 2 5" xfId="4610" xr:uid="{00000000-0005-0000-0000-00001A240000}"/>
    <cellStyle name="Output 2 6" xfId="4611" xr:uid="{00000000-0005-0000-0000-00001B240000}"/>
    <cellStyle name="Output 2 7" xfId="4612" xr:uid="{00000000-0005-0000-0000-00001C240000}"/>
    <cellStyle name="Output 2 8" xfId="4613" xr:uid="{00000000-0005-0000-0000-00001D240000}"/>
    <cellStyle name="Output 2 9" xfId="4614" xr:uid="{00000000-0005-0000-0000-00001E240000}"/>
    <cellStyle name="Output 3" xfId="4615" xr:uid="{00000000-0005-0000-0000-00001F240000}"/>
    <cellStyle name="Page Heading" xfId="4616" xr:uid="{00000000-0005-0000-0000-000020240000}"/>
    <cellStyle name="Page Heading Large" xfId="4617" xr:uid="{00000000-0005-0000-0000-000021240000}"/>
    <cellStyle name="Page Heading Small" xfId="4618" xr:uid="{00000000-0005-0000-0000-000022240000}"/>
    <cellStyle name="Page Number" xfId="4619" xr:uid="{00000000-0005-0000-0000-000023240000}"/>
    <cellStyle name="pb_page_heading_LS" xfId="4620" xr:uid="{00000000-0005-0000-0000-000024240000}"/>
    <cellStyle name="Per aandeel" xfId="4621" xr:uid="{00000000-0005-0000-0000-000025240000}"/>
    <cellStyle name="Percent" xfId="72" builtinId="5"/>
    <cellStyle name="Percent (1)" xfId="4622" xr:uid="{00000000-0005-0000-0000-000027240000}"/>
    <cellStyle name="Percent [0]" xfId="4623" xr:uid="{00000000-0005-0000-0000-000028240000}"/>
    <cellStyle name="Percent [00]" xfId="4624" xr:uid="{00000000-0005-0000-0000-000029240000}"/>
    <cellStyle name="Percent [1]" xfId="4625" xr:uid="{00000000-0005-0000-0000-00002A240000}"/>
    <cellStyle name="Percent [2]" xfId="4626" xr:uid="{00000000-0005-0000-0000-00002B240000}"/>
    <cellStyle name="Percent [2] 2" xfId="4627" xr:uid="{00000000-0005-0000-0000-00002C240000}"/>
    <cellStyle name="Percent [2] 3" xfId="4628" xr:uid="{00000000-0005-0000-0000-00002D240000}"/>
    <cellStyle name="Percent 1 dec" xfId="4629" xr:uid="{00000000-0005-0000-0000-00002E240000}"/>
    <cellStyle name="Percent 1 dec - Input" xfId="4630" xr:uid="{00000000-0005-0000-0000-00002F240000}"/>
    <cellStyle name="Percent 1 dec_Data" xfId="4631" xr:uid="{00000000-0005-0000-0000-000030240000}"/>
    <cellStyle name="Percent 10" xfId="4632" xr:uid="{00000000-0005-0000-0000-000031240000}"/>
    <cellStyle name="Percent 2" xfId="8" xr:uid="{00000000-0005-0000-0000-000032240000}"/>
    <cellStyle name="Percent 2 10" xfId="4633" xr:uid="{00000000-0005-0000-0000-000033240000}"/>
    <cellStyle name="Percent 2 10 2" xfId="4634" xr:uid="{00000000-0005-0000-0000-000034240000}"/>
    <cellStyle name="Percent 2 10 2 2" xfId="4635" xr:uid="{00000000-0005-0000-0000-000035240000}"/>
    <cellStyle name="Percent 2 10 3" xfId="4636" xr:uid="{00000000-0005-0000-0000-000036240000}"/>
    <cellStyle name="Percent 2 11" xfId="4637" xr:uid="{00000000-0005-0000-0000-000037240000}"/>
    <cellStyle name="Percent 2 12" xfId="4638" xr:uid="{00000000-0005-0000-0000-000038240000}"/>
    <cellStyle name="Percent 2 12 2" xfId="4639" xr:uid="{00000000-0005-0000-0000-000039240000}"/>
    <cellStyle name="Percent 2 12 2 2" xfId="4640" xr:uid="{00000000-0005-0000-0000-00003A240000}"/>
    <cellStyle name="Percent 2 12 3" xfId="4641" xr:uid="{00000000-0005-0000-0000-00003B240000}"/>
    <cellStyle name="Percent 2 13" xfId="4642" xr:uid="{00000000-0005-0000-0000-00003C240000}"/>
    <cellStyle name="Percent 2 13 2" xfId="4643" xr:uid="{00000000-0005-0000-0000-00003D240000}"/>
    <cellStyle name="Percent 2 14" xfId="4644" xr:uid="{00000000-0005-0000-0000-00003E240000}"/>
    <cellStyle name="Percent 2 15" xfId="4645" xr:uid="{00000000-0005-0000-0000-00003F240000}"/>
    <cellStyle name="Percent 2 16" xfId="4646" xr:uid="{00000000-0005-0000-0000-000040240000}"/>
    <cellStyle name="Percent 2 17" xfId="4647" xr:uid="{00000000-0005-0000-0000-000041240000}"/>
    <cellStyle name="Percent 2 18" xfId="4648" xr:uid="{00000000-0005-0000-0000-000042240000}"/>
    <cellStyle name="Percent 2 19" xfId="4649" xr:uid="{00000000-0005-0000-0000-000043240000}"/>
    <cellStyle name="Percent 2 2" xfId="9" xr:uid="{00000000-0005-0000-0000-000044240000}"/>
    <cellStyle name="Percent 2 2 2" xfId="4650" xr:uid="{00000000-0005-0000-0000-000045240000}"/>
    <cellStyle name="Percent 2 2 3" xfId="4651" xr:uid="{00000000-0005-0000-0000-000046240000}"/>
    <cellStyle name="Percent 2 2 4" xfId="4652" xr:uid="{00000000-0005-0000-0000-000047240000}"/>
    <cellStyle name="Percent 2 2 4 2" xfId="4653" xr:uid="{00000000-0005-0000-0000-000048240000}"/>
    <cellStyle name="Percent 2 2 4 2 2" xfId="4654" xr:uid="{00000000-0005-0000-0000-000049240000}"/>
    <cellStyle name="Percent 2 2 4 2 2 2" xfId="4655" xr:uid="{00000000-0005-0000-0000-00004A240000}"/>
    <cellStyle name="Percent 2 2 4 2 3" xfId="4656" xr:uid="{00000000-0005-0000-0000-00004B240000}"/>
    <cellStyle name="Percent 2 2 4 3" xfId="4657" xr:uid="{00000000-0005-0000-0000-00004C240000}"/>
    <cellStyle name="Percent 2 2 4 3 2" xfId="4658" xr:uid="{00000000-0005-0000-0000-00004D240000}"/>
    <cellStyle name="Percent 2 2 4 4" xfId="4659" xr:uid="{00000000-0005-0000-0000-00004E240000}"/>
    <cellStyle name="Percent 2 2 5" xfId="4660" xr:uid="{00000000-0005-0000-0000-00004F240000}"/>
    <cellStyle name="Percent 2 2 6" xfId="4661" xr:uid="{00000000-0005-0000-0000-000050240000}"/>
    <cellStyle name="Percent 2 3" xfId="10" xr:uid="{00000000-0005-0000-0000-000051240000}"/>
    <cellStyle name="Percent 2 4" xfId="4662" xr:uid="{00000000-0005-0000-0000-000052240000}"/>
    <cellStyle name="Percent 2 5" xfId="4663" xr:uid="{00000000-0005-0000-0000-000053240000}"/>
    <cellStyle name="Percent 2 5 2" xfId="4664" xr:uid="{00000000-0005-0000-0000-000054240000}"/>
    <cellStyle name="Percent 2 5 2 2" xfId="4665" xr:uid="{00000000-0005-0000-0000-000055240000}"/>
    <cellStyle name="Percent 2 5 2 2 2" xfId="4666" xr:uid="{00000000-0005-0000-0000-000056240000}"/>
    <cellStyle name="Percent 2 5 2 2 2 2" xfId="4667" xr:uid="{00000000-0005-0000-0000-000057240000}"/>
    <cellStyle name="Percent 2 5 2 2 3" xfId="4668" xr:uid="{00000000-0005-0000-0000-000058240000}"/>
    <cellStyle name="Percent 2 5 2 3" xfId="4669" xr:uid="{00000000-0005-0000-0000-000059240000}"/>
    <cellStyle name="Percent 2 5 2 3 2" xfId="4670" xr:uid="{00000000-0005-0000-0000-00005A240000}"/>
    <cellStyle name="Percent 2 5 2 4" xfId="4671" xr:uid="{00000000-0005-0000-0000-00005B240000}"/>
    <cellStyle name="Percent 2 5 3" xfId="4672" xr:uid="{00000000-0005-0000-0000-00005C240000}"/>
    <cellStyle name="Percent 2 5 3 2" xfId="4673" xr:uid="{00000000-0005-0000-0000-00005D240000}"/>
    <cellStyle name="Percent 2 5 3 2 2" xfId="4674" xr:uid="{00000000-0005-0000-0000-00005E240000}"/>
    <cellStyle name="Percent 2 5 3 2 2 2" xfId="4675" xr:uid="{00000000-0005-0000-0000-00005F240000}"/>
    <cellStyle name="Percent 2 5 3 2 3" xfId="4676" xr:uid="{00000000-0005-0000-0000-000060240000}"/>
    <cellStyle name="Percent 2 5 3 3" xfId="4677" xr:uid="{00000000-0005-0000-0000-000061240000}"/>
    <cellStyle name="Percent 2 5 3 3 2" xfId="4678" xr:uid="{00000000-0005-0000-0000-000062240000}"/>
    <cellStyle name="Percent 2 5 3 4" xfId="4679" xr:uid="{00000000-0005-0000-0000-000063240000}"/>
    <cellStyle name="Percent 2 5 4" xfId="4680" xr:uid="{00000000-0005-0000-0000-000064240000}"/>
    <cellStyle name="Percent 2 5 4 2" xfId="4681" xr:uid="{00000000-0005-0000-0000-000065240000}"/>
    <cellStyle name="Percent 2 5 4 2 2" xfId="4682" xr:uid="{00000000-0005-0000-0000-000066240000}"/>
    <cellStyle name="Percent 2 5 4 3" xfId="4683" xr:uid="{00000000-0005-0000-0000-000067240000}"/>
    <cellStyle name="Percent 2 5 5" xfId="4684" xr:uid="{00000000-0005-0000-0000-000068240000}"/>
    <cellStyle name="Percent 2 5 5 2" xfId="4685" xr:uid="{00000000-0005-0000-0000-000069240000}"/>
    <cellStyle name="Percent 2 5 6" xfId="4686" xr:uid="{00000000-0005-0000-0000-00006A240000}"/>
    <cellStyle name="Percent 2 6" xfId="4687" xr:uid="{00000000-0005-0000-0000-00006B240000}"/>
    <cellStyle name="Percent 2 6 2" xfId="4688" xr:uid="{00000000-0005-0000-0000-00006C240000}"/>
    <cellStyle name="Percent 2 6 2 2" xfId="4689" xr:uid="{00000000-0005-0000-0000-00006D240000}"/>
    <cellStyle name="Percent 2 6 2 2 2" xfId="4690" xr:uid="{00000000-0005-0000-0000-00006E240000}"/>
    <cellStyle name="Percent 2 6 2 2 2 2" xfId="4691" xr:uid="{00000000-0005-0000-0000-00006F240000}"/>
    <cellStyle name="Percent 2 6 2 2 3" xfId="4692" xr:uid="{00000000-0005-0000-0000-000070240000}"/>
    <cellStyle name="Percent 2 6 2 3" xfId="4693" xr:uid="{00000000-0005-0000-0000-000071240000}"/>
    <cellStyle name="Percent 2 6 2 3 2" xfId="4694" xr:uid="{00000000-0005-0000-0000-000072240000}"/>
    <cellStyle name="Percent 2 6 2 4" xfId="4695" xr:uid="{00000000-0005-0000-0000-000073240000}"/>
    <cellStyle name="Percent 2 6 3" xfId="4696" xr:uid="{00000000-0005-0000-0000-000074240000}"/>
    <cellStyle name="Percent 2 6 3 2" xfId="4697" xr:uid="{00000000-0005-0000-0000-000075240000}"/>
    <cellStyle name="Percent 2 6 3 2 2" xfId="4698" xr:uid="{00000000-0005-0000-0000-000076240000}"/>
    <cellStyle name="Percent 2 6 3 2 2 2" xfId="4699" xr:uid="{00000000-0005-0000-0000-000077240000}"/>
    <cellStyle name="Percent 2 6 3 2 3" xfId="4700" xr:uid="{00000000-0005-0000-0000-000078240000}"/>
    <cellStyle name="Percent 2 6 3 3" xfId="4701" xr:uid="{00000000-0005-0000-0000-000079240000}"/>
    <cellStyle name="Percent 2 6 3 3 2" xfId="4702" xr:uid="{00000000-0005-0000-0000-00007A240000}"/>
    <cellStyle name="Percent 2 6 3 4" xfId="4703" xr:uid="{00000000-0005-0000-0000-00007B240000}"/>
    <cellStyle name="Percent 2 6 4" xfId="4704" xr:uid="{00000000-0005-0000-0000-00007C240000}"/>
    <cellStyle name="Percent 2 6 4 2" xfId="4705" xr:uid="{00000000-0005-0000-0000-00007D240000}"/>
    <cellStyle name="Percent 2 6 4 2 2" xfId="4706" xr:uid="{00000000-0005-0000-0000-00007E240000}"/>
    <cellStyle name="Percent 2 6 4 3" xfId="4707" xr:uid="{00000000-0005-0000-0000-00007F240000}"/>
    <cellStyle name="Percent 2 6 5" xfId="4708" xr:uid="{00000000-0005-0000-0000-000080240000}"/>
    <cellStyle name="Percent 2 6 5 2" xfId="4709" xr:uid="{00000000-0005-0000-0000-000081240000}"/>
    <cellStyle name="Percent 2 6 6" xfId="4710" xr:uid="{00000000-0005-0000-0000-000082240000}"/>
    <cellStyle name="Percent 2 7" xfId="4711" xr:uid="{00000000-0005-0000-0000-000083240000}"/>
    <cellStyle name="Percent 2 7 2" xfId="4712" xr:uid="{00000000-0005-0000-0000-000084240000}"/>
    <cellStyle name="Percent 2 7 3" xfId="4713" xr:uid="{00000000-0005-0000-0000-000085240000}"/>
    <cellStyle name="Percent 2 7 4" xfId="4714" xr:uid="{00000000-0005-0000-0000-000086240000}"/>
    <cellStyle name="Percent 2 7 4 2" xfId="4715" xr:uid="{00000000-0005-0000-0000-000087240000}"/>
    <cellStyle name="Percent 2 7 4 2 2" xfId="4716" xr:uid="{00000000-0005-0000-0000-000088240000}"/>
    <cellStyle name="Percent 2 7 4 3" xfId="4717" xr:uid="{00000000-0005-0000-0000-000089240000}"/>
    <cellStyle name="Percent 2 7 5" xfId="4718" xr:uid="{00000000-0005-0000-0000-00008A240000}"/>
    <cellStyle name="Percent 2 7 5 2" xfId="4719" xr:uid="{00000000-0005-0000-0000-00008B240000}"/>
    <cellStyle name="Percent 2 7 6" xfId="4720" xr:uid="{00000000-0005-0000-0000-00008C240000}"/>
    <cellStyle name="Percent 2 8" xfId="4721" xr:uid="{00000000-0005-0000-0000-00008D240000}"/>
    <cellStyle name="Percent 2 8 2" xfId="4722" xr:uid="{00000000-0005-0000-0000-00008E240000}"/>
    <cellStyle name="Percent 2 8 2 2" xfId="4723" xr:uid="{00000000-0005-0000-0000-00008F240000}"/>
    <cellStyle name="Percent 2 8 2 2 2" xfId="4724" xr:uid="{00000000-0005-0000-0000-000090240000}"/>
    <cellStyle name="Percent 2 8 2 3" xfId="4725" xr:uid="{00000000-0005-0000-0000-000091240000}"/>
    <cellStyle name="Percent 2 8 3" xfId="4726" xr:uid="{00000000-0005-0000-0000-000092240000}"/>
    <cellStyle name="Percent 2 8 3 2" xfId="4727" xr:uid="{00000000-0005-0000-0000-000093240000}"/>
    <cellStyle name="Percent 2 8 4" xfId="4728" xr:uid="{00000000-0005-0000-0000-000094240000}"/>
    <cellStyle name="Percent 2 9" xfId="4729" xr:uid="{00000000-0005-0000-0000-000095240000}"/>
    <cellStyle name="Percent 3" xfId="58" xr:uid="{00000000-0005-0000-0000-000096240000}"/>
    <cellStyle name="Percent 3 2" xfId="75" xr:uid="{00000000-0005-0000-0000-000097240000}"/>
    <cellStyle name="Percent 3 2 2" xfId="4730" xr:uid="{00000000-0005-0000-0000-000098240000}"/>
    <cellStyle name="Percent 3 2 2 2" xfId="4731" xr:uid="{00000000-0005-0000-0000-000099240000}"/>
    <cellStyle name="Percent 3 2 3" xfId="4732" xr:uid="{00000000-0005-0000-0000-00009A240000}"/>
    <cellStyle name="Percent 3 2 4" xfId="4733" xr:uid="{00000000-0005-0000-0000-00009B240000}"/>
    <cellStyle name="Percent 3 3" xfId="4734" xr:uid="{00000000-0005-0000-0000-00009C240000}"/>
    <cellStyle name="Percent 3 4" xfId="4735" xr:uid="{00000000-0005-0000-0000-00009D240000}"/>
    <cellStyle name="Percent 4" xfId="4736" xr:uid="{00000000-0005-0000-0000-00009E240000}"/>
    <cellStyle name="Percent 4 2" xfId="4737" xr:uid="{00000000-0005-0000-0000-00009F240000}"/>
    <cellStyle name="Percent 4 2 2" xfId="4738" xr:uid="{00000000-0005-0000-0000-0000A0240000}"/>
    <cellStyle name="Percent 4 2 3" xfId="4739" xr:uid="{00000000-0005-0000-0000-0000A1240000}"/>
    <cellStyle name="Percent 4 3" xfId="4740" xr:uid="{00000000-0005-0000-0000-0000A2240000}"/>
    <cellStyle name="Percent 4 3 2" xfId="4741" xr:uid="{00000000-0005-0000-0000-0000A3240000}"/>
    <cellStyle name="Percent 4 3 2 2" xfId="4742" xr:uid="{00000000-0005-0000-0000-0000A4240000}"/>
    <cellStyle name="Percent 4 3 3" xfId="4743" xr:uid="{00000000-0005-0000-0000-0000A5240000}"/>
    <cellStyle name="Percent 4 4" xfId="4744" xr:uid="{00000000-0005-0000-0000-0000A6240000}"/>
    <cellStyle name="Percent 5" xfId="4745" xr:uid="{00000000-0005-0000-0000-0000A7240000}"/>
    <cellStyle name="Percent 5 2" xfId="4746" xr:uid="{00000000-0005-0000-0000-0000A8240000}"/>
    <cellStyle name="Percent 5 2 2" xfId="4747" xr:uid="{00000000-0005-0000-0000-0000A9240000}"/>
    <cellStyle name="Percent 5 2 2 2" xfId="4748" xr:uid="{00000000-0005-0000-0000-0000AA240000}"/>
    <cellStyle name="Percent 5 2 3" xfId="4749" xr:uid="{00000000-0005-0000-0000-0000AB240000}"/>
    <cellStyle name="Percent 6" xfId="4750" xr:uid="{00000000-0005-0000-0000-0000AC240000}"/>
    <cellStyle name="Percent 6 2" xfId="4751" xr:uid="{00000000-0005-0000-0000-0000AD240000}"/>
    <cellStyle name="Percent 6 2 2" xfId="4752" xr:uid="{00000000-0005-0000-0000-0000AE240000}"/>
    <cellStyle name="Percent 6 2 2 2" xfId="4753" xr:uid="{00000000-0005-0000-0000-0000AF240000}"/>
    <cellStyle name="Percent 6 2 3" xfId="4754" xr:uid="{00000000-0005-0000-0000-0000B0240000}"/>
    <cellStyle name="Percent 6 3" xfId="4755" xr:uid="{00000000-0005-0000-0000-0000B1240000}"/>
    <cellStyle name="Percent 6 3 2" xfId="4756" xr:uid="{00000000-0005-0000-0000-0000B2240000}"/>
    <cellStyle name="Percent 6 3 2 2" xfId="4757" xr:uid="{00000000-0005-0000-0000-0000B3240000}"/>
    <cellStyle name="Percent 6 3 3" xfId="4758" xr:uid="{00000000-0005-0000-0000-0000B4240000}"/>
    <cellStyle name="Percent 7" xfId="4759" xr:uid="{00000000-0005-0000-0000-0000B5240000}"/>
    <cellStyle name="Percent 7 2" xfId="4760" xr:uid="{00000000-0005-0000-0000-0000B6240000}"/>
    <cellStyle name="Percent 7 2 2" xfId="4761" xr:uid="{00000000-0005-0000-0000-0000B7240000}"/>
    <cellStyle name="Percent 7 2 2 2" xfId="4762" xr:uid="{00000000-0005-0000-0000-0000B8240000}"/>
    <cellStyle name="Percent 7 2 3" xfId="4763" xr:uid="{00000000-0005-0000-0000-0000B9240000}"/>
    <cellStyle name="Percent 7 3" xfId="4764" xr:uid="{00000000-0005-0000-0000-0000BA240000}"/>
    <cellStyle name="Percent 7 3 2" xfId="4765" xr:uid="{00000000-0005-0000-0000-0000BB240000}"/>
    <cellStyle name="Percent 7 4" xfId="4766" xr:uid="{00000000-0005-0000-0000-0000BC240000}"/>
    <cellStyle name="Percent 8" xfId="4767" xr:uid="{00000000-0005-0000-0000-0000BD240000}"/>
    <cellStyle name="Percent 9" xfId="4768" xr:uid="{00000000-0005-0000-0000-0000BE240000}"/>
    <cellStyle name="Percent Hard" xfId="4769" xr:uid="{00000000-0005-0000-0000-0000BF240000}"/>
    <cellStyle name="percentage" xfId="4770" xr:uid="{00000000-0005-0000-0000-0000C0240000}"/>
    <cellStyle name="PercentChange" xfId="4771" xr:uid="{00000000-0005-0000-0000-0000C1240000}"/>
    <cellStyle name="PLAN1" xfId="4772" xr:uid="{00000000-0005-0000-0000-0000C2240000}"/>
    <cellStyle name="Porcentaje" xfId="4773" xr:uid="{00000000-0005-0000-0000-0000C3240000}"/>
    <cellStyle name="Pourcentage_Profit &amp; Loss" xfId="4774" xr:uid="{00000000-0005-0000-0000-0000C4240000}"/>
    <cellStyle name="PrePop Currency (0)" xfId="4775" xr:uid="{00000000-0005-0000-0000-0000C5240000}"/>
    <cellStyle name="PrePop Currency (2)" xfId="4776" xr:uid="{00000000-0005-0000-0000-0000C6240000}"/>
    <cellStyle name="PrePop Units (0)" xfId="4777" xr:uid="{00000000-0005-0000-0000-0000C7240000}"/>
    <cellStyle name="PrePop Units (1)" xfId="4778" xr:uid="{00000000-0005-0000-0000-0000C8240000}"/>
    <cellStyle name="PrePop Units (2)" xfId="4779" xr:uid="{00000000-0005-0000-0000-0000C9240000}"/>
    <cellStyle name="Procenten" xfId="4780" xr:uid="{00000000-0005-0000-0000-0000CA240000}"/>
    <cellStyle name="Procenten estimate" xfId="4781" xr:uid="{00000000-0005-0000-0000-0000CB240000}"/>
    <cellStyle name="Procenten_EMI" xfId="4782" xr:uid="{00000000-0005-0000-0000-0000CC240000}"/>
    <cellStyle name="Profit figure" xfId="4783" xr:uid="{00000000-0005-0000-0000-0000CD240000}"/>
    <cellStyle name="Protected" xfId="4784" xr:uid="{00000000-0005-0000-0000-0000CE240000}"/>
    <cellStyle name="ProtectedDates" xfId="4785" xr:uid="{00000000-0005-0000-0000-0000CF240000}"/>
    <cellStyle name="PSChar" xfId="4786" xr:uid="{00000000-0005-0000-0000-0000D0240000}"/>
    <cellStyle name="PSDate" xfId="4787" xr:uid="{00000000-0005-0000-0000-0000D1240000}"/>
    <cellStyle name="PSDec" xfId="4788" xr:uid="{00000000-0005-0000-0000-0000D2240000}"/>
    <cellStyle name="PSHeading" xfId="4789" xr:uid="{00000000-0005-0000-0000-0000D3240000}"/>
    <cellStyle name="PSInt" xfId="4790" xr:uid="{00000000-0005-0000-0000-0000D4240000}"/>
    <cellStyle name="PSSpacer" xfId="4791" xr:uid="{00000000-0005-0000-0000-0000D5240000}"/>
    <cellStyle name="RatioX" xfId="4792" xr:uid="{00000000-0005-0000-0000-0000D6240000}"/>
    <cellStyle name="Red font" xfId="4793" xr:uid="{00000000-0005-0000-0000-0000D7240000}"/>
    <cellStyle name="ref" xfId="4794" xr:uid="{00000000-0005-0000-0000-0000D8240000}"/>
    <cellStyle name="Right" xfId="4795" xr:uid="{00000000-0005-0000-0000-0000D9240000}"/>
    <cellStyle name="Salomon Logo" xfId="4796" xr:uid="{00000000-0005-0000-0000-0000DA240000}"/>
    <cellStyle name="ScripFactor" xfId="4797" xr:uid="{00000000-0005-0000-0000-0000DB240000}"/>
    <cellStyle name="SectionHeading" xfId="4798" xr:uid="{00000000-0005-0000-0000-0000DC240000}"/>
    <cellStyle name="Shade" xfId="4799" xr:uid="{00000000-0005-0000-0000-0000DD240000}"/>
    <cellStyle name="Shaded" xfId="4800" xr:uid="{00000000-0005-0000-0000-0000DE240000}"/>
    <cellStyle name="Single Accounting" xfId="4801" xr:uid="{00000000-0005-0000-0000-0000DF240000}"/>
    <cellStyle name="SingleLineAcctgn" xfId="4802" xr:uid="{00000000-0005-0000-0000-0000E0240000}"/>
    <cellStyle name="SingleLinePercent" xfId="4803" xr:uid="{00000000-0005-0000-0000-0000E1240000}"/>
    <cellStyle name="Source Superscript" xfId="4804" xr:uid="{00000000-0005-0000-0000-0000E2240000}"/>
    <cellStyle name="Source Text" xfId="4805" xr:uid="{00000000-0005-0000-0000-0000E3240000}"/>
    <cellStyle name="ssp " xfId="4806" xr:uid="{00000000-0005-0000-0000-0000E4240000}"/>
    <cellStyle name="Standard" xfId="4807" xr:uid="{00000000-0005-0000-0000-0000E5240000}"/>
    <cellStyle name="Style 1" xfId="4808" xr:uid="{00000000-0005-0000-0000-0000E6240000}"/>
    <cellStyle name="Style 10" xfId="4809" xr:uid="{00000000-0005-0000-0000-0000E7240000}"/>
    <cellStyle name="Style 100" xfId="4810" xr:uid="{00000000-0005-0000-0000-0000E8240000}"/>
    <cellStyle name="Style 101" xfId="4811" xr:uid="{00000000-0005-0000-0000-0000E9240000}"/>
    <cellStyle name="Style 102" xfId="4812" xr:uid="{00000000-0005-0000-0000-0000EA240000}"/>
    <cellStyle name="Style 103" xfId="4813" xr:uid="{00000000-0005-0000-0000-0000EB240000}"/>
    <cellStyle name="Style 104" xfId="4814" xr:uid="{00000000-0005-0000-0000-0000EC240000}"/>
    <cellStyle name="Style 105" xfId="4815" xr:uid="{00000000-0005-0000-0000-0000ED240000}"/>
    <cellStyle name="Style 106" xfId="4816" xr:uid="{00000000-0005-0000-0000-0000EE240000}"/>
    <cellStyle name="Style 107" xfId="4817" xr:uid="{00000000-0005-0000-0000-0000EF240000}"/>
    <cellStyle name="Style 108" xfId="4818" xr:uid="{00000000-0005-0000-0000-0000F0240000}"/>
    <cellStyle name="Style 109" xfId="4819" xr:uid="{00000000-0005-0000-0000-0000F1240000}"/>
    <cellStyle name="Style 11" xfId="4820" xr:uid="{00000000-0005-0000-0000-0000F2240000}"/>
    <cellStyle name="Style 110" xfId="4821" xr:uid="{00000000-0005-0000-0000-0000F3240000}"/>
    <cellStyle name="Style 111" xfId="4822" xr:uid="{00000000-0005-0000-0000-0000F4240000}"/>
    <cellStyle name="Style 112" xfId="4823" xr:uid="{00000000-0005-0000-0000-0000F5240000}"/>
    <cellStyle name="Style 113" xfId="4824" xr:uid="{00000000-0005-0000-0000-0000F6240000}"/>
    <cellStyle name="Style 114" xfId="4825" xr:uid="{00000000-0005-0000-0000-0000F7240000}"/>
    <cellStyle name="Style 115" xfId="4826" xr:uid="{00000000-0005-0000-0000-0000F8240000}"/>
    <cellStyle name="Style 116" xfId="4827" xr:uid="{00000000-0005-0000-0000-0000F9240000}"/>
    <cellStyle name="Style 117" xfId="4828" xr:uid="{00000000-0005-0000-0000-0000FA240000}"/>
    <cellStyle name="Style 118" xfId="4829" xr:uid="{00000000-0005-0000-0000-0000FB240000}"/>
    <cellStyle name="Style 119" xfId="4830" xr:uid="{00000000-0005-0000-0000-0000FC240000}"/>
    <cellStyle name="Style 12" xfId="4831" xr:uid="{00000000-0005-0000-0000-0000FD240000}"/>
    <cellStyle name="Style 120" xfId="4832" xr:uid="{00000000-0005-0000-0000-0000FE240000}"/>
    <cellStyle name="Style 121" xfId="4833" xr:uid="{00000000-0005-0000-0000-0000FF240000}"/>
    <cellStyle name="Style 122" xfId="4834" xr:uid="{00000000-0005-0000-0000-000000250000}"/>
    <cellStyle name="Style 123" xfId="4835" xr:uid="{00000000-0005-0000-0000-000001250000}"/>
    <cellStyle name="Style 124" xfId="4836" xr:uid="{00000000-0005-0000-0000-000002250000}"/>
    <cellStyle name="Style 125" xfId="4837" xr:uid="{00000000-0005-0000-0000-000003250000}"/>
    <cellStyle name="Style 126" xfId="4838" xr:uid="{00000000-0005-0000-0000-000004250000}"/>
    <cellStyle name="Style 127" xfId="4839" xr:uid="{00000000-0005-0000-0000-000005250000}"/>
    <cellStyle name="Style 128" xfId="4840" xr:uid="{00000000-0005-0000-0000-000006250000}"/>
    <cellStyle name="Style 129" xfId="4841" xr:uid="{00000000-0005-0000-0000-000007250000}"/>
    <cellStyle name="Style 13" xfId="4842" xr:uid="{00000000-0005-0000-0000-000008250000}"/>
    <cellStyle name="Style 130" xfId="4843" xr:uid="{00000000-0005-0000-0000-000009250000}"/>
    <cellStyle name="Style 131" xfId="4844" xr:uid="{00000000-0005-0000-0000-00000A250000}"/>
    <cellStyle name="Style 132" xfId="4845" xr:uid="{00000000-0005-0000-0000-00000B250000}"/>
    <cellStyle name="Style 133" xfId="4846" xr:uid="{00000000-0005-0000-0000-00000C250000}"/>
    <cellStyle name="Style 134" xfId="4847" xr:uid="{00000000-0005-0000-0000-00000D250000}"/>
    <cellStyle name="Style 135" xfId="4848" xr:uid="{00000000-0005-0000-0000-00000E250000}"/>
    <cellStyle name="Style 136" xfId="4849" xr:uid="{00000000-0005-0000-0000-00000F250000}"/>
    <cellStyle name="Style 137" xfId="4850" xr:uid="{00000000-0005-0000-0000-000010250000}"/>
    <cellStyle name="Style 138" xfId="4851" xr:uid="{00000000-0005-0000-0000-000011250000}"/>
    <cellStyle name="Style 139" xfId="4852" xr:uid="{00000000-0005-0000-0000-000012250000}"/>
    <cellStyle name="Style 14" xfId="4853" xr:uid="{00000000-0005-0000-0000-000013250000}"/>
    <cellStyle name="Style 140" xfId="4854" xr:uid="{00000000-0005-0000-0000-000014250000}"/>
    <cellStyle name="Style 141" xfId="4855" xr:uid="{00000000-0005-0000-0000-000015250000}"/>
    <cellStyle name="Style 142" xfId="4856" xr:uid="{00000000-0005-0000-0000-000016250000}"/>
    <cellStyle name="Style 143" xfId="4857" xr:uid="{00000000-0005-0000-0000-000017250000}"/>
    <cellStyle name="Style 144" xfId="4858" xr:uid="{00000000-0005-0000-0000-000018250000}"/>
    <cellStyle name="Style 145" xfId="4859" xr:uid="{00000000-0005-0000-0000-000019250000}"/>
    <cellStyle name="Style 146" xfId="4860" xr:uid="{00000000-0005-0000-0000-00001A250000}"/>
    <cellStyle name="Style 147" xfId="4861" xr:uid="{00000000-0005-0000-0000-00001B250000}"/>
    <cellStyle name="Style 148" xfId="4862" xr:uid="{00000000-0005-0000-0000-00001C250000}"/>
    <cellStyle name="Style 149" xfId="4863" xr:uid="{00000000-0005-0000-0000-00001D250000}"/>
    <cellStyle name="Style 15" xfId="4864" xr:uid="{00000000-0005-0000-0000-00001E250000}"/>
    <cellStyle name="Style 150" xfId="4865" xr:uid="{00000000-0005-0000-0000-00001F250000}"/>
    <cellStyle name="Style 151" xfId="4866" xr:uid="{00000000-0005-0000-0000-000020250000}"/>
    <cellStyle name="Style 152" xfId="4867" xr:uid="{00000000-0005-0000-0000-000021250000}"/>
    <cellStyle name="Style 153" xfId="4868" xr:uid="{00000000-0005-0000-0000-000022250000}"/>
    <cellStyle name="Style 154" xfId="4869" xr:uid="{00000000-0005-0000-0000-000023250000}"/>
    <cellStyle name="Style 155" xfId="4870" xr:uid="{00000000-0005-0000-0000-000024250000}"/>
    <cellStyle name="Style 156" xfId="4871" xr:uid="{00000000-0005-0000-0000-000025250000}"/>
    <cellStyle name="Style 157" xfId="4872" xr:uid="{00000000-0005-0000-0000-000026250000}"/>
    <cellStyle name="Style 158" xfId="4873" xr:uid="{00000000-0005-0000-0000-000027250000}"/>
    <cellStyle name="Style 159" xfId="4874" xr:uid="{00000000-0005-0000-0000-000028250000}"/>
    <cellStyle name="Style 16" xfId="4875" xr:uid="{00000000-0005-0000-0000-000029250000}"/>
    <cellStyle name="Style 160" xfId="4876" xr:uid="{00000000-0005-0000-0000-00002A250000}"/>
    <cellStyle name="Style 161" xfId="4877" xr:uid="{00000000-0005-0000-0000-00002B250000}"/>
    <cellStyle name="Style 162" xfId="4878" xr:uid="{00000000-0005-0000-0000-00002C250000}"/>
    <cellStyle name="Style 163" xfId="4879" xr:uid="{00000000-0005-0000-0000-00002D250000}"/>
    <cellStyle name="Style 164" xfId="4880" xr:uid="{00000000-0005-0000-0000-00002E250000}"/>
    <cellStyle name="Style 165" xfId="4881" xr:uid="{00000000-0005-0000-0000-00002F250000}"/>
    <cellStyle name="Style 166" xfId="4882" xr:uid="{00000000-0005-0000-0000-000030250000}"/>
    <cellStyle name="Style 167" xfId="4883" xr:uid="{00000000-0005-0000-0000-000031250000}"/>
    <cellStyle name="Style 168" xfId="4884" xr:uid="{00000000-0005-0000-0000-000032250000}"/>
    <cellStyle name="Style 169" xfId="4885" xr:uid="{00000000-0005-0000-0000-000033250000}"/>
    <cellStyle name="Style 17" xfId="4886" xr:uid="{00000000-0005-0000-0000-000034250000}"/>
    <cellStyle name="Style 170" xfId="4887" xr:uid="{00000000-0005-0000-0000-000035250000}"/>
    <cellStyle name="Style 171" xfId="4888" xr:uid="{00000000-0005-0000-0000-000036250000}"/>
    <cellStyle name="Style 172" xfId="4889" xr:uid="{00000000-0005-0000-0000-000037250000}"/>
    <cellStyle name="Style 173" xfId="4890" xr:uid="{00000000-0005-0000-0000-000038250000}"/>
    <cellStyle name="Style 174" xfId="4891" xr:uid="{00000000-0005-0000-0000-000039250000}"/>
    <cellStyle name="Style 175" xfId="4892" xr:uid="{00000000-0005-0000-0000-00003A250000}"/>
    <cellStyle name="Style 176" xfId="4893" xr:uid="{00000000-0005-0000-0000-00003B250000}"/>
    <cellStyle name="Style 177" xfId="4894" xr:uid="{00000000-0005-0000-0000-00003C250000}"/>
    <cellStyle name="Style 178" xfId="4895" xr:uid="{00000000-0005-0000-0000-00003D250000}"/>
    <cellStyle name="Style 179" xfId="4896" xr:uid="{00000000-0005-0000-0000-00003E250000}"/>
    <cellStyle name="Style 18" xfId="4897" xr:uid="{00000000-0005-0000-0000-00003F250000}"/>
    <cellStyle name="Style 180" xfId="4898" xr:uid="{00000000-0005-0000-0000-000040250000}"/>
    <cellStyle name="Style 181" xfId="4899" xr:uid="{00000000-0005-0000-0000-000041250000}"/>
    <cellStyle name="Style 182" xfId="4900" xr:uid="{00000000-0005-0000-0000-000042250000}"/>
    <cellStyle name="Style 183" xfId="4901" xr:uid="{00000000-0005-0000-0000-000043250000}"/>
    <cellStyle name="Style 184" xfId="4902" xr:uid="{00000000-0005-0000-0000-000044250000}"/>
    <cellStyle name="Style 185" xfId="4903" xr:uid="{00000000-0005-0000-0000-000045250000}"/>
    <cellStyle name="Style 186" xfId="4904" xr:uid="{00000000-0005-0000-0000-000046250000}"/>
    <cellStyle name="Style 187" xfId="4905" xr:uid="{00000000-0005-0000-0000-000047250000}"/>
    <cellStyle name="Style 188" xfId="4906" xr:uid="{00000000-0005-0000-0000-000048250000}"/>
    <cellStyle name="Style 189" xfId="4907" xr:uid="{00000000-0005-0000-0000-000049250000}"/>
    <cellStyle name="Style 19" xfId="4908" xr:uid="{00000000-0005-0000-0000-00004A250000}"/>
    <cellStyle name="Style 190" xfId="4909" xr:uid="{00000000-0005-0000-0000-00004B250000}"/>
    <cellStyle name="Style 191" xfId="4910" xr:uid="{00000000-0005-0000-0000-00004C250000}"/>
    <cellStyle name="Style 192" xfId="4911" xr:uid="{00000000-0005-0000-0000-00004D250000}"/>
    <cellStyle name="Style 193" xfId="4912" xr:uid="{00000000-0005-0000-0000-00004E250000}"/>
    <cellStyle name="Style 194" xfId="4913" xr:uid="{00000000-0005-0000-0000-00004F250000}"/>
    <cellStyle name="Style 195" xfId="4914" xr:uid="{00000000-0005-0000-0000-000050250000}"/>
    <cellStyle name="Style 196" xfId="4915" xr:uid="{00000000-0005-0000-0000-000051250000}"/>
    <cellStyle name="Style 197" xfId="4916" xr:uid="{00000000-0005-0000-0000-000052250000}"/>
    <cellStyle name="Style 198" xfId="4917" xr:uid="{00000000-0005-0000-0000-000053250000}"/>
    <cellStyle name="Style 199" xfId="4918" xr:uid="{00000000-0005-0000-0000-000054250000}"/>
    <cellStyle name="Style 2" xfId="4919" xr:uid="{00000000-0005-0000-0000-000055250000}"/>
    <cellStyle name="Style 20" xfId="4920" xr:uid="{00000000-0005-0000-0000-000056250000}"/>
    <cellStyle name="Style 200" xfId="4921" xr:uid="{00000000-0005-0000-0000-000057250000}"/>
    <cellStyle name="Style 201" xfId="4922" xr:uid="{00000000-0005-0000-0000-000058250000}"/>
    <cellStyle name="Style 202" xfId="4923" xr:uid="{00000000-0005-0000-0000-000059250000}"/>
    <cellStyle name="Style 203" xfId="4924" xr:uid="{00000000-0005-0000-0000-00005A250000}"/>
    <cellStyle name="Style 204" xfId="4925" xr:uid="{00000000-0005-0000-0000-00005B250000}"/>
    <cellStyle name="Style 205" xfId="4926" xr:uid="{00000000-0005-0000-0000-00005C250000}"/>
    <cellStyle name="Style 206" xfId="4927" xr:uid="{00000000-0005-0000-0000-00005D250000}"/>
    <cellStyle name="Style 207" xfId="4928" xr:uid="{00000000-0005-0000-0000-00005E250000}"/>
    <cellStyle name="Style 208" xfId="4929" xr:uid="{00000000-0005-0000-0000-00005F250000}"/>
    <cellStyle name="Style 209" xfId="4930" xr:uid="{00000000-0005-0000-0000-000060250000}"/>
    <cellStyle name="Style 21" xfId="4931" xr:uid="{00000000-0005-0000-0000-000061250000}"/>
    <cellStyle name="Style 21 2" xfId="4932" xr:uid="{00000000-0005-0000-0000-000062250000}"/>
    <cellStyle name="Style 22" xfId="4933" xr:uid="{00000000-0005-0000-0000-000063250000}"/>
    <cellStyle name="Style 22 2" xfId="4934" xr:uid="{00000000-0005-0000-0000-000064250000}"/>
    <cellStyle name="Style 22 3" xfId="4935" xr:uid="{00000000-0005-0000-0000-000065250000}"/>
    <cellStyle name="Style 22 4" xfId="4936" xr:uid="{00000000-0005-0000-0000-000066250000}"/>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3" xfId="9758" xr:uid="{00000000-0005-0000-0000-00006B250000}"/>
    <cellStyle name="Style 23 3" xfId="77" xr:uid="{00000000-0005-0000-0000-00006C250000}"/>
    <cellStyle name="Style 23 3 2" xfId="120" xr:uid="{00000000-0005-0000-0000-00006D250000}"/>
    <cellStyle name="Style 23 3 3" xfId="9759" xr:uid="{00000000-0005-0000-0000-00006E250000}"/>
    <cellStyle name="Style 24" xfId="4937" xr:uid="{00000000-0005-0000-0000-00006F250000}"/>
    <cellStyle name="Style 24 2" xfId="4938" xr:uid="{00000000-0005-0000-0000-000070250000}"/>
    <cellStyle name="Style 24 3" xfId="4939" xr:uid="{00000000-0005-0000-0000-000071250000}"/>
    <cellStyle name="Style 24 4" xfId="4940" xr:uid="{00000000-0005-0000-0000-000072250000}"/>
    <cellStyle name="Style 25" xfId="4941" xr:uid="{00000000-0005-0000-0000-000073250000}"/>
    <cellStyle name="Style 25 2" xfId="4942" xr:uid="{00000000-0005-0000-0000-000074250000}"/>
    <cellStyle name="Style 25 3" xfId="4943" xr:uid="{00000000-0005-0000-0000-000075250000}"/>
    <cellStyle name="Style 26" xfId="4944" xr:uid="{00000000-0005-0000-0000-000076250000}"/>
    <cellStyle name="Style 26 2" xfId="4945" xr:uid="{00000000-0005-0000-0000-000077250000}"/>
    <cellStyle name="Style 26 3" xfId="4946" xr:uid="{00000000-0005-0000-0000-000078250000}"/>
    <cellStyle name="Style 26 4" xfId="4947" xr:uid="{00000000-0005-0000-0000-000079250000}"/>
    <cellStyle name="Style 27" xfId="4948" xr:uid="{00000000-0005-0000-0000-00007A250000}"/>
    <cellStyle name="Style 28" xfId="4949" xr:uid="{00000000-0005-0000-0000-00007B250000}"/>
    <cellStyle name="Style 29" xfId="4950" xr:uid="{00000000-0005-0000-0000-00007C250000}"/>
    <cellStyle name="Style 3" xfId="4951" xr:uid="{00000000-0005-0000-0000-00007D250000}"/>
    <cellStyle name="Style 30" xfId="4952" xr:uid="{00000000-0005-0000-0000-00007E250000}"/>
    <cellStyle name="Style 31" xfId="4953" xr:uid="{00000000-0005-0000-0000-00007F250000}"/>
    <cellStyle name="Style 32" xfId="4954" xr:uid="{00000000-0005-0000-0000-000080250000}"/>
    <cellStyle name="Style 33" xfId="4955" xr:uid="{00000000-0005-0000-0000-000081250000}"/>
    <cellStyle name="Style 34" xfId="4956" xr:uid="{00000000-0005-0000-0000-000082250000}"/>
    <cellStyle name="Style 35" xfId="4957" xr:uid="{00000000-0005-0000-0000-000083250000}"/>
    <cellStyle name="Style 36" xfId="4958" xr:uid="{00000000-0005-0000-0000-000084250000}"/>
    <cellStyle name="Style 37" xfId="4959" xr:uid="{00000000-0005-0000-0000-000085250000}"/>
    <cellStyle name="Style 38" xfId="4960" xr:uid="{00000000-0005-0000-0000-000086250000}"/>
    <cellStyle name="Style 39" xfId="4961" xr:uid="{00000000-0005-0000-0000-000087250000}"/>
    <cellStyle name="Style 4" xfId="4962" xr:uid="{00000000-0005-0000-0000-000088250000}"/>
    <cellStyle name="Style 40" xfId="4963" xr:uid="{00000000-0005-0000-0000-000089250000}"/>
    <cellStyle name="Style 41" xfId="4964" xr:uid="{00000000-0005-0000-0000-00008A250000}"/>
    <cellStyle name="Style 42" xfId="4965" xr:uid="{00000000-0005-0000-0000-00008B250000}"/>
    <cellStyle name="Style 43" xfId="4966" xr:uid="{00000000-0005-0000-0000-00008C250000}"/>
    <cellStyle name="Style 44" xfId="4967" xr:uid="{00000000-0005-0000-0000-00008D250000}"/>
    <cellStyle name="Style 45" xfId="4968" xr:uid="{00000000-0005-0000-0000-00008E250000}"/>
    <cellStyle name="Style 46" xfId="4969" xr:uid="{00000000-0005-0000-0000-00008F250000}"/>
    <cellStyle name="Style 47" xfId="4970" xr:uid="{00000000-0005-0000-0000-000090250000}"/>
    <cellStyle name="Style 48" xfId="4971" xr:uid="{00000000-0005-0000-0000-000091250000}"/>
    <cellStyle name="Style 49" xfId="4972" xr:uid="{00000000-0005-0000-0000-000092250000}"/>
    <cellStyle name="Style 5" xfId="4973" xr:uid="{00000000-0005-0000-0000-000093250000}"/>
    <cellStyle name="Style 50" xfId="4974" xr:uid="{00000000-0005-0000-0000-000094250000}"/>
    <cellStyle name="Style 51" xfId="4975" xr:uid="{00000000-0005-0000-0000-000095250000}"/>
    <cellStyle name="Style 52" xfId="4976" xr:uid="{00000000-0005-0000-0000-000096250000}"/>
    <cellStyle name="Style 53" xfId="4977" xr:uid="{00000000-0005-0000-0000-000097250000}"/>
    <cellStyle name="Style 54" xfId="4978" xr:uid="{00000000-0005-0000-0000-000098250000}"/>
    <cellStyle name="Style 55" xfId="4979" xr:uid="{00000000-0005-0000-0000-000099250000}"/>
    <cellStyle name="Style 56" xfId="4980" xr:uid="{00000000-0005-0000-0000-00009A250000}"/>
    <cellStyle name="Style 57" xfId="4981" xr:uid="{00000000-0005-0000-0000-00009B250000}"/>
    <cellStyle name="Style 58" xfId="4982" xr:uid="{00000000-0005-0000-0000-00009C250000}"/>
    <cellStyle name="Style 59" xfId="4983" xr:uid="{00000000-0005-0000-0000-00009D250000}"/>
    <cellStyle name="Style 6" xfId="4984" xr:uid="{00000000-0005-0000-0000-00009E250000}"/>
    <cellStyle name="Style 60" xfId="4985" xr:uid="{00000000-0005-0000-0000-00009F250000}"/>
    <cellStyle name="Style 61" xfId="4986" xr:uid="{00000000-0005-0000-0000-0000A0250000}"/>
    <cellStyle name="Style 62" xfId="4987" xr:uid="{00000000-0005-0000-0000-0000A1250000}"/>
    <cellStyle name="Style 63" xfId="4988" xr:uid="{00000000-0005-0000-0000-0000A2250000}"/>
    <cellStyle name="Style 64" xfId="4989" xr:uid="{00000000-0005-0000-0000-0000A3250000}"/>
    <cellStyle name="Style 65" xfId="4990" xr:uid="{00000000-0005-0000-0000-0000A4250000}"/>
    <cellStyle name="Style 66" xfId="4991" xr:uid="{00000000-0005-0000-0000-0000A5250000}"/>
    <cellStyle name="Style 67" xfId="4992" xr:uid="{00000000-0005-0000-0000-0000A6250000}"/>
    <cellStyle name="Style 68" xfId="4993" xr:uid="{00000000-0005-0000-0000-0000A7250000}"/>
    <cellStyle name="Style 69" xfId="4994" xr:uid="{00000000-0005-0000-0000-0000A8250000}"/>
    <cellStyle name="Style 7" xfId="4995" xr:uid="{00000000-0005-0000-0000-0000A9250000}"/>
    <cellStyle name="Style 70" xfId="4996" xr:uid="{00000000-0005-0000-0000-0000AA250000}"/>
    <cellStyle name="Style 71" xfId="4997" xr:uid="{00000000-0005-0000-0000-0000AB250000}"/>
    <cellStyle name="Style 72" xfId="4998" xr:uid="{00000000-0005-0000-0000-0000AC250000}"/>
    <cellStyle name="Style 73" xfId="4999" xr:uid="{00000000-0005-0000-0000-0000AD250000}"/>
    <cellStyle name="Style 74" xfId="5000" xr:uid="{00000000-0005-0000-0000-0000AE250000}"/>
    <cellStyle name="Style 75" xfId="5001" xr:uid="{00000000-0005-0000-0000-0000AF250000}"/>
    <cellStyle name="Style 76" xfId="5002" xr:uid="{00000000-0005-0000-0000-0000B0250000}"/>
    <cellStyle name="Style 77" xfId="5003" xr:uid="{00000000-0005-0000-0000-0000B1250000}"/>
    <cellStyle name="Style 78" xfId="5004" xr:uid="{00000000-0005-0000-0000-0000B2250000}"/>
    <cellStyle name="Style 79" xfId="5005" xr:uid="{00000000-0005-0000-0000-0000B3250000}"/>
    <cellStyle name="Style 8" xfId="5006" xr:uid="{00000000-0005-0000-0000-0000B4250000}"/>
    <cellStyle name="Style 80" xfId="5007" xr:uid="{00000000-0005-0000-0000-0000B5250000}"/>
    <cellStyle name="Style 81" xfId="5008" xr:uid="{00000000-0005-0000-0000-0000B6250000}"/>
    <cellStyle name="Style 82" xfId="5009" xr:uid="{00000000-0005-0000-0000-0000B7250000}"/>
    <cellStyle name="Style 83" xfId="5010" xr:uid="{00000000-0005-0000-0000-0000B8250000}"/>
    <cellStyle name="Style 84" xfId="5011" xr:uid="{00000000-0005-0000-0000-0000B9250000}"/>
    <cellStyle name="Style 85" xfId="5012" xr:uid="{00000000-0005-0000-0000-0000BA250000}"/>
    <cellStyle name="Style 86" xfId="5013" xr:uid="{00000000-0005-0000-0000-0000BB250000}"/>
    <cellStyle name="Style 87" xfId="5014" xr:uid="{00000000-0005-0000-0000-0000BC250000}"/>
    <cellStyle name="Style 88" xfId="5015" xr:uid="{00000000-0005-0000-0000-0000BD250000}"/>
    <cellStyle name="Style 89" xfId="5016" xr:uid="{00000000-0005-0000-0000-0000BE250000}"/>
    <cellStyle name="Style 9" xfId="5017" xr:uid="{00000000-0005-0000-0000-0000BF250000}"/>
    <cellStyle name="Style 90" xfId="5018" xr:uid="{00000000-0005-0000-0000-0000C0250000}"/>
    <cellStyle name="Style 91" xfId="5019" xr:uid="{00000000-0005-0000-0000-0000C1250000}"/>
    <cellStyle name="Style 92" xfId="5020" xr:uid="{00000000-0005-0000-0000-0000C2250000}"/>
    <cellStyle name="Style 93" xfId="5021" xr:uid="{00000000-0005-0000-0000-0000C3250000}"/>
    <cellStyle name="Style 94" xfId="5022" xr:uid="{00000000-0005-0000-0000-0000C4250000}"/>
    <cellStyle name="Style 95" xfId="5023" xr:uid="{00000000-0005-0000-0000-0000C5250000}"/>
    <cellStyle name="Style 96" xfId="5024" xr:uid="{00000000-0005-0000-0000-0000C6250000}"/>
    <cellStyle name="Style 97" xfId="5025" xr:uid="{00000000-0005-0000-0000-0000C7250000}"/>
    <cellStyle name="Style 98" xfId="5026" xr:uid="{00000000-0005-0000-0000-0000C8250000}"/>
    <cellStyle name="Style 99" xfId="5027" xr:uid="{00000000-0005-0000-0000-0000C9250000}"/>
    <cellStyle name="STYLE1" xfId="5028" xr:uid="{00000000-0005-0000-0000-0000CA250000}"/>
    <cellStyle name="STYLE2" xfId="5029" xr:uid="{00000000-0005-0000-0000-0000CB250000}"/>
    <cellStyle name="STYLE3" xfId="5030" xr:uid="{00000000-0005-0000-0000-0000CC250000}"/>
    <cellStyle name="Subhead" xfId="5031" xr:uid="{00000000-0005-0000-0000-0000CD250000}"/>
    <cellStyle name="Subtotal_left" xfId="5032" xr:uid="{00000000-0005-0000-0000-0000CE250000}"/>
    <cellStyle name="SwitchCell" xfId="5033" xr:uid="{00000000-0005-0000-0000-0000CF250000}"/>
    <cellStyle name="t" xfId="5034" xr:uid="{00000000-0005-0000-0000-0000D0250000}"/>
    <cellStyle name="Table Col Head" xfId="5035" xr:uid="{00000000-0005-0000-0000-0000D1250000}"/>
    <cellStyle name="Table Head" xfId="5036" xr:uid="{00000000-0005-0000-0000-0000D2250000}"/>
    <cellStyle name="Table Head Aligned" xfId="5037" xr:uid="{00000000-0005-0000-0000-0000D3250000}"/>
    <cellStyle name="Table Head Aligned 2" xfId="6209" xr:uid="{00000000-0005-0000-0000-0000D4250000}"/>
    <cellStyle name="Table Head Blue" xfId="5038" xr:uid="{00000000-0005-0000-0000-0000D5250000}"/>
    <cellStyle name="Table Head Green" xfId="5039" xr:uid="{00000000-0005-0000-0000-0000D6250000}"/>
    <cellStyle name="Table Head Green 2" xfId="6211" xr:uid="{00000000-0005-0000-0000-0000D7250000}"/>
    <cellStyle name="Table Head_Val_Sum_Graph" xfId="5040" xr:uid="{00000000-0005-0000-0000-0000D8250000}"/>
    <cellStyle name="Table Sub Head" xfId="5041" xr:uid="{00000000-0005-0000-0000-0000D9250000}"/>
    <cellStyle name="Table Text" xfId="5042" xr:uid="{00000000-0005-0000-0000-0000DA250000}"/>
    <cellStyle name="Table Title" xfId="5043" xr:uid="{00000000-0005-0000-0000-0000DB250000}"/>
    <cellStyle name="Table Units" xfId="5044" xr:uid="{00000000-0005-0000-0000-0000DC250000}"/>
    <cellStyle name="Table_Header" xfId="5045" xr:uid="{00000000-0005-0000-0000-0000DD250000}"/>
    <cellStyle name="TableBorder" xfId="5046" xr:uid="{00000000-0005-0000-0000-0000DE250000}"/>
    <cellStyle name="TableColumnHeader" xfId="5047" xr:uid="{00000000-0005-0000-0000-0000DF250000}"/>
    <cellStyle name="TableColumnHeader 2" xfId="8566" xr:uid="{00000000-0005-0000-0000-0000E0250000}"/>
    <cellStyle name="TableHeading" xfId="5048" xr:uid="{00000000-0005-0000-0000-0000E1250000}"/>
    <cellStyle name="TableHighlight" xfId="5049" xr:uid="{00000000-0005-0000-0000-0000E2250000}"/>
    <cellStyle name="TableNote" xfId="5050" xr:uid="{00000000-0005-0000-0000-0000E3250000}"/>
    <cellStyle name="test a style" xfId="5051" xr:uid="{00000000-0005-0000-0000-0000E4250000}"/>
    <cellStyle name="test a style 2" xfId="6212" xr:uid="{00000000-0005-0000-0000-0000E5250000}"/>
    <cellStyle name="Text 1" xfId="5052" xr:uid="{00000000-0005-0000-0000-0000E6250000}"/>
    <cellStyle name="Text Head 1" xfId="5053" xr:uid="{00000000-0005-0000-0000-0000E7250000}"/>
    <cellStyle name="Text Indent A" xfId="5054" xr:uid="{00000000-0005-0000-0000-0000E8250000}"/>
    <cellStyle name="Text Indent B" xfId="5055" xr:uid="{00000000-0005-0000-0000-0000E9250000}"/>
    <cellStyle name="Text Indent C" xfId="5056" xr:uid="{00000000-0005-0000-0000-0000EA250000}"/>
    <cellStyle name="Text Wrap" xfId="5057" xr:uid="{00000000-0005-0000-0000-0000EB250000}"/>
    <cellStyle name="Time" xfId="5058" xr:uid="{00000000-0005-0000-0000-0000EC250000}"/>
    <cellStyle name="Times 10" xfId="5059" xr:uid="{00000000-0005-0000-0000-0000ED250000}"/>
    <cellStyle name="Times 12" xfId="5060" xr:uid="{00000000-0005-0000-0000-0000EE250000}"/>
    <cellStyle name="Times New Roman" xfId="5061" xr:uid="{00000000-0005-0000-0000-0000EF250000}"/>
    <cellStyle name="Title 2" xfId="61" xr:uid="{00000000-0005-0000-0000-0000F0250000}"/>
    <cellStyle name="Title 2 2" xfId="5062" xr:uid="{00000000-0005-0000-0000-0000F1250000}"/>
    <cellStyle name="Title 3" xfId="5063" xr:uid="{00000000-0005-0000-0000-0000F2250000}"/>
    <cellStyle name="title1" xfId="5065" xr:uid="{00000000-0005-0000-0000-0000F3250000}"/>
    <cellStyle name="title2" xfId="5066" xr:uid="{00000000-0005-0000-0000-0000F4250000}"/>
    <cellStyle name="Title-2" xfId="5064" xr:uid="{00000000-0005-0000-0000-0000F5250000}"/>
    <cellStyle name="Titles" xfId="5067" xr:uid="{00000000-0005-0000-0000-0000F6250000}"/>
    <cellStyle name="titre_col" xfId="5068" xr:uid="{00000000-0005-0000-0000-0000F7250000}"/>
    <cellStyle name="TOC" xfId="5069" xr:uid="{00000000-0005-0000-0000-0000F8250000}"/>
    <cellStyle name="Total 2" xfId="62" xr:uid="{00000000-0005-0000-0000-0000F9250000}"/>
    <cellStyle name="Total 2 10" xfId="5070" xr:uid="{00000000-0005-0000-0000-0000FA250000}"/>
    <cellStyle name="Total 2 11" xfId="9751" xr:uid="{00000000-0005-0000-0000-0000FB250000}"/>
    <cellStyle name="Total 2 2" xfId="69" xr:uid="{00000000-0005-0000-0000-0000FC250000}"/>
    <cellStyle name="Total 2 2 2" xfId="89" xr:uid="{00000000-0005-0000-0000-0000FD250000}"/>
    <cellStyle name="Total 2 2 2 2" xfId="9771" xr:uid="{00000000-0005-0000-0000-0000FE250000}"/>
    <cellStyle name="Total 2 2 3" xfId="9757" xr:uid="{00000000-0005-0000-0000-0000FF250000}"/>
    <cellStyle name="Total 2 3" xfId="83" xr:uid="{00000000-0005-0000-0000-000000260000}"/>
    <cellStyle name="Total 2 3 2" xfId="9765" xr:uid="{00000000-0005-0000-0000-000001260000}"/>
    <cellStyle name="Total 2 4" xfId="5071" xr:uid="{00000000-0005-0000-0000-000002260000}"/>
    <cellStyle name="Total 2 5" xfId="5072" xr:uid="{00000000-0005-0000-0000-000003260000}"/>
    <cellStyle name="Total 2 6" xfId="5073" xr:uid="{00000000-0005-0000-0000-000004260000}"/>
    <cellStyle name="Total 2 7" xfId="5074" xr:uid="{00000000-0005-0000-0000-000005260000}"/>
    <cellStyle name="Total 2 8" xfId="5075" xr:uid="{00000000-0005-0000-0000-000006260000}"/>
    <cellStyle name="Total 2 9" xfId="5076" xr:uid="{00000000-0005-0000-0000-000007260000}"/>
    <cellStyle name="Total 3" xfId="5077" xr:uid="{00000000-0005-0000-0000-000008260000}"/>
    <cellStyle name="Total Bold" xfId="5078" xr:uid="{00000000-0005-0000-0000-000009260000}"/>
    <cellStyle name="Totals" xfId="5079" xr:uid="{00000000-0005-0000-0000-00000A260000}"/>
    <cellStyle name="Totals 2" xfId="8567" xr:uid="{00000000-0005-0000-0000-00000B260000}"/>
    <cellStyle name="Underline_Single" xfId="5080" xr:uid="{00000000-0005-0000-0000-00000C260000}"/>
    <cellStyle name="UnProtectedCalc" xfId="5081" xr:uid="{00000000-0005-0000-0000-00000D260000}"/>
    <cellStyle name="UnProtectedCalc 2" xfId="6213" xr:uid="{00000000-0005-0000-0000-00000E260000}"/>
    <cellStyle name="Valuta (0)_Sheet1" xfId="5082" xr:uid="{00000000-0005-0000-0000-00000F260000}"/>
    <cellStyle name="Valuta_piv_polio" xfId="5083" xr:uid="{00000000-0005-0000-0000-000010260000}"/>
    <cellStyle name="Währung [0]_A17 - 31.03.1998" xfId="5084" xr:uid="{00000000-0005-0000-0000-000011260000}"/>
    <cellStyle name="Währung_A17 - 31.03.1998" xfId="5085" xr:uid="{00000000-0005-0000-0000-000012260000}"/>
    <cellStyle name="Warburg" xfId="5086" xr:uid="{00000000-0005-0000-0000-000013260000}"/>
    <cellStyle name="Warning Text 2" xfId="63" xr:uid="{00000000-0005-0000-0000-000014260000}"/>
    <cellStyle name="Warning Text 2 2" xfId="5087" xr:uid="{00000000-0005-0000-0000-000015260000}"/>
    <cellStyle name="Warning Text 2 3" xfId="5088" xr:uid="{00000000-0005-0000-0000-000016260000}"/>
    <cellStyle name="Warning Text 2 4" xfId="5089" xr:uid="{00000000-0005-0000-0000-000017260000}"/>
    <cellStyle name="Warning Text 2 5" xfId="5090" xr:uid="{00000000-0005-0000-0000-000018260000}"/>
    <cellStyle name="Warning Text 2 6" xfId="5091" xr:uid="{00000000-0005-0000-0000-000019260000}"/>
    <cellStyle name="Warning Text 2 7" xfId="5092" xr:uid="{00000000-0005-0000-0000-00001A260000}"/>
    <cellStyle name="Warning Text 2 8" xfId="5093" xr:uid="{00000000-0005-0000-0000-00001B260000}"/>
    <cellStyle name="Warning Text 2 9" xfId="5094" xr:uid="{00000000-0005-0000-0000-00001C260000}"/>
    <cellStyle name="Warning Text 3" xfId="5095" xr:uid="{00000000-0005-0000-0000-00001D260000}"/>
    <cellStyle name="wild guess" xfId="5096" xr:uid="{00000000-0005-0000-0000-00001E260000}"/>
    <cellStyle name="Wildguess" xfId="5097" xr:uid="{00000000-0005-0000-0000-00001F260000}"/>
    <cellStyle name="Year" xfId="5098" xr:uid="{00000000-0005-0000-0000-000020260000}"/>
    <cellStyle name="Year Estimate" xfId="5099" xr:uid="{00000000-0005-0000-0000-000021260000}"/>
    <cellStyle name="Year, Actual" xfId="5100" xr:uid="{00000000-0005-0000-0000-000022260000}"/>
    <cellStyle name="YearE_ Pies " xfId="5101" xr:uid="{00000000-0005-0000-0000-000023260000}"/>
    <cellStyle name="YearFormat" xfId="5102" xr:uid="{00000000-0005-0000-0000-000024260000}"/>
    <cellStyle name="YearFormat 2" xfId="6214" xr:uid="{00000000-0005-0000-0000-000025260000}"/>
    <cellStyle name="Yen" xfId="5103" xr:uid="{00000000-0005-0000-0000-000026260000}"/>
    <cellStyle name="YesNo" xfId="5104" xr:uid="{00000000-0005-0000-0000-000027260000}"/>
    <cellStyle name="쬞\?1@" xfId="5105" xr:uid="{00000000-0005-0000-0000-000028260000}"/>
    <cellStyle name="千位分隔 2" xfId="5106" xr:uid="{00000000-0005-0000-0000-000029260000}"/>
    <cellStyle name="常规 2" xfId="5107" xr:uid="{00000000-0005-0000-0000-00002A260000}"/>
    <cellStyle name="標準_car_JP" xfId="5108" xr:uid="{00000000-0005-0000-0000-00002B260000}"/>
  </cellStyles>
  <dxfs count="2">
    <dxf>
      <font>
        <color theme="0" tint="-0.34998626667073579"/>
      </font>
    </dxf>
    <dxf>
      <font>
        <color theme="0" tint="-0.34998626667073579"/>
      </font>
    </dxf>
  </dxfs>
  <tableStyles count="0" defaultTableStyle="TableStyleMedium9" defaultPivotStyle="PivotStyleLight16"/>
  <colors>
    <mruColors>
      <color rgb="FFFFFF66"/>
      <color rgb="FF0033CC"/>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1243983"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1989"/>
          <a:ext cx="17544168" cy="2224608"/>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927385" cy="1964871"/>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20773776" cy="2337624"/>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960120</xdr:colOff>
          <xdr:row>54</xdr:row>
          <xdr:rowOff>30480</xdr:rowOff>
        </xdr:from>
        <xdr:to>
          <xdr:col>2</xdr:col>
          <xdr:colOff>1379220</xdr:colOff>
          <xdr:row>55</xdr:row>
          <xdr:rowOff>160020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57</xdr:row>
          <xdr:rowOff>30480</xdr:rowOff>
        </xdr:from>
        <xdr:to>
          <xdr:col>2</xdr:col>
          <xdr:colOff>1379220</xdr:colOff>
          <xdr:row>58</xdr:row>
          <xdr:rowOff>160020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60</xdr:row>
          <xdr:rowOff>30480</xdr:rowOff>
        </xdr:from>
        <xdr:to>
          <xdr:col>2</xdr:col>
          <xdr:colOff>1379220</xdr:colOff>
          <xdr:row>61</xdr:row>
          <xdr:rowOff>160020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63</xdr:row>
          <xdr:rowOff>30480</xdr:rowOff>
        </xdr:from>
        <xdr:to>
          <xdr:col>2</xdr:col>
          <xdr:colOff>1379220</xdr:colOff>
          <xdr:row>64</xdr:row>
          <xdr:rowOff>160020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66</xdr:row>
          <xdr:rowOff>30480</xdr:rowOff>
        </xdr:from>
        <xdr:to>
          <xdr:col>2</xdr:col>
          <xdr:colOff>1379220</xdr:colOff>
          <xdr:row>67</xdr:row>
          <xdr:rowOff>160020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960120</xdr:colOff>
          <xdr:row>69</xdr:row>
          <xdr:rowOff>38100</xdr:rowOff>
        </xdr:from>
        <xdr:to>
          <xdr:col>2</xdr:col>
          <xdr:colOff>1379220</xdr:colOff>
          <xdr:row>70</xdr:row>
          <xdr:rowOff>182880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72</xdr:row>
          <xdr:rowOff>38100</xdr:rowOff>
        </xdr:from>
        <xdr:to>
          <xdr:col>2</xdr:col>
          <xdr:colOff>1379220</xdr:colOff>
          <xdr:row>73</xdr:row>
          <xdr:rowOff>182880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75</xdr:row>
          <xdr:rowOff>38100</xdr:rowOff>
        </xdr:from>
        <xdr:to>
          <xdr:col>2</xdr:col>
          <xdr:colOff>1371600</xdr:colOff>
          <xdr:row>76</xdr:row>
          <xdr:rowOff>175260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78</xdr:row>
          <xdr:rowOff>76200</xdr:rowOff>
        </xdr:from>
        <xdr:to>
          <xdr:col>2</xdr:col>
          <xdr:colOff>1379220</xdr:colOff>
          <xdr:row>80</xdr:row>
          <xdr:rowOff>7620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100</xdr:row>
          <xdr:rowOff>30480</xdr:rowOff>
        </xdr:from>
        <xdr:to>
          <xdr:col>2</xdr:col>
          <xdr:colOff>1379220</xdr:colOff>
          <xdr:row>101</xdr:row>
          <xdr:rowOff>160020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4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104</xdr:row>
          <xdr:rowOff>30480</xdr:rowOff>
        </xdr:from>
        <xdr:to>
          <xdr:col>2</xdr:col>
          <xdr:colOff>1379220</xdr:colOff>
          <xdr:row>105</xdr:row>
          <xdr:rowOff>160020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4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108</xdr:row>
          <xdr:rowOff>30480</xdr:rowOff>
        </xdr:from>
        <xdr:to>
          <xdr:col>2</xdr:col>
          <xdr:colOff>1379220</xdr:colOff>
          <xdr:row>109</xdr:row>
          <xdr:rowOff>160020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4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112</xdr:row>
          <xdr:rowOff>30480</xdr:rowOff>
        </xdr:from>
        <xdr:to>
          <xdr:col>2</xdr:col>
          <xdr:colOff>1379220</xdr:colOff>
          <xdr:row>113</xdr:row>
          <xdr:rowOff>160020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4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116</xdr:row>
          <xdr:rowOff>45720</xdr:rowOff>
        </xdr:from>
        <xdr:to>
          <xdr:col>2</xdr:col>
          <xdr:colOff>1379220</xdr:colOff>
          <xdr:row>117</xdr:row>
          <xdr:rowOff>182880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4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81</xdr:row>
          <xdr:rowOff>76200</xdr:rowOff>
        </xdr:from>
        <xdr:to>
          <xdr:col>2</xdr:col>
          <xdr:colOff>1379220</xdr:colOff>
          <xdr:row>83</xdr:row>
          <xdr:rowOff>7620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4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84</xdr:row>
          <xdr:rowOff>76200</xdr:rowOff>
        </xdr:from>
        <xdr:to>
          <xdr:col>2</xdr:col>
          <xdr:colOff>1379220</xdr:colOff>
          <xdr:row>86</xdr:row>
          <xdr:rowOff>7620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4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87</xdr:row>
          <xdr:rowOff>76200</xdr:rowOff>
        </xdr:from>
        <xdr:to>
          <xdr:col>2</xdr:col>
          <xdr:colOff>1379220</xdr:colOff>
          <xdr:row>89</xdr:row>
          <xdr:rowOff>7620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4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120</xdr:row>
          <xdr:rowOff>45720</xdr:rowOff>
        </xdr:from>
        <xdr:to>
          <xdr:col>2</xdr:col>
          <xdr:colOff>1379220</xdr:colOff>
          <xdr:row>122</xdr:row>
          <xdr:rowOff>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4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6334014" cy="2130879"/>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882617" cy="2182585"/>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98595" y="281441"/>
          <a:ext cx="15679091" cy="1562175"/>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38</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29</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15897" y="216648"/>
          <a:ext cx="23990596" cy="2239856"/>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26</xdr:col>
      <xdr:colOff>631203</xdr:colOff>
      <xdr:row>0</xdr:row>
      <xdr:rowOff>1678997</xdr:rowOff>
    </xdr:from>
    <xdr:to>
      <xdr:col>30</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32</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14326" y="134471"/>
          <a:ext cx="27063699" cy="1993348"/>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2015 - 2027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24</xdr:col>
      <xdr:colOff>433917</xdr:colOff>
      <xdr:row>8</xdr:row>
      <xdr:rowOff>149412</xdr:rowOff>
    </xdr:from>
    <xdr:to>
      <xdr:col>32</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99191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6583217" cy="1843617"/>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E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E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3%20IRM/5.%20LRAM/MRZ/Backup/MRZ_Projects_2019_Net%20Energy%20Savings_20201029.xlsx" TargetMode="External"/><Relationship Id="rId1" Type="http://schemas.openxmlformats.org/officeDocument/2006/relationships/externalLinkPath" Target="/sites/RegulatoryTeam/Shared%20Documents/General/OEB/IRM/2023%20IRM/5.%20LRAM/MRZ/Backup/MRZ_Projects_2019_Net%20Energy%20Savings_2020102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2023%20IRM/5.%20LRAM/MRZ/Backup/MRZ_Projects_2018_20191029.xlsx" TargetMode="External"/><Relationship Id="rId1" Type="http://schemas.openxmlformats.org/officeDocument/2006/relationships/externalLinkPath" Target="/sites/RegulatoryTeam/Shared%20Documents/General/OEB/IRM/2023%20IRM/5.%20LRAM/MRZ/Backup/MRZ_Projects_2018_2019102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2022%20IRM/5.%20LRAMVA/MRZ/Backup%20Files/MRZ_Projects_2018_20191029.xlsx" TargetMode="External"/><Relationship Id="rId1" Type="http://schemas.openxmlformats.org/officeDocument/2006/relationships/externalLinkPath" Target="/sites/RegulatoryTeam/Shared%20Documents/General/OEB/IRM/2022%20IRM/5.%20LRAMVA/MRZ/Backup%20Files/MRZ_Projects_2018_20191029.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2023%20IRM/5.%20LRAM/MRZ/Backup/MRZ%20Participation%20and%20Cost%20Report%20-%20Midland%20Power%20Utility%20Corporation%20-%202019%2004%20(3).xlsx" TargetMode="External"/><Relationship Id="rId1" Type="http://schemas.openxmlformats.org/officeDocument/2006/relationships/externalLinkPath" Target="/sites/RegulatoryTeam/Shared%20Documents/General/OEB/IRM/2023%20IRM/5.%20LRAM/MRZ/Backup/MRZ%20Participation%20and%20Cost%20Report%20-%20Midland%20Power%20Utility%20Corporation%20-%202019%2004%20(3).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2023%20IRM/5.%20LRAM/MRZ/Backup/MRZ_Projects_2020_Net%20Energy%20Savings_20211013.xlsx" TargetMode="External"/><Relationship Id="rId1" Type="http://schemas.openxmlformats.org/officeDocument/2006/relationships/externalLinkPath" Target="/sites/RegulatoryTeam/Shared%20Documents/General/OEB/IRM/2023%20IRM/5.%20LRAM/MRZ/Backup/MRZ_Projects_2020_Net%20Energy%20Savings_2021101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nance/Account%20Reconciliations/Account%20Reconciliations%20-%202017/LRAM/MPUC_LRAMVA_Work_Form_v%202_%20July%2018%202017%20%20-%20v1.xlsx" TargetMode="External"/><Relationship Id="rId1" Type="http://schemas.openxmlformats.org/officeDocument/2006/relationships/externalLinkPath" Target="/Finance/Account%20Reconciliations/Account%20Reconciliations%20-%202017/LRAM/MPUC_LRAMVA_Work_Form_v%202_%20July%2018%202017%20%20-%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riginal Data from IESO"/>
      <sheetName val="Original Data formatted"/>
      <sheetName val="Methodology"/>
      <sheetName val="Reference Tables"/>
      <sheetName val="LOOKUP"/>
      <sheetName val="2019 Measures Only"/>
      <sheetName val="Customer Class Data"/>
      <sheetName val="2019 Net Verified KW"/>
    </sheetNames>
    <sheetDataSet>
      <sheetData sheetId="0"/>
      <sheetData sheetId="1"/>
      <sheetData sheetId="2"/>
      <sheetData sheetId="3"/>
      <sheetData sheetId="4"/>
      <sheetData sheetId="5"/>
      <sheetData sheetId="6"/>
      <sheetData sheetId="7">
        <row r="4">
          <cell r="E4">
            <v>243</v>
          </cell>
          <cell r="F4">
            <v>2435358</v>
          </cell>
        </row>
        <row r="5">
          <cell r="E5">
            <v>1</v>
          </cell>
        </row>
        <row r="6">
          <cell r="E6">
            <v>2</v>
          </cell>
          <cell r="F6">
            <v>12161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asures"/>
      <sheetName val="Methodology"/>
      <sheetName val="Reference Tables"/>
      <sheetName val="LOOKUP"/>
      <sheetName val="2018 Measures Only"/>
      <sheetName val="Customer Class Data"/>
      <sheetName val="2018 Net Verified KW"/>
    </sheetNames>
    <sheetDataSet>
      <sheetData sheetId="0"/>
      <sheetData sheetId="1"/>
      <sheetData sheetId="2"/>
      <sheetData sheetId="3"/>
      <sheetData sheetId="4"/>
      <sheetData sheetId="5"/>
      <sheetData sheetId="6">
        <row r="7">
          <cell r="B7">
            <v>743590.57582338946</v>
          </cell>
          <cell r="C7">
            <v>78.456023211611779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asures"/>
      <sheetName val="Methodology"/>
      <sheetName val="Reference Tables"/>
      <sheetName val="LOOKUP"/>
      <sheetName val="2018 Measures Only"/>
      <sheetName val="Customer Class Data"/>
      <sheetName val="2018 Net Verified KW"/>
    </sheetNames>
    <sheetDataSet>
      <sheetData sheetId="0"/>
      <sheetData sheetId="1"/>
      <sheetData sheetId="2"/>
      <sheetData sheetId="3"/>
      <sheetData sheetId="4"/>
      <sheetData sheetId="5"/>
      <sheetData sheetId="6">
        <row r="7">
          <cell r="C7">
            <v>78.456023211611779</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Letter"/>
      <sheetName val="Table of Contents"/>
      <sheetName val="How to Use This Report"/>
      <sheetName val="LDC Summary"/>
      <sheetName val="Graphs Savings"/>
      <sheetName val="LDC Progress"/>
      <sheetName val="Province Wide Summary"/>
      <sheetName val="Quick Summary Graphs"/>
      <sheetName val="Province-Wide Progress"/>
      <sheetName val="IESO VAS and CD Costs"/>
      <sheetName val="Retrofit Multi-Site App's"/>
      <sheetName val="Methodology"/>
      <sheetName val="Reference Tables"/>
      <sheetName val="Glossary"/>
      <sheetName val="% of Budget"/>
      <sheetName val="% of Target"/>
      <sheetName val="Graphs LDC Rank"/>
      <sheetName val="LDC List"/>
      <sheetName val="Cost Effectiveness"/>
      <sheetName val="Forecast Budget"/>
      <sheetName val="Forecast Target"/>
      <sheetName val="Graphs Program"/>
      <sheetName val="PSUI Large Projects"/>
      <sheetName val="MTI &amp; ATI Calculation"/>
      <sheetName val="Pipeline by LDC"/>
      <sheetName val="Forecast Graph"/>
    </sheetNames>
    <sheetDataSet>
      <sheetData sheetId="0"/>
      <sheetData sheetId="1"/>
      <sheetData sheetId="2"/>
      <sheetData sheetId="3"/>
      <sheetData sheetId="4"/>
      <sheetData sheetId="5">
        <row r="6">
          <cell r="BD6">
            <v>92294.853540000011</v>
          </cell>
          <cell r="BQ6">
            <v>1890</v>
          </cell>
        </row>
        <row r="8">
          <cell r="BD8">
            <v>192521.92689164312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riginal Data from IESO"/>
      <sheetName val="Original Data Formatted"/>
      <sheetName val="Methodology"/>
      <sheetName val="Reference Tables"/>
      <sheetName val="LOOKUP"/>
      <sheetName val="2020Measures Only"/>
      <sheetName val="2020 Net Verified KW"/>
    </sheetNames>
    <sheetDataSet>
      <sheetData sheetId="0"/>
      <sheetData sheetId="1"/>
      <sheetData sheetId="2"/>
      <sheetData sheetId="3"/>
      <sheetData sheetId="4"/>
      <sheetData sheetId="5"/>
      <sheetData sheetId="6">
        <row r="7">
          <cell r="B7">
            <v>64575</v>
          </cell>
          <cell r="C7">
            <v>12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structions"/>
      <sheetName val="LRAMVA Checklist Schematic"/>
      <sheetName val="DropDownList"/>
      <sheetName val="1.  LRAMVA Summary"/>
      <sheetName val="1-a.  Summary of Changes"/>
      <sheetName val="2. LRAMVA Threshold"/>
      <sheetName val="3.  Distribution Rates"/>
      <sheetName val="3-a.  Rate Class Allocations"/>
      <sheetName val="4.  2011-2014 LRAM"/>
      <sheetName val="5.  2015-2020 LRAM"/>
      <sheetName val="6.  Carrying Charges"/>
      <sheetName val="7.  Persistence Report"/>
      <sheetName val="8.  Streetlighting"/>
      <sheetName val="MPUC Ques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27">
          <cell r="L227"/>
          <cell r="M227"/>
          <cell r="N227"/>
          <cell r="O227">
            <v>78.883131480000003</v>
          </cell>
          <cell r="P227">
            <v>78.449765749999997</v>
          </cell>
          <cell r="Q227">
            <v>71.562300829999998</v>
          </cell>
          <cell r="R227">
            <v>45.809722090000001</v>
          </cell>
          <cell r="S227">
            <v>45.809722090000001</v>
          </cell>
          <cell r="T227">
            <v>45.809722090000001</v>
          </cell>
          <cell r="U227">
            <v>45.809722090000001</v>
          </cell>
          <cell r="V227">
            <v>45.809722090000001</v>
          </cell>
          <cell r="W227">
            <v>45.809722090000001</v>
          </cell>
          <cell r="X227">
            <v>45.809722090000001</v>
          </cell>
          <cell r="Y227">
            <v>43.969536720000001</v>
          </cell>
          <cell r="Z227">
            <v>15.561673430000001</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cell r="AR227"/>
          <cell r="AS227"/>
          <cell r="AT227">
            <v>301382.7451</v>
          </cell>
          <cell r="AU227">
            <v>299900.10940000002</v>
          </cell>
          <cell r="AV227">
            <v>273241.24040000001</v>
          </cell>
          <cell r="AW227">
            <v>184101.22510000001</v>
          </cell>
          <cell r="AX227">
            <v>184101.22510000001</v>
          </cell>
          <cell r="AY227">
            <v>184101.22510000001</v>
          </cell>
          <cell r="AZ227">
            <v>184101.22510000001</v>
          </cell>
          <cell r="BA227">
            <v>184101.22510000001</v>
          </cell>
          <cell r="BB227">
            <v>184101.22510000001</v>
          </cell>
          <cell r="BC227">
            <v>184101.22510000001</v>
          </cell>
          <cell r="BD227">
            <v>167132.81640000001</v>
          </cell>
          <cell r="BE227">
            <v>53589.012139999999</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row>
        <row r="228">
          <cell r="L228"/>
          <cell r="M228"/>
          <cell r="N228"/>
          <cell r="O228">
            <v>26.73386103</v>
          </cell>
          <cell r="P228">
            <v>26.73386103</v>
          </cell>
          <cell r="Q228">
            <v>26.73386103</v>
          </cell>
          <cell r="R228">
            <v>26.73386103</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cell r="AR228"/>
          <cell r="AS228"/>
          <cell r="AT228">
            <v>130547.1401</v>
          </cell>
          <cell r="AU228">
            <v>130547.1401</v>
          </cell>
          <cell r="AV228">
            <v>130547.1401</v>
          </cell>
          <cell r="AW228">
            <v>130547.1401</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row>
        <row r="229">
          <cell r="L229"/>
          <cell r="M229">
            <v>22.58</v>
          </cell>
          <cell r="N229">
            <v>22.58</v>
          </cell>
          <cell r="O229">
            <v>22.58</v>
          </cell>
          <cell r="P229">
            <v>22.58</v>
          </cell>
          <cell r="Q229">
            <v>22.58</v>
          </cell>
          <cell r="R229">
            <v>22.58</v>
          </cell>
          <cell r="S229">
            <v>22.58</v>
          </cell>
          <cell r="T229">
            <v>22.58</v>
          </cell>
          <cell r="U229">
            <v>22.58</v>
          </cell>
          <cell r="V229">
            <v>22.58</v>
          </cell>
          <cell r="W229">
            <v>22.58</v>
          </cell>
          <cell r="X229">
            <v>22.58</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cell r="AR229">
            <v>131339</v>
          </cell>
          <cell r="AS229">
            <v>131339</v>
          </cell>
          <cell r="AT229">
            <v>131339</v>
          </cell>
          <cell r="AU229">
            <v>131339</v>
          </cell>
          <cell r="AV229">
            <v>131339</v>
          </cell>
          <cell r="AW229">
            <v>131339</v>
          </cell>
          <cell r="AX229">
            <v>131339</v>
          </cell>
          <cell r="AY229">
            <v>131339</v>
          </cell>
          <cell r="AZ229">
            <v>131339</v>
          </cell>
          <cell r="BA229">
            <v>131339</v>
          </cell>
          <cell r="BB229">
            <v>131339</v>
          </cell>
          <cell r="BC229">
            <v>131339</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row>
        <row r="230">
          <cell r="L230"/>
          <cell r="M230"/>
          <cell r="N230">
            <v>75.331871100000001</v>
          </cell>
          <cell r="O230">
            <v>75.331871100000001</v>
          </cell>
          <cell r="P230">
            <v>75.331871100000001</v>
          </cell>
          <cell r="Q230">
            <v>75.331871100000001</v>
          </cell>
          <cell r="R230">
            <v>75.058352099999993</v>
          </cell>
          <cell r="S230">
            <v>74.352075760000005</v>
          </cell>
          <cell r="T230">
            <v>74.352075760000005</v>
          </cell>
          <cell r="U230">
            <v>72.18911894</v>
          </cell>
          <cell r="V230">
            <v>65.522996149999997</v>
          </cell>
          <cell r="W230">
            <v>60.374414139999999</v>
          </cell>
          <cell r="X230">
            <v>34.045753789999999</v>
          </cell>
          <cell r="Y230">
            <v>16.111677220000001</v>
          </cell>
          <cell r="Z230">
            <v>15.71064816</v>
          </cell>
          <cell r="AA230">
            <v>15.71064816</v>
          </cell>
          <cell r="AB230">
            <v>15.71064816</v>
          </cell>
          <cell r="AC230">
            <v>12.63472148</v>
          </cell>
          <cell r="AD230">
            <v>0</v>
          </cell>
          <cell r="AE230">
            <v>0</v>
          </cell>
          <cell r="AF230">
            <v>0</v>
          </cell>
          <cell r="AG230">
            <v>0</v>
          </cell>
          <cell r="AH230">
            <v>0</v>
          </cell>
          <cell r="AI230">
            <v>0</v>
          </cell>
          <cell r="AJ230">
            <v>0</v>
          </cell>
          <cell r="AK230">
            <v>0</v>
          </cell>
          <cell r="AL230">
            <v>0</v>
          </cell>
          <cell r="AM230">
            <v>0</v>
          </cell>
          <cell r="AN230">
            <v>0</v>
          </cell>
          <cell r="AO230">
            <v>0</v>
          </cell>
          <cell r="AP230"/>
          <cell r="AR230"/>
          <cell r="AS230">
            <v>497856.03619999997</v>
          </cell>
          <cell r="AT230">
            <v>497856.03619999997</v>
          </cell>
          <cell r="AU230">
            <v>497856.03619999997</v>
          </cell>
          <cell r="AV230">
            <v>497856.03619999997</v>
          </cell>
          <cell r="AW230">
            <v>496903.23590000003</v>
          </cell>
          <cell r="AX230">
            <v>492234.8971</v>
          </cell>
          <cell r="AY230">
            <v>492234.8971</v>
          </cell>
          <cell r="AZ230">
            <v>479027.49160000001</v>
          </cell>
          <cell r="BA230">
            <v>452670.0638</v>
          </cell>
          <cell r="BB230">
            <v>418639.01419999998</v>
          </cell>
          <cell r="BC230">
            <v>254897.3443</v>
          </cell>
          <cell r="BD230">
            <v>145388.6292</v>
          </cell>
          <cell r="BE230">
            <v>143018.54389999999</v>
          </cell>
          <cell r="BF230">
            <v>143018.54389999999</v>
          </cell>
          <cell r="BG230">
            <v>143018.54389999999</v>
          </cell>
          <cell r="BH230">
            <v>115017.4996</v>
          </cell>
          <cell r="BI230">
            <v>0</v>
          </cell>
          <cell r="BJ230">
            <v>0</v>
          </cell>
          <cell r="BK230">
            <v>0</v>
          </cell>
          <cell r="BL230">
            <v>0</v>
          </cell>
          <cell r="BM230">
            <v>0</v>
          </cell>
          <cell r="BN230">
            <v>0</v>
          </cell>
          <cell r="BO230">
            <v>0</v>
          </cell>
          <cell r="BP230">
            <v>0</v>
          </cell>
          <cell r="BQ230">
            <v>0</v>
          </cell>
          <cell r="BR230">
            <v>0</v>
          </cell>
          <cell r="BS230">
            <v>0</v>
          </cell>
          <cell r="BT230">
            <v>0</v>
          </cell>
        </row>
        <row r="231">
          <cell r="L231"/>
          <cell r="M231"/>
          <cell r="N231"/>
          <cell r="O231">
            <v>275.83855199999999</v>
          </cell>
          <cell r="P231">
            <v>263.59327480000002</v>
          </cell>
          <cell r="Q231">
            <v>263.59327480000002</v>
          </cell>
          <cell r="R231">
            <v>263.07134239999999</v>
          </cell>
          <cell r="S231">
            <v>263.07134239999999</v>
          </cell>
          <cell r="T231">
            <v>263.07134239999999</v>
          </cell>
          <cell r="U231">
            <v>262.09110629999998</v>
          </cell>
          <cell r="V231">
            <v>262.09110629999998</v>
          </cell>
          <cell r="W231">
            <v>256.71311909999997</v>
          </cell>
          <cell r="X231">
            <v>252.56036300000002</v>
          </cell>
          <cell r="Y231">
            <v>246.46765329999999</v>
          </cell>
          <cell r="Z231">
            <v>245.5508432</v>
          </cell>
          <cell r="AA231">
            <v>163.5630649</v>
          </cell>
          <cell r="AB231">
            <v>163.5630649</v>
          </cell>
          <cell r="AC231">
            <v>163.5630649</v>
          </cell>
          <cell r="AD231">
            <v>139.8332317</v>
          </cell>
          <cell r="AE231">
            <v>53.994380800000002</v>
          </cell>
          <cell r="AF231">
            <v>53.994380800000002</v>
          </cell>
          <cell r="AG231">
            <v>53.994380800000002</v>
          </cell>
          <cell r="AH231">
            <v>53.994380800000002</v>
          </cell>
          <cell r="AI231">
            <v>0</v>
          </cell>
          <cell r="AJ231">
            <v>0</v>
          </cell>
          <cell r="AK231">
            <v>0</v>
          </cell>
          <cell r="AL231">
            <v>0</v>
          </cell>
          <cell r="AM231">
            <v>0</v>
          </cell>
          <cell r="AN231">
            <v>0</v>
          </cell>
          <cell r="AO231">
            <v>0</v>
          </cell>
          <cell r="AP231"/>
          <cell r="AR231"/>
          <cell r="AS231"/>
          <cell r="AT231">
            <v>2156840.895</v>
          </cell>
          <cell r="AU231">
            <v>2113834.7689999999</v>
          </cell>
          <cell r="AV231">
            <v>2113834.7689999999</v>
          </cell>
          <cell r="AW231">
            <v>2112016.6239999998</v>
          </cell>
          <cell r="AX231">
            <v>2112016.6239999998</v>
          </cell>
          <cell r="AY231">
            <v>2112016.6239999998</v>
          </cell>
          <cell r="AZ231">
            <v>2099599.8339999998</v>
          </cell>
          <cell r="BA231">
            <v>2099599.8339999998</v>
          </cell>
          <cell r="BB231">
            <v>1929809.638</v>
          </cell>
          <cell r="BC231">
            <v>1834511.176</v>
          </cell>
          <cell r="BD231">
            <v>1654721.9909999999</v>
          </cell>
          <cell r="BE231">
            <v>1504863.317</v>
          </cell>
          <cell r="BF231">
            <v>967624.73179999995</v>
          </cell>
          <cell r="BG231">
            <v>967624.73179999995</v>
          </cell>
          <cell r="BH231">
            <v>967624.73179999995</v>
          </cell>
          <cell r="BI231">
            <v>800441.81409999996</v>
          </cell>
          <cell r="BJ231">
            <v>189661.9657</v>
          </cell>
          <cell r="BK231">
            <v>189661.9657</v>
          </cell>
          <cell r="BL231">
            <v>189661.9657</v>
          </cell>
          <cell r="BM231">
            <v>189661.9657</v>
          </cell>
          <cell r="BN231">
            <v>0</v>
          </cell>
          <cell r="BO231">
            <v>0</v>
          </cell>
          <cell r="BP231">
            <v>0</v>
          </cell>
          <cell r="BQ231">
            <v>0</v>
          </cell>
          <cell r="BR231">
            <v>0</v>
          </cell>
          <cell r="BS231">
            <v>0</v>
          </cell>
          <cell r="BT231">
            <v>0</v>
          </cell>
        </row>
        <row r="232">
          <cell r="L232"/>
          <cell r="M232"/>
          <cell r="N232"/>
          <cell r="O232">
            <v>1.864746891</v>
          </cell>
          <cell r="P232">
            <v>1.864746891</v>
          </cell>
          <cell r="Q232">
            <v>1.864746891</v>
          </cell>
          <cell r="R232">
            <v>1.864746891</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cell r="AR232"/>
          <cell r="AS232"/>
          <cell r="AT232">
            <v>3324.9589019999999</v>
          </cell>
          <cell r="AU232">
            <v>3324.9589019999999</v>
          </cell>
          <cell r="AV232">
            <v>3324.9589019999999</v>
          </cell>
          <cell r="AW232">
            <v>3324.9589019999999</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row>
        <row r="233">
          <cell r="L233"/>
          <cell r="M233"/>
          <cell r="N233"/>
          <cell r="O233">
            <v>0.23350859500000001</v>
          </cell>
          <cell r="P233">
            <v>0.23350859500000001</v>
          </cell>
          <cell r="Q233">
            <v>0.23350859500000001</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cell r="AR233"/>
          <cell r="AS233"/>
          <cell r="AT233">
            <v>208.81609320000001</v>
          </cell>
          <cell r="AU233">
            <v>208.81609320000001</v>
          </cell>
          <cell r="AV233">
            <v>208.81609320000001</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row>
        <row r="234">
          <cell r="L234"/>
          <cell r="M234"/>
          <cell r="N234"/>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cell r="AR234"/>
          <cell r="AS234"/>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row>
        <row r="235">
          <cell r="L235"/>
          <cell r="M235"/>
          <cell r="N235"/>
          <cell r="O235">
            <v>0.4877945832506777</v>
          </cell>
          <cell r="P235">
            <v>0.4877945832506777</v>
          </cell>
          <cell r="Q235">
            <v>0.4877945832506777</v>
          </cell>
          <cell r="R235">
            <v>0.4877945832506777</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cell r="AR235"/>
          <cell r="AS235"/>
          <cell r="AT235">
            <v>3531.9101255870178</v>
          </cell>
          <cell r="AU235">
            <v>3531.9101255870178</v>
          </cell>
          <cell r="AV235">
            <v>3531.9101255870178</v>
          </cell>
          <cell r="AW235">
            <v>3531.9101255870178</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row>
        <row r="236">
          <cell r="L236"/>
          <cell r="M236"/>
          <cell r="N236"/>
          <cell r="O236">
            <v>0.90059033665548094</v>
          </cell>
          <cell r="P236">
            <v>0.90059033665548094</v>
          </cell>
          <cell r="Q236">
            <v>0.90059033665548094</v>
          </cell>
          <cell r="R236">
            <v>0.90059033665548094</v>
          </cell>
          <cell r="S236">
            <v>0.90059033665548094</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cell r="AR236"/>
          <cell r="AS236"/>
          <cell r="AT236">
            <v>6127.9592362849489</v>
          </cell>
          <cell r="AU236">
            <v>6127.9592362849489</v>
          </cell>
          <cell r="AV236">
            <v>6127.9592362849489</v>
          </cell>
          <cell r="AW236">
            <v>6127.9592362849489</v>
          </cell>
          <cell r="AX236">
            <v>6127.9592362849489</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row>
        <row r="237">
          <cell r="L237"/>
          <cell r="M237"/>
          <cell r="N237"/>
          <cell r="O237">
            <v>9.6159044839999996</v>
          </cell>
          <cell r="P237">
            <v>8.3936409940000001</v>
          </cell>
          <cell r="Q237">
            <v>7.7566649400000003</v>
          </cell>
          <cell r="R237">
            <v>7.7566649400000003</v>
          </cell>
          <cell r="S237">
            <v>7.7566649400000003</v>
          </cell>
          <cell r="T237">
            <v>7.7566649400000003</v>
          </cell>
          <cell r="U237">
            <v>7.7566649400000003</v>
          </cell>
          <cell r="V237">
            <v>7.7508637260000004</v>
          </cell>
          <cell r="W237">
            <v>7.7508637260000004</v>
          </cell>
          <cell r="X237">
            <v>7.2359701579999998</v>
          </cell>
          <cell r="Y237">
            <v>6.5851772149999999</v>
          </cell>
          <cell r="Z237">
            <v>5.5782522769999998</v>
          </cell>
          <cell r="AA237">
            <v>5.5782522769999998</v>
          </cell>
          <cell r="AB237">
            <v>5.5514098440000001</v>
          </cell>
          <cell r="AC237">
            <v>5.5514098440000001</v>
          </cell>
          <cell r="AD237">
            <v>5.5400707049999998</v>
          </cell>
          <cell r="AE237">
            <v>4.5037135099999999</v>
          </cell>
          <cell r="AF237">
            <v>4.5037135099999999</v>
          </cell>
          <cell r="AG237">
            <v>4.5037135099999999</v>
          </cell>
          <cell r="AH237">
            <v>4.5037135099999999</v>
          </cell>
          <cell r="AI237">
            <v>0</v>
          </cell>
          <cell r="AJ237">
            <v>0</v>
          </cell>
          <cell r="AK237">
            <v>0</v>
          </cell>
          <cell r="AL237">
            <v>0</v>
          </cell>
          <cell r="AM237">
            <v>0</v>
          </cell>
          <cell r="AN237">
            <v>0</v>
          </cell>
          <cell r="AO237">
            <v>0</v>
          </cell>
          <cell r="AP237"/>
          <cell r="AR237"/>
          <cell r="AS237"/>
          <cell r="AT237">
            <v>146930.41740000001</v>
          </cell>
          <cell r="AU237">
            <v>127460.58500000001</v>
          </cell>
          <cell r="AV237">
            <v>117313.98639999999</v>
          </cell>
          <cell r="AW237">
            <v>117313.98639999999</v>
          </cell>
          <cell r="AX237">
            <v>117313.98639999999</v>
          </cell>
          <cell r="AY237">
            <v>117313.98639999999</v>
          </cell>
          <cell r="AZ237">
            <v>117313.98639999999</v>
          </cell>
          <cell r="BA237">
            <v>117263.1678</v>
          </cell>
          <cell r="BB237">
            <v>117263.1678</v>
          </cell>
          <cell r="BC237">
            <v>109061.2608</v>
          </cell>
          <cell r="BD237">
            <v>106028.3144</v>
          </cell>
          <cell r="BE237">
            <v>89658.429120000001</v>
          </cell>
          <cell r="BF237">
            <v>89658.429120000001</v>
          </cell>
          <cell r="BG237">
            <v>88374.528130000006</v>
          </cell>
          <cell r="BH237">
            <v>88374.528130000006</v>
          </cell>
          <cell r="BI237">
            <v>88249.586859999996</v>
          </cell>
          <cell r="BJ237">
            <v>71741.116259999995</v>
          </cell>
          <cell r="BK237">
            <v>71741.116259999995</v>
          </cell>
          <cell r="BL237">
            <v>71741.116259999995</v>
          </cell>
          <cell r="BM237">
            <v>71741.116259999995</v>
          </cell>
          <cell r="BN237">
            <v>0</v>
          </cell>
          <cell r="BO237">
            <v>0</v>
          </cell>
          <cell r="BP237">
            <v>0</v>
          </cell>
          <cell r="BQ237">
            <v>0</v>
          </cell>
          <cell r="BR237">
            <v>0</v>
          </cell>
          <cell r="BS237">
            <v>0</v>
          </cell>
          <cell r="BT237">
            <v>0</v>
          </cell>
        </row>
        <row r="238">
          <cell r="L238"/>
          <cell r="M238"/>
          <cell r="N238">
            <v>2E-3</v>
          </cell>
          <cell r="O238">
            <v>2E-3</v>
          </cell>
          <cell r="P238">
            <v>2E-3</v>
          </cell>
          <cell r="Q238">
            <v>2E-3</v>
          </cell>
          <cell r="R238">
            <v>2E-3</v>
          </cell>
          <cell r="S238">
            <v>2E-3</v>
          </cell>
          <cell r="T238">
            <v>2E-3</v>
          </cell>
          <cell r="U238">
            <v>2E-3</v>
          </cell>
          <cell r="V238">
            <v>1E-3</v>
          </cell>
          <cell r="W238">
            <v>1E-3</v>
          </cell>
          <cell r="X238">
            <v>1E-3</v>
          </cell>
          <cell r="Y238">
            <v>1E-3</v>
          </cell>
          <cell r="Z238">
            <v>1E-3</v>
          </cell>
          <cell r="AA238">
            <v>1E-3</v>
          </cell>
          <cell r="AB238">
            <v>1E-3</v>
          </cell>
          <cell r="AC238">
            <v>1E-3</v>
          </cell>
          <cell r="AD238">
            <v>1E-3</v>
          </cell>
          <cell r="AE238">
            <v>1E-3</v>
          </cell>
          <cell r="AF238">
            <v>1E-3</v>
          </cell>
          <cell r="AG238">
            <v>1E-3</v>
          </cell>
          <cell r="AH238">
            <v>0</v>
          </cell>
          <cell r="AI238">
            <v>0</v>
          </cell>
          <cell r="AJ238">
            <v>0</v>
          </cell>
          <cell r="AK238">
            <v>0</v>
          </cell>
          <cell r="AL238">
            <v>0</v>
          </cell>
          <cell r="AM238">
            <v>0</v>
          </cell>
          <cell r="AN238">
            <v>0</v>
          </cell>
          <cell r="AO238">
            <v>0</v>
          </cell>
          <cell r="AP238"/>
          <cell r="AR238"/>
          <cell r="AS238">
            <v>28</v>
          </cell>
          <cell r="AT238">
            <v>28</v>
          </cell>
          <cell r="AU238">
            <v>27</v>
          </cell>
          <cell r="AV238">
            <v>23</v>
          </cell>
          <cell r="AW238">
            <v>23</v>
          </cell>
          <cell r="AX238">
            <v>23</v>
          </cell>
          <cell r="AY238">
            <v>23</v>
          </cell>
          <cell r="AZ238">
            <v>23</v>
          </cell>
          <cell r="BA238">
            <v>19</v>
          </cell>
          <cell r="BB238">
            <v>19</v>
          </cell>
          <cell r="BC238">
            <v>18</v>
          </cell>
          <cell r="BD238">
            <v>18</v>
          </cell>
          <cell r="BE238">
            <v>18</v>
          </cell>
          <cell r="BF238">
            <v>18</v>
          </cell>
          <cell r="BG238">
            <v>18</v>
          </cell>
          <cell r="BH238">
            <v>18</v>
          </cell>
          <cell r="BI238">
            <v>10</v>
          </cell>
          <cell r="BJ238">
            <v>10</v>
          </cell>
          <cell r="BK238">
            <v>10</v>
          </cell>
          <cell r="BL238">
            <v>10</v>
          </cell>
          <cell r="BM238">
            <v>0</v>
          </cell>
          <cell r="BN238">
            <v>0</v>
          </cell>
          <cell r="BO238">
            <v>0</v>
          </cell>
          <cell r="BP238">
            <v>0</v>
          </cell>
          <cell r="BQ238">
            <v>0</v>
          </cell>
          <cell r="BR238">
            <v>0</v>
          </cell>
          <cell r="BS238">
            <v>0</v>
          </cell>
          <cell r="BT238">
            <v>0</v>
          </cell>
        </row>
        <row r="239">
          <cell r="L239"/>
          <cell r="M239"/>
          <cell r="N239"/>
          <cell r="O239">
            <v>2.8260804070000001</v>
          </cell>
          <cell r="P239">
            <v>2.6806098450000002</v>
          </cell>
          <cell r="Q239">
            <v>2.6103511749999999</v>
          </cell>
          <cell r="R239">
            <v>2.6103511749999999</v>
          </cell>
          <cell r="S239">
            <v>2.6103511749999999</v>
          </cell>
          <cell r="T239">
            <v>2.6103511749999999</v>
          </cell>
          <cell r="U239">
            <v>2.6103511749999999</v>
          </cell>
          <cell r="V239">
            <v>2.2959795349999998</v>
          </cell>
          <cell r="W239">
            <v>2.2959795349999998</v>
          </cell>
          <cell r="X239">
            <v>2.0225348319999998</v>
          </cell>
          <cell r="Y239">
            <v>1.4737827569999999</v>
          </cell>
          <cell r="Z239">
            <v>1.473746435</v>
          </cell>
          <cell r="AA239">
            <v>1.473746435</v>
          </cell>
          <cell r="AB239">
            <v>1.4708332500000001</v>
          </cell>
          <cell r="AC239">
            <v>1.4708332500000001</v>
          </cell>
          <cell r="AD239">
            <v>1.4682952090000001</v>
          </cell>
          <cell r="AE239">
            <v>0.66165615700000002</v>
          </cell>
          <cell r="AF239">
            <v>0.66165615700000002</v>
          </cell>
          <cell r="AG239">
            <v>0.66165615700000002</v>
          </cell>
          <cell r="AH239">
            <v>0.66165615700000002</v>
          </cell>
          <cell r="AI239">
            <v>0</v>
          </cell>
          <cell r="AJ239">
            <v>0</v>
          </cell>
          <cell r="AK239">
            <v>0</v>
          </cell>
          <cell r="AL239">
            <v>0</v>
          </cell>
          <cell r="AM239">
            <v>0</v>
          </cell>
          <cell r="AN239">
            <v>0</v>
          </cell>
          <cell r="AO239">
            <v>0</v>
          </cell>
          <cell r="AP239"/>
          <cell r="AR239"/>
          <cell r="AS239"/>
          <cell r="AT239">
            <v>38562.658609999999</v>
          </cell>
          <cell r="AU239">
            <v>36245.410750000003</v>
          </cell>
          <cell r="AV239">
            <v>35126.237560000001</v>
          </cell>
          <cell r="AW239">
            <v>35126.237560000001</v>
          </cell>
          <cell r="AX239">
            <v>35126.237560000001</v>
          </cell>
          <cell r="AY239">
            <v>35126.237560000001</v>
          </cell>
          <cell r="AZ239">
            <v>35126.237560000001</v>
          </cell>
          <cell r="BA239">
            <v>30166.598880000001</v>
          </cell>
          <cell r="BB239">
            <v>30166.598880000001</v>
          </cell>
          <cell r="BC239">
            <v>25810.80933</v>
          </cell>
          <cell r="BD239">
            <v>23857.330900000001</v>
          </cell>
          <cell r="BE239">
            <v>23557.993119999999</v>
          </cell>
          <cell r="BF239">
            <v>23557.993119999999</v>
          </cell>
          <cell r="BG239">
            <v>23416.917219999999</v>
          </cell>
          <cell r="BH239">
            <v>23416.917219999999</v>
          </cell>
          <cell r="BI239">
            <v>23388.9516</v>
          </cell>
          <cell r="BJ239">
            <v>10539.73597</v>
          </cell>
          <cell r="BK239">
            <v>10539.73597</v>
          </cell>
          <cell r="BL239">
            <v>10539.73597</v>
          </cell>
          <cell r="BM239">
            <v>10539.73597</v>
          </cell>
          <cell r="BN239">
            <v>0</v>
          </cell>
          <cell r="BO239">
            <v>0</v>
          </cell>
          <cell r="BP239">
            <v>0</v>
          </cell>
          <cell r="BQ239">
            <v>0</v>
          </cell>
          <cell r="BR239">
            <v>0</v>
          </cell>
          <cell r="BS239">
            <v>0</v>
          </cell>
          <cell r="BT239">
            <v>0</v>
          </cell>
        </row>
        <row r="240">
          <cell r="L240"/>
          <cell r="M240"/>
          <cell r="N240"/>
          <cell r="O240">
            <v>3.333296083</v>
          </cell>
          <cell r="P240">
            <v>3.332733224</v>
          </cell>
          <cell r="Q240">
            <v>3.2539213519999999</v>
          </cell>
          <cell r="R240">
            <v>3.216766845</v>
          </cell>
          <cell r="S240">
            <v>3.1796123449999998</v>
          </cell>
          <cell r="T240">
            <v>3.1796123449999998</v>
          </cell>
          <cell r="U240">
            <v>3.1485423319999999</v>
          </cell>
          <cell r="V240">
            <v>3.1485423319999999</v>
          </cell>
          <cell r="W240">
            <v>2.8596791760000002</v>
          </cell>
          <cell r="X240">
            <v>2.8596791760000002</v>
          </cell>
          <cell r="Y240">
            <v>2.803588907</v>
          </cell>
          <cell r="Z240">
            <v>2.803588907</v>
          </cell>
          <cell r="AA240">
            <v>2.6078510829999999</v>
          </cell>
          <cell r="AB240">
            <v>2.6078510829999999</v>
          </cell>
          <cell r="AC240">
            <v>2.5257510870000002</v>
          </cell>
          <cell r="AD240">
            <v>2.4947010870000002</v>
          </cell>
          <cell r="AE240">
            <v>2.4947010870000002</v>
          </cell>
          <cell r="AF240">
            <v>2.4947010870000002</v>
          </cell>
          <cell r="AG240">
            <v>2.4947010870000002</v>
          </cell>
          <cell r="AH240">
            <v>2.4947010870000002</v>
          </cell>
          <cell r="AI240">
            <v>0</v>
          </cell>
          <cell r="AJ240">
            <v>0</v>
          </cell>
          <cell r="AK240">
            <v>0</v>
          </cell>
          <cell r="AL240">
            <v>0</v>
          </cell>
          <cell r="AM240">
            <v>0</v>
          </cell>
          <cell r="AN240">
            <v>0</v>
          </cell>
          <cell r="AO240">
            <v>0</v>
          </cell>
          <cell r="AP240"/>
          <cell r="AR240"/>
          <cell r="AS240"/>
          <cell r="AT240">
            <v>17651.8694</v>
          </cell>
          <cell r="AU240">
            <v>17640.908459999999</v>
          </cell>
          <cell r="AV240">
            <v>16128.96516</v>
          </cell>
          <cell r="AW240">
            <v>15416.8372</v>
          </cell>
          <cell r="AX240">
            <v>14704.70917</v>
          </cell>
          <cell r="AY240">
            <v>14704.70917</v>
          </cell>
          <cell r="AZ240">
            <v>14108.67217</v>
          </cell>
          <cell r="BA240">
            <v>13900.12969</v>
          </cell>
          <cell r="BB240">
            <v>8358.2014390000004</v>
          </cell>
          <cell r="BC240">
            <v>8358.2014390000004</v>
          </cell>
          <cell r="BD240">
            <v>7895.6518550000001</v>
          </cell>
          <cell r="BE240">
            <v>7895.6518550000001</v>
          </cell>
          <cell r="BF240">
            <v>7244.5</v>
          </cell>
          <cell r="BG240">
            <v>7244.5</v>
          </cell>
          <cell r="BH240">
            <v>6569.5</v>
          </cell>
          <cell r="BI240">
            <v>6313</v>
          </cell>
          <cell r="BJ240">
            <v>6313</v>
          </cell>
          <cell r="BK240">
            <v>6313</v>
          </cell>
          <cell r="BL240">
            <v>6313</v>
          </cell>
          <cell r="BM240">
            <v>6313</v>
          </cell>
          <cell r="BN240">
            <v>0</v>
          </cell>
          <cell r="BO240">
            <v>0</v>
          </cell>
          <cell r="BP240">
            <v>0</v>
          </cell>
          <cell r="BQ240">
            <v>0</v>
          </cell>
          <cell r="BR240">
            <v>0</v>
          </cell>
          <cell r="BS240">
            <v>0</v>
          </cell>
          <cell r="BT240">
            <v>0</v>
          </cell>
        </row>
        <row r="241">
          <cell r="L241"/>
          <cell r="M241"/>
          <cell r="N241">
            <v>0.39527869399999999</v>
          </cell>
          <cell r="O241">
            <v>0.39527869399999999</v>
          </cell>
          <cell r="P241">
            <v>0.39527869399999999</v>
          </cell>
          <cell r="Q241">
            <v>0.39527869399999999</v>
          </cell>
          <cell r="R241">
            <v>0.39527869399999999</v>
          </cell>
          <cell r="S241">
            <v>0.39527869399999999</v>
          </cell>
          <cell r="T241">
            <v>0.39527869399999999</v>
          </cell>
          <cell r="U241">
            <v>0.39527869399999999</v>
          </cell>
          <cell r="V241">
            <v>0.39527869399999999</v>
          </cell>
          <cell r="W241">
            <v>0.39527869399999999</v>
          </cell>
          <cell r="X241">
            <v>0.39527869399999999</v>
          </cell>
          <cell r="Y241">
            <v>0.39527869399999999</v>
          </cell>
          <cell r="Z241">
            <v>0.39527869399999999</v>
          </cell>
          <cell r="AA241">
            <v>0.39527869399999999</v>
          </cell>
          <cell r="AB241">
            <v>0.39527869399999999</v>
          </cell>
          <cell r="AC241">
            <v>0.39527869399999999</v>
          </cell>
          <cell r="AD241">
            <v>0.39527869399999999</v>
          </cell>
          <cell r="AE241">
            <v>0.39527869399999999</v>
          </cell>
          <cell r="AF241">
            <v>0.26293697799999999</v>
          </cell>
          <cell r="AG241">
            <v>0</v>
          </cell>
          <cell r="AH241">
            <v>0</v>
          </cell>
          <cell r="AI241">
            <v>0</v>
          </cell>
          <cell r="AJ241">
            <v>0</v>
          </cell>
          <cell r="AK241">
            <v>0</v>
          </cell>
          <cell r="AL241">
            <v>0</v>
          </cell>
          <cell r="AM241">
            <v>0</v>
          </cell>
          <cell r="AN241">
            <v>0</v>
          </cell>
          <cell r="AO241">
            <v>0</v>
          </cell>
          <cell r="AP241"/>
          <cell r="AR241"/>
          <cell r="AS241">
            <v>628.89948619999996</v>
          </cell>
          <cell r="AT241">
            <v>628.89948619999996</v>
          </cell>
          <cell r="AU241">
            <v>628.89948619999996</v>
          </cell>
          <cell r="AV241">
            <v>628.89948619999996</v>
          </cell>
          <cell r="AW241">
            <v>628.89948619999996</v>
          </cell>
          <cell r="AX241">
            <v>628.89948619999996</v>
          </cell>
          <cell r="AY241">
            <v>628.89948619999996</v>
          </cell>
          <cell r="AZ241">
            <v>628.89948619999996</v>
          </cell>
          <cell r="BA241">
            <v>628.89948619999996</v>
          </cell>
          <cell r="BB241">
            <v>628.89948619999996</v>
          </cell>
          <cell r="BC241">
            <v>628.89948619999996</v>
          </cell>
          <cell r="BD241">
            <v>628.89948619999996</v>
          </cell>
          <cell r="BE241">
            <v>628.89948619999996</v>
          </cell>
          <cell r="BF241">
            <v>628.89948619999996</v>
          </cell>
          <cell r="BG241">
            <v>628.89948619999996</v>
          </cell>
          <cell r="BH241">
            <v>628.89948619999996</v>
          </cell>
          <cell r="BI241">
            <v>628.89948619999996</v>
          </cell>
          <cell r="BJ241">
            <v>628.89948619999996</v>
          </cell>
          <cell r="BK241">
            <v>510.55232179999996</v>
          </cell>
          <cell r="BL241">
            <v>0</v>
          </cell>
          <cell r="BM241">
            <v>0</v>
          </cell>
          <cell r="BN241">
            <v>0</v>
          </cell>
          <cell r="BO241">
            <v>0</v>
          </cell>
          <cell r="BP241">
            <v>0</v>
          </cell>
          <cell r="BQ241">
            <v>0</v>
          </cell>
          <cell r="BR241">
            <v>0</v>
          </cell>
          <cell r="BS241">
            <v>0</v>
          </cell>
          <cell r="BT241">
            <v>0</v>
          </cell>
        </row>
        <row r="242">
          <cell r="L242"/>
          <cell r="M242"/>
          <cell r="N242"/>
          <cell r="O242">
            <v>22.872256203999999</v>
          </cell>
          <cell r="P242">
            <v>22.872256203999999</v>
          </cell>
          <cell r="Q242">
            <v>22.872256203999999</v>
          </cell>
          <cell r="R242">
            <v>22.872256203999999</v>
          </cell>
          <cell r="S242">
            <v>22.872256203999999</v>
          </cell>
          <cell r="T242">
            <v>22.872256203999999</v>
          </cell>
          <cell r="U242">
            <v>22.872256203999999</v>
          </cell>
          <cell r="V242">
            <v>22.872256203999999</v>
          </cell>
          <cell r="W242">
            <v>22.872256203999999</v>
          </cell>
          <cell r="X242">
            <v>22.872256203999999</v>
          </cell>
          <cell r="Y242">
            <v>22.872256203999999</v>
          </cell>
          <cell r="Z242">
            <v>22.872256203999999</v>
          </cell>
          <cell r="AA242">
            <v>22.872256203999999</v>
          </cell>
          <cell r="AB242">
            <v>22.872256203999999</v>
          </cell>
          <cell r="AC242">
            <v>22.872256203999999</v>
          </cell>
          <cell r="AD242">
            <v>22.872256203999999</v>
          </cell>
          <cell r="AE242">
            <v>22.872256203999999</v>
          </cell>
          <cell r="AF242">
            <v>22.872256203999999</v>
          </cell>
          <cell r="AG242">
            <v>21.712568659999999</v>
          </cell>
          <cell r="AH242">
            <v>0</v>
          </cell>
          <cell r="AI242">
            <v>0</v>
          </cell>
          <cell r="AJ242">
            <v>0</v>
          </cell>
          <cell r="AK242">
            <v>0</v>
          </cell>
          <cell r="AL242">
            <v>0</v>
          </cell>
          <cell r="AM242">
            <v>0</v>
          </cell>
          <cell r="AN242">
            <v>0</v>
          </cell>
          <cell r="AO242">
            <v>0</v>
          </cell>
          <cell r="AP242"/>
          <cell r="AR242"/>
          <cell r="AS242"/>
          <cell r="AT242">
            <v>43485.945112000001</v>
          </cell>
          <cell r="AU242">
            <v>43485.945112000001</v>
          </cell>
          <cell r="AV242">
            <v>43485.945112000001</v>
          </cell>
          <cell r="AW242">
            <v>43485.945112000001</v>
          </cell>
          <cell r="AX242">
            <v>43485.945112000001</v>
          </cell>
          <cell r="AY242">
            <v>43485.945112000001</v>
          </cell>
          <cell r="AZ242">
            <v>43485.945112000001</v>
          </cell>
          <cell r="BA242">
            <v>43485.945112000001</v>
          </cell>
          <cell r="BB242">
            <v>43485.945112000001</v>
          </cell>
          <cell r="BC242">
            <v>43485.945112000001</v>
          </cell>
          <cell r="BD242">
            <v>43485.945112000001</v>
          </cell>
          <cell r="BE242">
            <v>43485.945112000001</v>
          </cell>
          <cell r="BF242">
            <v>43485.945112000001</v>
          </cell>
          <cell r="BG242">
            <v>43485.945112000001</v>
          </cell>
          <cell r="BH242">
            <v>43485.945112000001</v>
          </cell>
          <cell r="BI242">
            <v>43485.945112000001</v>
          </cell>
          <cell r="BJ242">
            <v>43485.945112000001</v>
          </cell>
          <cell r="BK242">
            <v>43485.945112000001</v>
          </cell>
          <cell r="BL242">
            <v>42448.8894</v>
          </cell>
          <cell r="BM242">
            <v>0</v>
          </cell>
          <cell r="BN242">
            <v>0</v>
          </cell>
          <cell r="BO242">
            <v>0</v>
          </cell>
          <cell r="BP242">
            <v>0</v>
          </cell>
          <cell r="BQ242">
            <v>0</v>
          </cell>
          <cell r="BR242">
            <v>0</v>
          </cell>
          <cell r="BS242">
            <v>0</v>
          </cell>
          <cell r="BT242">
            <v>0</v>
          </cell>
        </row>
        <row r="243">
          <cell r="L243"/>
          <cell r="M243"/>
          <cell r="N243"/>
          <cell r="O243">
            <v>98.463990379999998</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cell r="AR243"/>
          <cell r="AS243"/>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row>
        <row r="244">
          <cell r="L244"/>
          <cell r="M244"/>
          <cell r="N244"/>
          <cell r="O244">
            <v>54.003920000000001</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cell r="AR244"/>
          <cell r="AS244"/>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row>
        <row r="245">
          <cell r="L245"/>
          <cell r="M245"/>
          <cell r="N245"/>
          <cell r="O245">
            <v>808.06590000000006</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cell r="AR245"/>
          <cell r="AS245"/>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row>
      </sheetData>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18"/>
  <sheetViews>
    <sheetView zoomScaleNormal="100" workbookViewId="0">
      <selection activeCell="B5" sqref="B5"/>
    </sheetView>
  </sheetViews>
  <sheetFormatPr defaultColWidth="9" defaultRowHeight="14.4"/>
  <cols>
    <col min="1" max="1" width="9" style="1"/>
    <col min="2" max="2" width="32" style="20" customWidth="1"/>
    <col min="3" max="3" width="114.33203125" style="1" customWidth="1"/>
    <col min="4" max="4" width="8" style="1" customWidth="1"/>
    <col min="5" max="16384" width="9" style="1"/>
  </cols>
  <sheetData>
    <row r="1" spans="1:3" ht="174" customHeight="1"/>
    <row r="3" spans="1:3" ht="20.399999999999999">
      <c r="B3" s="908" t="s">
        <v>174</v>
      </c>
      <c r="C3" s="908"/>
    </row>
    <row r="4" spans="1:3" ht="11.25" customHeight="1"/>
    <row r="5" spans="1:3" s="22" customFormat="1" ht="25.5" customHeight="1">
      <c r="B5" s="49" t="s">
        <v>419</v>
      </c>
      <c r="C5" s="49" t="s">
        <v>173</v>
      </c>
    </row>
    <row r="6" spans="1:3" s="146" customFormat="1" ht="48" customHeight="1">
      <c r="A6" s="208"/>
      <c r="B6" s="536" t="s">
        <v>170</v>
      </c>
      <c r="C6" s="581" t="s">
        <v>953</v>
      </c>
    </row>
    <row r="7" spans="1:3" s="146" customFormat="1" ht="21" customHeight="1">
      <c r="A7" s="208"/>
      <c r="B7" s="532" t="s">
        <v>549</v>
      </c>
      <c r="C7" s="582" t="s">
        <v>598</v>
      </c>
    </row>
    <row r="8" spans="1:3" s="146" customFormat="1" ht="32.25" customHeight="1">
      <c r="B8" s="532" t="s">
        <v>366</v>
      </c>
      <c r="C8" s="583" t="s">
        <v>588</v>
      </c>
    </row>
    <row r="9" spans="1:3" s="146" customFormat="1" ht="27.75" customHeight="1">
      <c r="B9" s="532" t="s">
        <v>169</v>
      </c>
      <c r="C9" s="583" t="s">
        <v>589</v>
      </c>
    </row>
    <row r="10" spans="1:3" s="146" customFormat="1" ht="26.25" customHeight="1">
      <c r="B10" s="544" t="s">
        <v>367</v>
      </c>
      <c r="C10" s="585" t="s">
        <v>590</v>
      </c>
    </row>
    <row r="11" spans="1:3" s="146" customFormat="1" ht="39.75" customHeight="1">
      <c r="B11" s="532" t="s">
        <v>832</v>
      </c>
      <c r="C11" s="583" t="s">
        <v>833</v>
      </c>
    </row>
    <row r="12" spans="1:3" s="146" customFormat="1" ht="18" customHeight="1">
      <c r="B12" s="532" t="s">
        <v>369</v>
      </c>
      <c r="C12" s="583" t="s">
        <v>591</v>
      </c>
    </row>
    <row r="13" spans="1:3" s="146" customFormat="1" ht="13.5" customHeight="1">
      <c r="B13" s="532"/>
      <c r="C13" s="584"/>
    </row>
    <row r="14" spans="1:3" s="146" customFormat="1" ht="18" customHeight="1">
      <c r="B14" s="532" t="s">
        <v>644</v>
      </c>
      <c r="C14" s="582" t="s">
        <v>642</v>
      </c>
    </row>
    <row r="15" spans="1:3" s="146" customFormat="1" ht="8.25" customHeight="1">
      <c r="B15" s="532"/>
      <c r="C15" s="584"/>
    </row>
    <row r="16" spans="1:3" s="146" customFormat="1" ht="33" customHeight="1">
      <c r="B16" s="586" t="s">
        <v>587</v>
      </c>
      <c r="C16" s="587" t="s">
        <v>643</v>
      </c>
    </row>
    <row r="17" spans="2:2" s="82" customFormat="1" ht="15.6">
      <c r="B17" s="146"/>
    </row>
    <row r="18" spans="2:2" s="24" customFormat="1">
      <c r="B18" s="31"/>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2" location="'6.  Carrying Charges'!Print_Area" display="6.  Carrying Charges" xr:uid="{00000000-0004-0000-0000-000003000000}"/>
    <hyperlink ref="B11" location="'5.  2015-2027 LRAM'!Print_Area" display="5.  2015-2027 LRAM" xr:uid="{00000000-0004-0000-0000-000004000000}"/>
    <hyperlink ref="B10" location="'4.  2011-2014 LRAM'!Print_Area" display="4.  2011-2014 LRAM" xr:uid="{00000000-0004-0000-0000-000005000000}"/>
    <hyperlink ref="B14" location="'7.  Persistence Report'!Print_Area" display="7.  Persistence Report" xr:uid="{00000000-0004-0000-0000-000006000000}"/>
    <hyperlink ref="B7" location="'1-a.  Summary of Changes'!A1" display="1-a.  Summary of Changes" xr:uid="{00000000-0004-0000-0000-000007000000}"/>
    <hyperlink ref="B16" location="'8.  Streetlighting'!A1" display="8.  Streetlighting" xr:uid="{00000000-0004-0000-0000-000009000000}"/>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6:U74"/>
  <sheetViews>
    <sheetView zoomScale="70" zoomScaleNormal="70" workbookViewId="0">
      <pane ySplit="16" topLeftCell="A49" activePane="bottomLeft" state="frozen"/>
      <selection pane="bottomLeft" activeCell="B18" sqref="B18"/>
    </sheetView>
  </sheetViews>
  <sheetFormatPr defaultColWidth="9" defaultRowHeight="14.4"/>
  <cols>
    <col min="1" max="1" width="9" style="1"/>
    <col min="2" max="2" width="37" style="610" customWidth="1"/>
    <col min="3" max="3" width="9" style="9"/>
    <col min="4" max="13" width="9" style="1"/>
    <col min="14" max="14" width="17.109375" style="1" customWidth="1"/>
    <col min="15" max="20" width="9" style="1"/>
    <col min="21" max="21" width="20.5546875" style="1" customWidth="1"/>
    <col min="22" max="16384" width="9" style="1"/>
  </cols>
  <sheetData>
    <row r="16" spans="2:21" ht="26.25" customHeight="1">
      <c r="B16" s="611" t="s">
        <v>558</v>
      </c>
      <c r="C16" s="921" t="s">
        <v>502</v>
      </c>
      <c r="D16" s="922"/>
      <c r="E16" s="922"/>
      <c r="F16" s="922"/>
      <c r="G16" s="922"/>
      <c r="H16" s="922"/>
      <c r="I16" s="922"/>
      <c r="J16" s="922"/>
      <c r="K16" s="922"/>
      <c r="L16" s="922"/>
      <c r="M16" s="922"/>
      <c r="N16" s="922"/>
      <c r="O16" s="922"/>
      <c r="P16" s="922"/>
      <c r="Q16" s="922"/>
      <c r="R16" s="922"/>
      <c r="S16" s="922"/>
      <c r="T16" s="922"/>
      <c r="U16" s="922"/>
    </row>
    <row r="17" spans="2:21" ht="6.9" customHeight="1">
      <c r="B17" s="764"/>
      <c r="C17" s="765"/>
      <c r="D17" s="765"/>
      <c r="E17" s="765"/>
      <c r="F17" s="765"/>
      <c r="G17" s="765"/>
      <c r="H17" s="765"/>
      <c r="I17" s="765"/>
      <c r="J17" s="765"/>
      <c r="K17" s="765"/>
      <c r="L17" s="765"/>
      <c r="M17" s="765"/>
      <c r="N17" s="765"/>
      <c r="O17" s="765"/>
      <c r="P17" s="765"/>
      <c r="Q17" s="765"/>
      <c r="R17" s="765"/>
      <c r="S17" s="765"/>
      <c r="T17" s="765"/>
      <c r="U17" s="765"/>
    </row>
    <row r="18" spans="2:21" ht="26.25" customHeight="1">
      <c r="B18" s="766" t="s">
        <v>975</v>
      </c>
      <c r="C18" s="910" t="s">
        <v>996</v>
      </c>
      <c r="D18" s="910"/>
      <c r="E18" s="910"/>
      <c r="F18" s="910"/>
      <c r="G18" s="910"/>
      <c r="H18" s="910"/>
      <c r="I18" s="910"/>
      <c r="J18" s="910"/>
      <c r="K18" s="910"/>
      <c r="L18" s="910"/>
      <c r="M18" s="910"/>
      <c r="N18" s="910"/>
      <c r="O18" s="910"/>
      <c r="P18" s="910"/>
      <c r="Q18" s="910"/>
      <c r="R18" s="910"/>
      <c r="S18" s="910"/>
      <c r="T18" s="910"/>
      <c r="U18" s="911"/>
    </row>
    <row r="19" spans="2:21" ht="15.6">
      <c r="B19" s="762" t="s">
        <v>543</v>
      </c>
      <c r="C19" s="912" t="s">
        <v>976</v>
      </c>
      <c r="D19" s="912"/>
      <c r="E19" s="912"/>
      <c r="F19" s="912"/>
      <c r="G19" s="912"/>
      <c r="H19" s="913" t="s">
        <v>977</v>
      </c>
      <c r="I19" s="913"/>
      <c r="J19" s="913"/>
      <c r="K19" s="913"/>
      <c r="L19" s="913"/>
      <c r="M19" s="913"/>
      <c r="N19" s="913"/>
      <c r="O19" s="913" t="s">
        <v>978</v>
      </c>
      <c r="P19" s="913"/>
      <c r="Q19" s="913"/>
      <c r="R19" s="913"/>
      <c r="S19" s="913"/>
      <c r="T19" s="913"/>
      <c r="U19" s="913"/>
    </row>
    <row r="20" spans="2:21" ht="15.6">
      <c r="B20" s="763">
        <v>1</v>
      </c>
      <c r="C20" s="909" t="s">
        <v>979</v>
      </c>
      <c r="D20" s="909"/>
      <c r="E20" s="909"/>
      <c r="F20" s="909"/>
      <c r="G20" s="909"/>
      <c r="H20" s="909" t="s">
        <v>994</v>
      </c>
      <c r="I20" s="909"/>
      <c r="J20" s="909"/>
      <c r="K20" s="909"/>
      <c r="L20" s="909"/>
      <c r="M20" s="909"/>
      <c r="N20" s="909"/>
      <c r="O20" s="909" t="s">
        <v>995</v>
      </c>
      <c r="P20" s="909"/>
      <c r="Q20" s="909"/>
      <c r="R20" s="909"/>
      <c r="S20" s="909"/>
      <c r="T20" s="909"/>
      <c r="U20" s="909"/>
    </row>
    <row r="21" spans="2:21" ht="15.6">
      <c r="B21" s="763">
        <v>2</v>
      </c>
      <c r="C21" s="909" t="s">
        <v>980</v>
      </c>
      <c r="D21" s="909"/>
      <c r="E21" s="909"/>
      <c r="F21" s="909"/>
      <c r="G21" s="909"/>
      <c r="H21" s="909" t="s">
        <v>981</v>
      </c>
      <c r="I21" s="909"/>
      <c r="J21" s="909"/>
      <c r="K21" s="909"/>
      <c r="L21" s="909"/>
      <c r="M21" s="909"/>
      <c r="N21" s="909"/>
      <c r="O21" s="909" t="s">
        <v>982</v>
      </c>
      <c r="P21" s="909"/>
      <c r="Q21" s="909"/>
      <c r="R21" s="909"/>
      <c r="S21" s="909"/>
      <c r="T21" s="909"/>
      <c r="U21" s="909"/>
    </row>
    <row r="22" spans="2:21" ht="15.6">
      <c r="B22" s="763">
        <v>3</v>
      </c>
      <c r="C22" s="909" t="s">
        <v>999</v>
      </c>
      <c r="D22" s="909"/>
      <c r="E22" s="909"/>
      <c r="F22" s="909"/>
      <c r="G22" s="909"/>
      <c r="H22" s="909" t="s">
        <v>983</v>
      </c>
      <c r="I22" s="909"/>
      <c r="J22" s="909"/>
      <c r="K22" s="909"/>
      <c r="L22" s="909"/>
      <c r="M22" s="909"/>
      <c r="N22" s="909"/>
      <c r="O22" s="909" t="s">
        <v>984</v>
      </c>
      <c r="P22" s="909"/>
      <c r="Q22" s="909"/>
      <c r="R22" s="909"/>
      <c r="S22" s="909"/>
      <c r="T22" s="909"/>
      <c r="U22" s="909"/>
    </row>
    <row r="23" spans="2:21" ht="15.6">
      <c r="B23" s="763">
        <v>4</v>
      </c>
      <c r="C23" s="909" t="s">
        <v>1000</v>
      </c>
      <c r="D23" s="909"/>
      <c r="E23" s="909"/>
      <c r="F23" s="909"/>
      <c r="G23" s="909"/>
      <c r="H23" s="909" t="s">
        <v>985</v>
      </c>
      <c r="I23" s="909"/>
      <c r="J23" s="909"/>
      <c r="K23" s="909"/>
      <c r="L23" s="909"/>
      <c r="M23" s="909"/>
      <c r="N23" s="909"/>
      <c r="O23" s="909" t="s">
        <v>986</v>
      </c>
      <c r="P23" s="909"/>
      <c r="Q23" s="909"/>
      <c r="R23" s="909"/>
      <c r="S23" s="909"/>
      <c r="T23" s="909"/>
      <c r="U23" s="909"/>
    </row>
    <row r="24" spans="2:21" ht="15.6">
      <c r="B24" s="763">
        <v>5</v>
      </c>
      <c r="C24" s="909" t="s">
        <v>1001</v>
      </c>
      <c r="D24" s="909"/>
      <c r="E24" s="909"/>
      <c r="F24" s="909"/>
      <c r="G24" s="909"/>
      <c r="H24" s="909" t="s">
        <v>987</v>
      </c>
      <c r="I24" s="909"/>
      <c r="J24" s="909"/>
      <c r="K24" s="909"/>
      <c r="L24" s="909"/>
      <c r="M24" s="909"/>
      <c r="N24" s="909"/>
      <c r="O24" s="909" t="s">
        <v>988</v>
      </c>
      <c r="P24" s="909"/>
      <c r="Q24" s="909"/>
      <c r="R24" s="909"/>
      <c r="S24" s="909"/>
      <c r="T24" s="909"/>
      <c r="U24" s="909"/>
    </row>
    <row r="25" spans="2:21" ht="15.6">
      <c r="B25" s="763">
        <v>6</v>
      </c>
      <c r="C25" s="909" t="s">
        <v>1002</v>
      </c>
      <c r="D25" s="909"/>
      <c r="E25" s="909"/>
      <c r="F25" s="909"/>
      <c r="G25" s="909"/>
      <c r="H25" s="909" t="s">
        <v>989</v>
      </c>
      <c r="I25" s="909"/>
      <c r="J25" s="909"/>
      <c r="K25" s="909"/>
      <c r="L25" s="909"/>
      <c r="M25" s="909"/>
      <c r="N25" s="909"/>
      <c r="O25" s="909" t="s">
        <v>990</v>
      </c>
      <c r="P25" s="909"/>
      <c r="Q25" s="909"/>
      <c r="R25" s="909"/>
      <c r="S25" s="909"/>
      <c r="T25" s="909"/>
      <c r="U25" s="909"/>
    </row>
    <row r="26" spans="2:21" ht="15.6">
      <c r="B26" s="763">
        <v>7</v>
      </c>
      <c r="C26" s="909" t="s">
        <v>991</v>
      </c>
      <c r="D26" s="909"/>
      <c r="E26" s="909"/>
      <c r="F26" s="909"/>
      <c r="G26" s="909"/>
      <c r="H26" s="909" t="s">
        <v>992</v>
      </c>
      <c r="I26" s="909"/>
      <c r="J26" s="909"/>
      <c r="K26" s="909"/>
      <c r="L26" s="909"/>
      <c r="M26" s="909"/>
      <c r="N26" s="909"/>
      <c r="O26" s="909" t="s">
        <v>993</v>
      </c>
      <c r="P26" s="909"/>
      <c r="Q26" s="909"/>
      <c r="R26" s="909"/>
      <c r="S26" s="909"/>
      <c r="T26" s="909"/>
      <c r="U26" s="909"/>
    </row>
    <row r="27" spans="2:21" ht="15.6">
      <c r="B27" s="767"/>
      <c r="C27" s="768"/>
      <c r="D27" s="768"/>
      <c r="E27" s="768"/>
      <c r="F27" s="768"/>
      <c r="G27" s="768"/>
      <c r="H27" s="768"/>
      <c r="I27" s="768"/>
      <c r="J27" s="768"/>
      <c r="K27" s="768"/>
      <c r="L27" s="768"/>
      <c r="M27" s="768"/>
      <c r="N27" s="768"/>
      <c r="O27" s="768"/>
      <c r="P27" s="768"/>
      <c r="Q27" s="768"/>
      <c r="R27" s="768"/>
      <c r="S27" s="768"/>
      <c r="T27" s="768"/>
      <c r="U27" s="769"/>
    </row>
    <row r="28" spans="2:21" ht="26.25" customHeight="1">
      <c r="B28" s="766" t="s">
        <v>975</v>
      </c>
      <c r="C28" s="910" t="s">
        <v>997</v>
      </c>
      <c r="D28" s="910"/>
      <c r="E28" s="910"/>
      <c r="F28" s="910"/>
      <c r="G28" s="910"/>
      <c r="H28" s="910"/>
      <c r="I28" s="910"/>
      <c r="J28" s="910"/>
      <c r="K28" s="910"/>
      <c r="L28" s="910"/>
      <c r="M28" s="910"/>
      <c r="N28" s="910"/>
      <c r="O28" s="910"/>
      <c r="P28" s="910"/>
      <c r="Q28" s="910"/>
      <c r="R28" s="910"/>
      <c r="S28" s="910"/>
      <c r="T28" s="910"/>
      <c r="U28" s="911"/>
    </row>
    <row r="29" spans="2:21" ht="15.6">
      <c r="B29" s="762" t="s">
        <v>543</v>
      </c>
      <c r="C29" s="912" t="s">
        <v>976</v>
      </c>
      <c r="D29" s="912"/>
      <c r="E29" s="912"/>
      <c r="F29" s="912"/>
      <c r="G29" s="912"/>
      <c r="H29" s="913" t="s">
        <v>1010</v>
      </c>
      <c r="I29" s="913"/>
      <c r="J29" s="913"/>
      <c r="K29" s="913"/>
      <c r="L29" s="913"/>
      <c r="M29" s="913"/>
      <c r="N29" s="913"/>
      <c r="O29" s="913" t="s">
        <v>1011</v>
      </c>
      <c r="P29" s="913"/>
      <c r="Q29" s="913"/>
      <c r="R29" s="913"/>
      <c r="S29" s="913"/>
      <c r="T29" s="913"/>
      <c r="U29" s="913"/>
    </row>
    <row r="30" spans="2:21" ht="15.6">
      <c r="B30" s="763">
        <v>1</v>
      </c>
      <c r="C30" s="909" t="s">
        <v>998</v>
      </c>
      <c r="D30" s="909"/>
      <c r="E30" s="909"/>
      <c r="F30" s="909"/>
      <c r="G30" s="909"/>
      <c r="H30" s="909" t="s">
        <v>989</v>
      </c>
      <c r="I30" s="909"/>
      <c r="J30" s="909"/>
      <c r="K30" s="909"/>
      <c r="L30" s="909"/>
      <c r="M30" s="909"/>
      <c r="N30" s="909"/>
      <c r="O30" s="909" t="s">
        <v>1007</v>
      </c>
      <c r="P30" s="909"/>
      <c r="Q30" s="909"/>
      <c r="R30" s="909"/>
      <c r="S30" s="909"/>
      <c r="T30" s="909"/>
      <c r="U30" s="909"/>
    </row>
    <row r="31" spans="2:21" ht="15.6">
      <c r="B31" s="763">
        <v>2</v>
      </c>
      <c r="C31" s="909" t="s">
        <v>1003</v>
      </c>
      <c r="D31" s="909"/>
      <c r="E31" s="909"/>
      <c r="F31" s="909"/>
      <c r="G31" s="909"/>
      <c r="H31" s="909" t="s">
        <v>1005</v>
      </c>
      <c r="I31" s="909"/>
      <c r="J31" s="909"/>
      <c r="K31" s="909"/>
      <c r="L31" s="909"/>
      <c r="M31" s="909"/>
      <c r="N31" s="909"/>
      <c r="O31" s="909" t="s">
        <v>1008</v>
      </c>
      <c r="P31" s="909"/>
      <c r="Q31" s="909"/>
      <c r="R31" s="909"/>
      <c r="S31" s="909"/>
      <c r="T31" s="909"/>
      <c r="U31" s="909"/>
    </row>
    <row r="32" spans="2:21" ht="15.6">
      <c r="B32" s="763">
        <v>3</v>
      </c>
      <c r="C32" s="909" t="s">
        <v>1004</v>
      </c>
      <c r="D32" s="909"/>
      <c r="E32" s="909"/>
      <c r="F32" s="909"/>
      <c r="G32" s="909"/>
      <c r="H32" s="909" t="s">
        <v>1006</v>
      </c>
      <c r="I32" s="909"/>
      <c r="J32" s="909"/>
      <c r="K32" s="909"/>
      <c r="L32" s="909"/>
      <c r="M32" s="909"/>
      <c r="N32" s="909"/>
      <c r="O32" s="909" t="s">
        <v>1009</v>
      </c>
      <c r="P32" s="909"/>
      <c r="Q32" s="909"/>
      <c r="R32" s="909"/>
      <c r="S32" s="909"/>
      <c r="T32" s="909"/>
      <c r="U32" s="909"/>
    </row>
    <row r="33" spans="2:21" ht="55.5" customHeight="1">
      <c r="B33" s="623" t="s">
        <v>617</v>
      </c>
      <c r="C33" s="916" t="s">
        <v>707</v>
      </c>
      <c r="D33" s="916"/>
      <c r="E33" s="916"/>
      <c r="F33" s="916"/>
      <c r="G33" s="916"/>
      <c r="H33" s="916"/>
      <c r="I33" s="916"/>
      <c r="J33" s="916"/>
      <c r="K33" s="916"/>
      <c r="L33" s="916"/>
      <c r="M33" s="916"/>
      <c r="N33" s="916"/>
      <c r="O33" s="916"/>
      <c r="P33" s="916"/>
      <c r="Q33" s="916"/>
      <c r="R33" s="916"/>
      <c r="S33" s="916"/>
      <c r="T33" s="916"/>
      <c r="U33" s="923"/>
    </row>
    <row r="34" spans="2:21" ht="15.6">
      <c r="B34" s="613"/>
      <c r="C34" s="474"/>
      <c r="U34" s="614"/>
    </row>
    <row r="35" spans="2:21" ht="15.6">
      <c r="B35" s="613"/>
      <c r="C35" s="474" t="s">
        <v>621</v>
      </c>
      <c r="U35" s="614"/>
    </row>
    <row r="36" spans="2:21" ht="15.6">
      <c r="B36" s="613"/>
      <c r="C36" s="474"/>
      <c r="U36" s="614"/>
    </row>
    <row r="37" spans="2:21" ht="15.6">
      <c r="B37" s="613"/>
      <c r="C37" s="474" t="s">
        <v>618</v>
      </c>
      <c r="U37" s="614"/>
    </row>
    <row r="38" spans="2:21" ht="15.6">
      <c r="B38" s="613"/>
      <c r="C38" s="474"/>
      <c r="U38" s="614"/>
    </row>
    <row r="39" spans="2:21" ht="30" customHeight="1">
      <c r="B39" s="613"/>
      <c r="C39" s="916" t="s">
        <v>619</v>
      </c>
      <c r="D39" s="916"/>
      <c r="E39" s="916"/>
      <c r="F39" s="916"/>
      <c r="G39" s="916"/>
      <c r="H39" s="916"/>
      <c r="I39" s="916"/>
      <c r="J39" s="916"/>
      <c r="K39" s="916"/>
      <c r="L39" s="916"/>
      <c r="M39" s="916"/>
      <c r="N39" s="916"/>
      <c r="O39" s="916"/>
      <c r="P39" s="916"/>
      <c r="Q39" s="916"/>
      <c r="R39" s="916"/>
      <c r="S39" s="916"/>
      <c r="U39" s="614"/>
    </row>
    <row r="40" spans="2:21" ht="15.6">
      <c r="B40" s="613"/>
      <c r="C40" s="474"/>
      <c r="U40" s="614"/>
    </row>
    <row r="41" spans="2:21" ht="15.6">
      <c r="B41" s="613"/>
      <c r="C41" s="474" t="s">
        <v>622</v>
      </c>
      <c r="U41" s="614"/>
    </row>
    <row r="42" spans="2:21" ht="15.6">
      <c r="B42" s="613"/>
      <c r="C42" s="474"/>
      <c r="U42" s="614"/>
    </row>
    <row r="43" spans="2:21" ht="31.5" customHeight="1">
      <c r="B43" s="613"/>
      <c r="C43" s="916" t="s">
        <v>620</v>
      </c>
      <c r="D43" s="916"/>
      <c r="E43" s="916"/>
      <c r="F43" s="916"/>
      <c r="G43" s="916"/>
      <c r="H43" s="916"/>
      <c r="I43" s="916"/>
      <c r="J43" s="916"/>
      <c r="K43" s="916"/>
      <c r="L43" s="916"/>
      <c r="M43" s="916"/>
      <c r="N43" s="916"/>
      <c r="O43" s="916"/>
      <c r="P43" s="916"/>
      <c r="Q43" s="916"/>
      <c r="R43" s="916"/>
      <c r="S43" s="916"/>
      <c r="T43" s="916"/>
      <c r="U43" s="923"/>
    </row>
    <row r="44" spans="2:21" ht="15.6">
      <c r="B44" s="613"/>
      <c r="C44" s="474"/>
      <c r="U44" s="614"/>
    </row>
    <row r="45" spans="2:21" ht="31.5" customHeight="1">
      <c r="B45" s="613"/>
      <c r="C45" s="916" t="s">
        <v>623</v>
      </c>
      <c r="D45" s="916"/>
      <c r="E45" s="916"/>
      <c r="F45" s="916"/>
      <c r="G45" s="916"/>
      <c r="H45" s="916"/>
      <c r="I45" s="916"/>
      <c r="J45" s="916"/>
      <c r="K45" s="916"/>
      <c r="L45" s="916"/>
      <c r="M45" s="916"/>
      <c r="N45" s="916"/>
      <c r="O45" s="916"/>
      <c r="P45" s="916"/>
      <c r="Q45" s="916"/>
      <c r="R45" s="916"/>
      <c r="S45" s="916"/>
      <c r="T45" s="916"/>
      <c r="U45" s="923"/>
    </row>
    <row r="46" spans="2:21" ht="15.6">
      <c r="B46" s="613"/>
      <c r="C46" s="474"/>
      <c r="U46" s="614"/>
    </row>
    <row r="47" spans="2:21" ht="15.6">
      <c r="B47" s="613"/>
      <c r="C47" s="474" t="s">
        <v>624</v>
      </c>
      <c r="U47" s="614"/>
    </row>
    <row r="48" spans="2:21" ht="15.6">
      <c r="B48" s="615"/>
      <c r="C48" s="616"/>
      <c r="D48" s="617"/>
      <c r="E48" s="617"/>
      <c r="F48" s="617"/>
      <c r="G48" s="617"/>
      <c r="H48" s="617"/>
      <c r="I48" s="617"/>
      <c r="J48" s="617"/>
      <c r="K48" s="617"/>
      <c r="L48" s="617"/>
      <c r="M48" s="617"/>
      <c r="N48" s="617"/>
      <c r="O48" s="617"/>
      <c r="P48" s="617"/>
      <c r="Q48" s="617"/>
      <c r="R48" s="617"/>
      <c r="S48" s="617"/>
      <c r="T48" s="617"/>
      <c r="U48" s="618"/>
    </row>
    <row r="49" spans="2:21" ht="51" customHeight="1">
      <c r="B49" s="619" t="s">
        <v>625</v>
      </c>
      <c r="C49" s="924" t="s">
        <v>950</v>
      </c>
      <c r="D49" s="924"/>
      <c r="E49" s="924"/>
      <c r="F49" s="924"/>
      <c r="G49" s="924"/>
      <c r="H49" s="924"/>
      <c r="I49" s="924"/>
      <c r="J49" s="924"/>
      <c r="K49" s="924"/>
      <c r="L49" s="924"/>
      <c r="M49" s="924"/>
      <c r="N49" s="924"/>
      <c r="O49" s="924"/>
      <c r="P49" s="924"/>
      <c r="Q49" s="924"/>
      <c r="R49" s="924"/>
      <c r="S49" s="924"/>
      <c r="T49" s="924"/>
      <c r="U49" s="925"/>
    </row>
    <row r="50" spans="2:21">
      <c r="B50" s="620"/>
      <c r="C50" s="621"/>
      <c r="D50" s="621"/>
      <c r="E50" s="621"/>
      <c r="F50" s="621"/>
      <c r="G50" s="621"/>
      <c r="H50" s="621"/>
      <c r="I50" s="621"/>
      <c r="J50" s="621"/>
      <c r="K50" s="621"/>
      <c r="L50" s="621"/>
      <c r="M50" s="621"/>
      <c r="N50" s="621"/>
      <c r="O50" s="621"/>
      <c r="P50" s="621"/>
      <c r="Q50" s="621"/>
      <c r="R50" s="621"/>
      <c r="S50" s="621"/>
      <c r="T50" s="621"/>
      <c r="U50" s="622"/>
    </row>
    <row r="51" spans="2:21" ht="15.6">
      <c r="B51" s="623" t="s">
        <v>626</v>
      </c>
      <c r="C51" s="30" t="s">
        <v>627</v>
      </c>
      <c r="U51" s="614"/>
    </row>
    <row r="52" spans="2:21">
      <c r="B52" s="624"/>
      <c r="C52" s="617"/>
      <c r="D52" s="617"/>
      <c r="E52" s="617"/>
      <c r="F52" s="617"/>
      <c r="G52" s="617"/>
      <c r="H52" s="617"/>
      <c r="I52" s="617"/>
      <c r="J52" s="617"/>
      <c r="K52" s="617"/>
      <c r="L52" s="617"/>
      <c r="M52" s="617"/>
      <c r="N52" s="617"/>
      <c r="O52" s="617"/>
      <c r="P52" s="617"/>
      <c r="Q52" s="617"/>
      <c r="R52" s="617"/>
      <c r="S52" s="617"/>
      <c r="T52" s="617"/>
      <c r="U52" s="618"/>
    </row>
    <row r="53" spans="2:21" ht="34.5" customHeight="1">
      <c r="B53" s="612" t="s">
        <v>628</v>
      </c>
      <c r="C53" s="917" t="s">
        <v>629</v>
      </c>
      <c r="D53" s="917"/>
      <c r="E53" s="917"/>
      <c r="F53" s="917"/>
      <c r="G53" s="917"/>
      <c r="H53" s="917"/>
      <c r="I53" s="917"/>
      <c r="J53" s="917"/>
      <c r="K53" s="917"/>
      <c r="L53" s="917"/>
      <c r="M53" s="917"/>
      <c r="N53" s="917"/>
      <c r="O53" s="917"/>
      <c r="P53" s="917"/>
      <c r="Q53" s="917"/>
      <c r="R53" s="917"/>
      <c r="S53" s="917"/>
      <c r="T53" s="917"/>
      <c r="U53" s="918"/>
    </row>
    <row r="54" spans="2:21">
      <c r="B54" s="624"/>
      <c r="C54" s="617"/>
      <c r="D54" s="617"/>
      <c r="E54" s="617"/>
      <c r="F54" s="617"/>
      <c r="G54" s="617"/>
      <c r="H54" s="617"/>
      <c r="I54" s="617"/>
      <c r="J54" s="617"/>
      <c r="K54" s="617"/>
      <c r="L54" s="617"/>
      <c r="M54" s="617"/>
      <c r="N54" s="617"/>
      <c r="O54" s="617"/>
      <c r="P54" s="617"/>
      <c r="Q54" s="617"/>
      <c r="R54" s="617"/>
      <c r="S54" s="617"/>
      <c r="T54" s="617"/>
      <c r="U54" s="618"/>
    </row>
    <row r="55" spans="2:21" ht="15.6">
      <c r="B55" s="612" t="s">
        <v>630</v>
      </c>
      <c r="C55" s="625" t="s">
        <v>631</v>
      </c>
      <c r="D55" s="621"/>
      <c r="E55" s="621"/>
      <c r="F55" s="621"/>
      <c r="G55" s="621"/>
      <c r="H55" s="621"/>
      <c r="I55" s="621"/>
      <c r="J55" s="621"/>
      <c r="K55" s="621"/>
      <c r="L55" s="621"/>
      <c r="M55" s="621"/>
      <c r="N55" s="621"/>
      <c r="O55" s="621"/>
      <c r="P55" s="621"/>
      <c r="Q55" s="621"/>
      <c r="R55" s="621"/>
      <c r="S55" s="621"/>
      <c r="T55" s="621"/>
      <c r="U55" s="622"/>
    </row>
    <row r="56" spans="2:21">
      <c r="B56" s="624"/>
      <c r="C56" s="617"/>
      <c r="D56" s="617"/>
      <c r="E56" s="617"/>
      <c r="F56" s="617"/>
      <c r="G56" s="617"/>
      <c r="H56" s="617"/>
      <c r="I56" s="617"/>
      <c r="J56" s="617"/>
      <c r="K56" s="617"/>
      <c r="L56" s="617"/>
      <c r="M56" s="617"/>
      <c r="N56" s="617"/>
      <c r="O56" s="617"/>
      <c r="P56" s="617"/>
      <c r="Q56" s="617"/>
      <c r="R56" s="617"/>
      <c r="S56" s="617"/>
      <c r="T56" s="617"/>
      <c r="U56" s="618"/>
    </row>
    <row r="57" spans="2:21">
      <c r="B57" s="626"/>
      <c r="C57" s="621"/>
      <c r="D57" s="621"/>
      <c r="E57" s="621"/>
      <c r="F57" s="621"/>
      <c r="G57" s="621"/>
      <c r="H57" s="621"/>
      <c r="I57" s="621"/>
      <c r="J57" s="621"/>
      <c r="K57" s="621"/>
      <c r="L57" s="621"/>
      <c r="M57" s="621"/>
      <c r="N57" s="621"/>
      <c r="O57" s="621"/>
      <c r="P57" s="621"/>
      <c r="Q57" s="621"/>
      <c r="R57" s="621"/>
      <c r="S57" s="621"/>
      <c r="T57" s="621"/>
      <c r="U57" s="622"/>
    </row>
    <row r="58" spans="2:21" ht="37.5" customHeight="1">
      <c r="B58" s="623" t="s">
        <v>709</v>
      </c>
      <c r="C58" s="919" t="s">
        <v>951</v>
      </c>
      <c r="D58" s="919"/>
      <c r="E58" s="919"/>
      <c r="F58" s="919"/>
      <c r="G58" s="919"/>
      <c r="H58" s="919"/>
      <c r="I58" s="919"/>
      <c r="J58" s="919"/>
      <c r="K58" s="919"/>
      <c r="L58" s="919"/>
      <c r="M58" s="919"/>
      <c r="N58" s="919"/>
      <c r="O58" s="919"/>
      <c r="P58" s="919"/>
      <c r="Q58" s="919"/>
      <c r="R58" s="919"/>
      <c r="S58" s="919"/>
      <c r="T58" s="919"/>
      <c r="U58" s="920"/>
    </row>
    <row r="59" spans="2:21">
      <c r="B59" s="627"/>
      <c r="C59" s="1"/>
      <c r="U59" s="614"/>
    </row>
    <row r="60" spans="2:21" ht="36" customHeight="1">
      <c r="B60" s="627"/>
      <c r="C60" s="914" t="s">
        <v>646</v>
      </c>
      <c r="D60" s="914"/>
      <c r="E60" s="914"/>
      <c r="F60" s="914"/>
      <c r="G60" s="914"/>
      <c r="H60" s="914"/>
      <c r="I60" s="914"/>
      <c r="J60" s="914"/>
      <c r="K60" s="914"/>
      <c r="L60" s="914"/>
      <c r="M60" s="914"/>
      <c r="N60" s="914"/>
      <c r="O60" s="914"/>
      <c r="P60" s="914"/>
      <c r="Q60" s="914"/>
      <c r="R60" s="914"/>
      <c r="S60" s="914"/>
      <c r="T60" s="914"/>
      <c r="U60" s="915"/>
    </row>
    <row r="61" spans="2:21">
      <c r="B61" s="627"/>
      <c r="C61" s="5"/>
      <c r="U61" s="614"/>
    </row>
    <row r="62" spans="2:21" ht="35.25" customHeight="1">
      <c r="B62" s="627"/>
      <c r="C62" s="914" t="s">
        <v>632</v>
      </c>
      <c r="D62" s="914"/>
      <c r="E62" s="914"/>
      <c r="F62" s="914"/>
      <c r="G62" s="914"/>
      <c r="H62" s="914"/>
      <c r="I62" s="914"/>
      <c r="J62" s="914"/>
      <c r="K62" s="914"/>
      <c r="L62" s="914"/>
      <c r="M62" s="914"/>
      <c r="N62" s="914"/>
      <c r="O62" s="914"/>
      <c r="P62" s="914"/>
      <c r="Q62" s="914"/>
      <c r="R62" s="914"/>
      <c r="S62" s="914"/>
      <c r="T62" s="914"/>
      <c r="U62" s="915"/>
    </row>
    <row r="63" spans="2:21">
      <c r="B63" s="627"/>
      <c r="C63" s="5"/>
      <c r="U63" s="614"/>
    </row>
    <row r="64" spans="2:21" ht="40.5" customHeight="1">
      <c r="B64" s="627"/>
      <c r="C64" s="914" t="s">
        <v>633</v>
      </c>
      <c r="D64" s="914"/>
      <c r="E64" s="914"/>
      <c r="F64" s="914"/>
      <c r="G64" s="914"/>
      <c r="H64" s="914"/>
      <c r="I64" s="914"/>
      <c r="J64" s="914"/>
      <c r="K64" s="914"/>
      <c r="L64" s="914"/>
      <c r="M64" s="914"/>
      <c r="N64" s="914"/>
      <c r="O64" s="914"/>
      <c r="P64" s="914"/>
      <c r="Q64" s="914"/>
      <c r="R64" s="914"/>
      <c r="S64" s="914"/>
      <c r="T64" s="914"/>
      <c r="U64" s="915"/>
    </row>
    <row r="65" spans="2:21">
      <c r="B65" s="627"/>
      <c r="C65" s="5"/>
      <c r="U65" s="614"/>
    </row>
    <row r="66" spans="2:21" ht="30" customHeight="1">
      <c r="B66" s="627"/>
      <c r="C66" s="914" t="s">
        <v>634</v>
      </c>
      <c r="D66" s="914"/>
      <c r="E66" s="914"/>
      <c r="F66" s="914"/>
      <c r="G66" s="914"/>
      <c r="H66" s="914"/>
      <c r="I66" s="914"/>
      <c r="J66" s="914"/>
      <c r="K66" s="914"/>
      <c r="L66" s="914"/>
      <c r="M66" s="914"/>
      <c r="N66" s="914"/>
      <c r="O66" s="914"/>
      <c r="P66" s="914"/>
      <c r="Q66" s="914"/>
      <c r="R66" s="914"/>
      <c r="S66" s="914"/>
      <c r="T66" s="914"/>
      <c r="U66" s="915"/>
    </row>
    <row r="67" spans="2:21" ht="15.6">
      <c r="B67" s="627"/>
      <c r="C67" s="474"/>
      <c r="U67" s="614"/>
    </row>
    <row r="68" spans="2:21" ht="31.5" customHeight="1">
      <c r="B68" s="627"/>
      <c r="C68" s="916" t="s">
        <v>645</v>
      </c>
      <c r="D68" s="916"/>
      <c r="E68" s="916"/>
      <c r="F68" s="916"/>
      <c r="G68" s="916"/>
      <c r="H68" s="916"/>
      <c r="I68" s="916"/>
      <c r="J68" s="916"/>
      <c r="K68" s="916"/>
      <c r="L68" s="916"/>
      <c r="M68" s="916"/>
      <c r="N68" s="916"/>
      <c r="O68" s="916"/>
      <c r="P68" s="916"/>
      <c r="Q68" s="916"/>
      <c r="R68" s="916"/>
      <c r="S68" s="916"/>
      <c r="T68" s="916"/>
      <c r="U68" s="923"/>
    </row>
    <row r="69" spans="2:21">
      <c r="B69" s="624"/>
      <c r="C69" s="617"/>
      <c r="D69" s="617"/>
      <c r="E69" s="617"/>
      <c r="F69" s="617"/>
      <c r="G69" s="617"/>
      <c r="H69" s="617"/>
      <c r="I69" s="617"/>
      <c r="J69" s="617"/>
      <c r="K69" s="617"/>
      <c r="L69" s="617"/>
      <c r="M69" s="617"/>
      <c r="N69" s="617"/>
      <c r="O69" s="617"/>
      <c r="P69" s="617"/>
      <c r="Q69" s="617"/>
      <c r="R69" s="617"/>
      <c r="S69" s="617"/>
      <c r="T69" s="617"/>
      <c r="U69" s="618"/>
    </row>
    <row r="70" spans="2:21" ht="66.599999999999994" customHeight="1">
      <c r="B70" s="726" t="s">
        <v>635</v>
      </c>
      <c r="C70" s="917" t="s">
        <v>952</v>
      </c>
      <c r="D70" s="917"/>
      <c r="E70" s="917"/>
      <c r="F70" s="917"/>
      <c r="G70" s="917"/>
      <c r="H70" s="917"/>
      <c r="I70" s="917"/>
      <c r="J70" s="917"/>
      <c r="K70" s="917"/>
      <c r="L70" s="917"/>
      <c r="M70" s="917"/>
      <c r="N70" s="917"/>
      <c r="O70" s="917"/>
      <c r="P70" s="917"/>
      <c r="Q70" s="917"/>
      <c r="R70" s="917"/>
      <c r="S70" s="917"/>
      <c r="T70" s="917"/>
      <c r="U70" s="918"/>
    </row>
    <row r="71" spans="2:21">
      <c r="B71" s="624"/>
      <c r="C71" s="617"/>
      <c r="D71" s="617"/>
      <c r="E71" s="617"/>
      <c r="F71" s="617"/>
      <c r="G71" s="617"/>
      <c r="H71" s="617"/>
      <c r="I71" s="617"/>
      <c r="J71" s="617"/>
      <c r="K71" s="617"/>
      <c r="L71" s="617"/>
      <c r="M71" s="617"/>
      <c r="N71" s="617"/>
      <c r="O71" s="617"/>
      <c r="P71" s="617"/>
      <c r="Q71" s="617"/>
      <c r="R71" s="617"/>
      <c r="S71" s="617"/>
      <c r="T71" s="617"/>
      <c r="U71" s="618"/>
    </row>
    <row r="72" spans="2:21" ht="34.5" customHeight="1">
      <c r="B72" s="612" t="s">
        <v>636</v>
      </c>
      <c r="C72" s="917" t="s">
        <v>637</v>
      </c>
      <c r="D72" s="917"/>
      <c r="E72" s="917"/>
      <c r="F72" s="917"/>
      <c r="G72" s="917"/>
      <c r="H72" s="917"/>
      <c r="I72" s="917"/>
      <c r="J72" s="917"/>
      <c r="K72" s="917"/>
      <c r="L72" s="917"/>
      <c r="M72" s="917"/>
      <c r="N72" s="917"/>
      <c r="O72" s="917"/>
      <c r="P72" s="917"/>
      <c r="Q72" s="917"/>
      <c r="R72" s="917"/>
      <c r="S72" s="917"/>
      <c r="T72" s="917"/>
      <c r="U72" s="918"/>
    </row>
    <row r="73" spans="2:21">
      <c r="B73" s="628"/>
      <c r="C73" s="617"/>
      <c r="D73" s="617"/>
      <c r="E73" s="617"/>
      <c r="F73" s="617"/>
      <c r="G73" s="617"/>
      <c r="H73" s="617"/>
      <c r="I73" s="617"/>
      <c r="J73" s="617"/>
      <c r="K73" s="617"/>
      <c r="L73" s="617"/>
      <c r="M73" s="617"/>
      <c r="N73" s="617"/>
      <c r="O73" s="617"/>
      <c r="P73" s="617"/>
      <c r="Q73" s="617"/>
      <c r="R73" s="617"/>
      <c r="S73" s="617"/>
      <c r="T73" s="617"/>
      <c r="U73" s="618"/>
    </row>
    <row r="74" spans="2:21" ht="30.75" customHeight="1">
      <c r="B74" s="619" t="s">
        <v>638</v>
      </c>
      <c r="C74" s="629" t="s">
        <v>639</v>
      </c>
      <c r="D74" s="630"/>
      <c r="E74" s="630"/>
      <c r="F74" s="630"/>
      <c r="G74" s="630"/>
      <c r="H74" s="630"/>
      <c r="I74" s="630"/>
      <c r="J74" s="630"/>
      <c r="K74" s="630"/>
      <c r="L74" s="630"/>
      <c r="M74" s="630"/>
      <c r="N74" s="630"/>
      <c r="O74" s="630"/>
      <c r="P74" s="630"/>
      <c r="Q74" s="630"/>
      <c r="R74" s="630"/>
      <c r="S74" s="630"/>
      <c r="T74" s="630"/>
      <c r="U74" s="631"/>
    </row>
  </sheetData>
  <mergeCells count="53">
    <mergeCell ref="C64:U64"/>
    <mergeCell ref="C66:U66"/>
    <mergeCell ref="C68:U68"/>
    <mergeCell ref="C70:U70"/>
    <mergeCell ref="C72:U72"/>
    <mergeCell ref="C16:U16"/>
    <mergeCell ref="C33:U33"/>
    <mergeCell ref="C43:U43"/>
    <mergeCell ref="C45:U45"/>
    <mergeCell ref="C49:U49"/>
    <mergeCell ref="C20:G20"/>
    <mergeCell ref="C21:G21"/>
    <mergeCell ref="C22:G22"/>
    <mergeCell ref="H24:N24"/>
    <mergeCell ref="C23:G23"/>
    <mergeCell ref="C26:G26"/>
    <mergeCell ref="H19:N19"/>
    <mergeCell ref="O19:U19"/>
    <mergeCell ref="C19:G19"/>
    <mergeCell ref="C18:U18"/>
    <mergeCell ref="H25:N25"/>
    <mergeCell ref="H20:N20"/>
    <mergeCell ref="H21:N21"/>
    <mergeCell ref="H22:N22"/>
    <mergeCell ref="H23:N23"/>
    <mergeCell ref="C62:U62"/>
    <mergeCell ref="C39:S39"/>
    <mergeCell ref="C53:U53"/>
    <mergeCell ref="C60:U60"/>
    <mergeCell ref="C58:U58"/>
    <mergeCell ref="O20:U20"/>
    <mergeCell ref="O21:U21"/>
    <mergeCell ref="O22:U22"/>
    <mergeCell ref="O23:U23"/>
    <mergeCell ref="O24:U24"/>
    <mergeCell ref="C24:G24"/>
    <mergeCell ref="C25:G25"/>
    <mergeCell ref="O25:U25"/>
    <mergeCell ref="O26:U26"/>
    <mergeCell ref="C32:G32"/>
    <mergeCell ref="H32:N32"/>
    <mergeCell ref="O32:U32"/>
    <mergeCell ref="C30:G30"/>
    <mergeCell ref="H30:N30"/>
    <mergeCell ref="O30:U30"/>
    <mergeCell ref="C31:G31"/>
    <mergeCell ref="H31:N31"/>
    <mergeCell ref="O31:U31"/>
    <mergeCell ref="C28:U28"/>
    <mergeCell ref="C29:G29"/>
    <mergeCell ref="H29:N29"/>
    <mergeCell ref="O29:U29"/>
    <mergeCell ref="H26:N26"/>
  </mergeCells>
  <pageMargins left="0.7" right="0.7" top="0.75" bottom="0.75" header="0.3" footer="0.3"/>
  <pageSetup orientation="portrait"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T33"/>
  <sheetViews>
    <sheetView zoomScale="70" zoomScaleNormal="70" workbookViewId="0">
      <selection activeCell="C12" sqref="C12"/>
    </sheetView>
  </sheetViews>
  <sheetFormatPr defaultColWidth="9" defaultRowHeight="15.6"/>
  <cols>
    <col min="1" max="1" width="3" style="1" customWidth="1"/>
    <col min="2" max="2" width="61.5546875" style="9" customWidth="1"/>
    <col min="3" max="3" width="58.5546875" style="1" customWidth="1"/>
    <col min="4" max="4" width="62.5546875" style="1" customWidth="1"/>
    <col min="5" max="5" width="42" style="1" customWidth="1"/>
    <col min="6" max="6" width="45.109375" style="1" customWidth="1"/>
    <col min="7" max="10" width="9" style="1"/>
    <col min="11" max="11" width="26" style="1" customWidth="1"/>
    <col min="12" max="12" width="60" style="13" customWidth="1"/>
    <col min="13" max="13" width="14.5546875" style="19" customWidth="1"/>
    <col min="14" max="14" width="29.5546875" style="13" customWidth="1"/>
    <col min="15" max="16384" width="9" style="1"/>
  </cols>
  <sheetData>
    <row r="1" spans="2:20" ht="146.25" customHeight="1"/>
    <row r="3" spans="2:20" ht="25.5" customHeight="1">
      <c r="B3" s="927" t="s">
        <v>948</v>
      </c>
      <c r="C3" s="928"/>
      <c r="D3" s="928"/>
      <c r="E3" s="928"/>
      <c r="F3" s="929"/>
      <c r="G3" s="96"/>
    </row>
    <row r="4" spans="2:20" ht="16.5" customHeight="1">
      <c r="B4" s="930"/>
      <c r="C4" s="931"/>
      <c r="D4" s="931"/>
      <c r="E4" s="931"/>
      <c r="F4" s="932"/>
      <c r="G4" s="96"/>
    </row>
    <row r="5" spans="2:20" ht="71.25" customHeight="1">
      <c r="B5" s="930"/>
      <c r="C5" s="931"/>
      <c r="D5" s="931"/>
      <c r="E5" s="931"/>
      <c r="F5" s="932"/>
      <c r="G5" s="96"/>
    </row>
    <row r="6" spans="2:20" ht="21.75" customHeight="1">
      <c r="B6" s="933"/>
      <c r="C6" s="934"/>
      <c r="D6" s="934"/>
      <c r="E6" s="934"/>
      <c r="F6" s="935"/>
      <c r="G6" s="96"/>
    </row>
    <row r="8" spans="2:20" ht="21">
      <c r="B8" s="926" t="s">
        <v>478</v>
      </c>
      <c r="C8" s="926"/>
      <c r="D8" s="926"/>
      <c r="E8" s="926"/>
      <c r="F8" s="926"/>
      <c r="G8" s="926"/>
    </row>
    <row r="9" spans="2:20" ht="24.75" customHeight="1" thickBot="1">
      <c r="B9" s="90"/>
      <c r="C9" s="90"/>
      <c r="D9" s="90"/>
      <c r="E9" s="90"/>
      <c r="F9" s="90"/>
      <c r="G9" s="90"/>
    </row>
    <row r="10" spans="2:20" ht="27.75" customHeight="1" thickBot="1">
      <c r="B10" s="92" t="s">
        <v>171</v>
      </c>
      <c r="C10" s="81" t="s">
        <v>405</v>
      </c>
      <c r="D10" s="90"/>
      <c r="E10" s="90"/>
      <c r="F10" s="90"/>
      <c r="G10" s="90"/>
    </row>
    <row r="11" spans="2:20">
      <c r="B11" s="90"/>
      <c r="C11" s="90"/>
      <c r="D11" s="90"/>
      <c r="E11" s="90"/>
      <c r="F11" s="90"/>
      <c r="G11" s="90"/>
    </row>
    <row r="12" spans="2:20" ht="31.5" customHeight="1" thickBot="1">
      <c r="B12" s="67" t="s">
        <v>580</v>
      </c>
      <c r="L12" s="25"/>
      <c r="M12" s="25"/>
      <c r="N12" s="25"/>
      <c r="O12" s="25"/>
      <c r="P12" s="25"/>
      <c r="Q12" s="56"/>
      <c r="S12" s="8"/>
      <c r="T12" s="8"/>
    </row>
    <row r="13" spans="2:20" ht="26.25" customHeight="1" thickBot="1">
      <c r="B13" s="81"/>
      <c r="C13" s="97" t="s">
        <v>613</v>
      </c>
      <c r="G13" s="86"/>
      <c r="L13" s="25"/>
      <c r="M13" s="25"/>
      <c r="N13" s="25"/>
      <c r="O13" s="25"/>
      <c r="P13" s="25"/>
      <c r="Q13" s="56"/>
      <c r="S13" s="8"/>
      <c r="T13" s="8"/>
    </row>
    <row r="14" spans="2:20" ht="26.25" customHeight="1" thickBot="1">
      <c r="B14" s="81"/>
      <c r="C14" s="142" t="s">
        <v>608</v>
      </c>
      <c r="L14" s="25"/>
      <c r="M14" s="25"/>
      <c r="N14" s="25"/>
      <c r="O14" s="25"/>
      <c r="P14" s="25"/>
      <c r="Q14" s="56"/>
      <c r="S14" s="8"/>
      <c r="T14" s="8"/>
    </row>
    <row r="15" spans="2:20" ht="26.25" customHeight="1" thickBot="1">
      <c r="B15" s="81"/>
      <c r="C15" s="142" t="s">
        <v>609</v>
      </c>
      <c r="L15" s="25"/>
      <c r="M15" s="25"/>
      <c r="N15" s="25"/>
      <c r="O15" s="25"/>
      <c r="P15" s="25"/>
      <c r="Q15" s="56"/>
      <c r="S15" s="8"/>
      <c r="T15" s="8"/>
    </row>
    <row r="16" spans="2:20" ht="26.25" customHeight="1" thickBot="1">
      <c r="B16" s="81"/>
      <c r="C16" s="142" t="s">
        <v>610</v>
      </c>
      <c r="L16" s="25"/>
      <c r="M16" s="25"/>
      <c r="N16" s="25"/>
      <c r="O16" s="25"/>
      <c r="P16" s="25"/>
      <c r="Q16" s="56"/>
      <c r="S16" s="8"/>
      <c r="T16" s="8"/>
    </row>
    <row r="17" spans="2:20" ht="26.25" customHeight="1" thickBot="1">
      <c r="B17" s="81"/>
      <c r="C17" s="97" t="s">
        <v>611</v>
      </c>
      <c r="G17" s="86"/>
      <c r="L17" s="25"/>
      <c r="M17" s="25"/>
      <c r="N17" s="25"/>
      <c r="O17" s="25"/>
      <c r="P17" s="25"/>
      <c r="Q17" s="56"/>
      <c r="S17" s="8"/>
      <c r="T17" s="8"/>
    </row>
    <row r="18" spans="2:20" ht="26.25" customHeight="1" thickBot="1">
      <c r="B18" s="81"/>
      <c r="C18" s="97" t="s">
        <v>612</v>
      </c>
      <c r="L18" s="25"/>
      <c r="M18" s="25"/>
      <c r="N18" s="25"/>
      <c r="O18" s="25"/>
      <c r="P18" s="25"/>
      <c r="Q18" s="56"/>
      <c r="S18" s="8"/>
      <c r="T18" s="8"/>
    </row>
    <row r="19" spans="2:20" s="47" customFormat="1" ht="25.5" customHeight="1">
      <c r="D19" s="77"/>
      <c r="E19" s="77"/>
      <c r="F19" s="77"/>
      <c r="G19" s="77"/>
      <c r="J19" s="1"/>
      <c r="K19" s="1"/>
      <c r="S19" s="48"/>
      <c r="T19" s="48"/>
    </row>
    <row r="20" spans="2:20" s="13" customFormat="1" ht="39" customHeight="1">
      <c r="B20" s="210" t="s">
        <v>537</v>
      </c>
      <c r="C20" s="210" t="s">
        <v>468</v>
      </c>
      <c r="D20" s="210" t="s">
        <v>444</v>
      </c>
      <c r="E20" s="210" t="s">
        <v>436</v>
      </c>
      <c r="F20" s="210" t="s">
        <v>550</v>
      </c>
      <c r="G20" s="30"/>
      <c r="M20" s="19"/>
      <c r="T20" s="19"/>
    </row>
    <row r="21" spans="2:20" s="82" customFormat="1" ht="50.4" customHeight="1">
      <c r="B21" s="560" t="s">
        <v>540</v>
      </c>
      <c r="C21" s="566" t="s">
        <v>949</v>
      </c>
      <c r="D21" s="569" t="s">
        <v>440</v>
      </c>
      <c r="E21" s="573" t="s">
        <v>579</v>
      </c>
      <c r="F21" s="569" t="s">
        <v>445</v>
      </c>
      <c r="G21" s="144"/>
      <c r="M21" s="559"/>
      <c r="T21" s="559"/>
    </row>
    <row r="22" spans="2:20" s="82" customFormat="1" ht="47.4" customHeight="1">
      <c r="B22" s="561" t="s">
        <v>455</v>
      </c>
      <c r="C22" s="567" t="s">
        <v>960</v>
      </c>
      <c r="D22" s="570" t="s">
        <v>441</v>
      </c>
      <c r="E22" s="574" t="s">
        <v>579</v>
      </c>
      <c r="F22" s="570" t="s">
        <v>445</v>
      </c>
      <c r="G22" s="144"/>
      <c r="M22" s="559"/>
      <c r="T22" s="559"/>
    </row>
    <row r="23" spans="2:20" s="82" customFormat="1" ht="45.6" customHeight="1">
      <c r="B23" s="561" t="s">
        <v>452</v>
      </c>
      <c r="C23" s="567" t="s">
        <v>960</v>
      </c>
      <c r="D23" s="570" t="s">
        <v>442</v>
      </c>
      <c r="E23" s="574" t="s">
        <v>579</v>
      </c>
      <c r="F23" s="570" t="s">
        <v>445</v>
      </c>
      <c r="G23" s="144"/>
      <c r="M23" s="559"/>
      <c r="T23" s="559"/>
    </row>
    <row r="24" spans="2:20" s="82" customFormat="1" ht="32.25" customHeight="1">
      <c r="B24" s="562" t="s">
        <v>453</v>
      </c>
      <c r="C24" s="567" t="s">
        <v>949</v>
      </c>
      <c r="D24" s="570" t="s">
        <v>443</v>
      </c>
      <c r="E24" s="575" t="s">
        <v>593</v>
      </c>
      <c r="F24" s="578"/>
      <c r="G24" s="144"/>
      <c r="M24" s="559"/>
      <c r="T24" s="559"/>
    </row>
    <row r="25" spans="2:20" s="82" customFormat="1" ht="30.75" customHeight="1">
      <c r="B25" s="563" t="s">
        <v>538</v>
      </c>
      <c r="C25" s="567" t="s">
        <v>949</v>
      </c>
      <c r="D25" s="570"/>
      <c r="E25" s="575"/>
      <c r="F25" s="578"/>
      <c r="G25" s="144"/>
      <c r="M25" s="559"/>
      <c r="T25" s="559"/>
    </row>
    <row r="26" spans="2:20" s="82" customFormat="1" ht="32.25" customHeight="1">
      <c r="B26" s="564" t="s">
        <v>539</v>
      </c>
      <c r="C26" s="567" t="s">
        <v>949</v>
      </c>
      <c r="D26" s="571" t="s">
        <v>535</v>
      </c>
      <c r="E26" s="575"/>
      <c r="F26" s="578"/>
      <c r="G26" s="144"/>
      <c r="M26" s="559"/>
      <c r="T26" s="559"/>
    </row>
    <row r="27" spans="2:20" s="82" customFormat="1" ht="27" customHeight="1">
      <c r="B27" s="562" t="s">
        <v>454</v>
      </c>
      <c r="C27" s="567" t="s">
        <v>437</v>
      </c>
      <c r="D27" s="570" t="s">
        <v>479</v>
      </c>
      <c r="E27" s="575" t="s">
        <v>456</v>
      </c>
      <c r="F27" s="578"/>
      <c r="G27" s="144"/>
      <c r="M27" s="559"/>
      <c r="T27" s="559"/>
    </row>
    <row r="28" spans="2:20" s="82" customFormat="1" ht="27" customHeight="1">
      <c r="B28" s="564" t="s">
        <v>449</v>
      </c>
      <c r="C28" s="567" t="s">
        <v>949</v>
      </c>
      <c r="D28" s="570"/>
      <c r="E28" s="575"/>
      <c r="F28" s="570" t="s">
        <v>406</v>
      </c>
      <c r="G28" s="144"/>
      <c r="M28" s="559"/>
      <c r="T28" s="559"/>
    </row>
    <row r="29" spans="2:20" s="82" customFormat="1" ht="32.25" customHeight="1">
      <c r="B29" s="562" t="s">
        <v>207</v>
      </c>
      <c r="C29" s="567" t="s">
        <v>439</v>
      </c>
      <c r="D29" s="570" t="s">
        <v>552</v>
      </c>
      <c r="E29" s="576"/>
      <c r="F29" s="570" t="s">
        <v>551</v>
      </c>
      <c r="M29" s="559"/>
    </row>
    <row r="30" spans="2:20" s="82" customFormat="1" ht="27.75" customHeight="1">
      <c r="B30" s="565" t="s">
        <v>536</v>
      </c>
      <c r="C30" s="568" t="s">
        <v>438</v>
      </c>
      <c r="D30" s="572"/>
      <c r="E30" s="577"/>
      <c r="F30" s="572"/>
      <c r="M30" s="559"/>
    </row>
    <row r="31" spans="2:20" s="82" customFormat="1" ht="23.25" customHeight="1">
      <c r="C31" s="145"/>
      <c r="D31" s="145"/>
      <c r="E31" s="145"/>
      <c r="M31" s="559"/>
    </row>
    <row r="32" spans="2:20" s="13" customFormat="1">
      <c r="B32" s="145"/>
      <c r="C32" s="143"/>
      <c r="D32" s="143"/>
      <c r="E32" s="143"/>
      <c r="M32" s="19"/>
    </row>
    <row r="33" spans="3:5">
      <c r="C33" s="9"/>
      <c r="D33" s="9"/>
      <c r="E33" s="9"/>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zoomScale="120" zoomScaleNormal="120" workbookViewId="0">
      <selection activeCell="E28" sqref="E28"/>
    </sheetView>
  </sheetViews>
  <sheetFormatPr defaultColWidth="9" defaultRowHeight="14.4"/>
  <cols>
    <col min="1" max="1" width="61" style="1" bestFit="1" customWidth="1"/>
    <col min="2" max="2" width="13.5546875" style="1" customWidth="1"/>
    <col min="3" max="3" width="9" style="9"/>
    <col min="4" max="4" width="15" style="1" customWidth="1"/>
    <col min="5" max="5" width="11.5546875" style="9" customWidth="1"/>
    <col min="6" max="6" width="24" style="1" customWidth="1"/>
    <col min="7" max="7" width="32" style="1" customWidth="1"/>
    <col min="8" max="8" width="14.5546875" style="1" customWidth="1"/>
    <col min="9" max="16384" width="9" style="1"/>
  </cols>
  <sheetData>
    <row r="1" spans="1:8">
      <c r="A1" s="8" t="s">
        <v>409</v>
      </c>
      <c r="B1" s="8" t="s">
        <v>41</v>
      </c>
      <c r="C1" s="94" t="s">
        <v>234</v>
      </c>
      <c r="D1" s="8" t="s">
        <v>414</v>
      </c>
      <c r="E1" s="94" t="s">
        <v>447</v>
      </c>
      <c r="F1" s="94" t="s">
        <v>546</v>
      </c>
      <c r="G1" s="94" t="s">
        <v>562</v>
      </c>
      <c r="H1" s="94" t="s">
        <v>573</v>
      </c>
    </row>
    <row r="2" spans="1:8">
      <c r="A2" s="1" t="s">
        <v>29</v>
      </c>
      <c r="B2" s="1" t="s">
        <v>27</v>
      </c>
      <c r="C2" s="9">
        <v>2006</v>
      </c>
      <c r="D2" s="1" t="s">
        <v>415</v>
      </c>
      <c r="E2" s="9">
        <f>'2. LRAMVA Threshold'!D9</f>
        <v>2013</v>
      </c>
      <c r="F2" s="9" t="s">
        <v>170</v>
      </c>
      <c r="G2" s="1" t="s">
        <v>563</v>
      </c>
      <c r="H2" s="1" t="s">
        <v>581</v>
      </c>
    </row>
    <row r="3" spans="1:8">
      <c r="A3" s="1" t="s">
        <v>370</v>
      </c>
      <c r="B3" s="1" t="s">
        <v>27</v>
      </c>
      <c r="C3" s="9">
        <v>2007</v>
      </c>
      <c r="D3" s="1" t="s">
        <v>416</v>
      </c>
      <c r="E3" s="9">
        <f>'2. LRAMVA Threshold'!D24</f>
        <v>0</v>
      </c>
      <c r="F3" s="1" t="s">
        <v>547</v>
      </c>
      <c r="G3" s="1" t="s">
        <v>564</v>
      </c>
      <c r="H3" s="1" t="s">
        <v>574</v>
      </c>
    </row>
    <row r="4" spans="1:8">
      <c r="A4" s="1" t="s">
        <v>371</v>
      </c>
      <c r="B4" s="1" t="s">
        <v>28</v>
      </c>
      <c r="C4" s="9">
        <v>2008</v>
      </c>
      <c r="D4" s="1" t="s">
        <v>417</v>
      </c>
      <c r="F4" s="1" t="s">
        <v>169</v>
      </c>
      <c r="G4" s="1" t="s">
        <v>565</v>
      </c>
    </row>
    <row r="5" spans="1:8">
      <c r="A5" s="1" t="s">
        <v>372</v>
      </c>
      <c r="B5" s="1" t="s">
        <v>28</v>
      </c>
      <c r="C5" s="9">
        <v>2009</v>
      </c>
      <c r="F5" s="1" t="s">
        <v>367</v>
      </c>
      <c r="G5" s="1" t="s">
        <v>566</v>
      </c>
    </row>
    <row r="6" spans="1:8">
      <c r="A6" s="1" t="s">
        <v>373</v>
      </c>
      <c r="B6" s="1" t="s">
        <v>28</v>
      </c>
      <c r="C6" s="9">
        <v>2010</v>
      </c>
      <c r="F6" s="1" t="s">
        <v>368</v>
      </c>
      <c r="G6" s="1" t="s">
        <v>567</v>
      </c>
    </row>
    <row r="7" spans="1:8">
      <c r="A7" s="1" t="s">
        <v>374</v>
      </c>
      <c r="B7" s="1" t="s">
        <v>28</v>
      </c>
      <c r="C7" s="9">
        <v>2011</v>
      </c>
      <c r="F7" s="1" t="s">
        <v>369</v>
      </c>
      <c r="G7" s="1" t="s">
        <v>568</v>
      </c>
    </row>
    <row r="8" spans="1:8">
      <c r="A8" s="1" t="s">
        <v>375</v>
      </c>
      <c r="B8" s="1" t="s">
        <v>28</v>
      </c>
      <c r="C8" s="9">
        <v>2012</v>
      </c>
      <c r="F8" s="1" t="s">
        <v>555</v>
      </c>
      <c r="G8" s="1" t="s">
        <v>569</v>
      </c>
    </row>
    <row r="9" spans="1:8">
      <c r="A9" s="1" t="s">
        <v>376</v>
      </c>
      <c r="B9" s="1" t="s">
        <v>28</v>
      </c>
      <c r="C9" s="9">
        <v>2013</v>
      </c>
      <c r="G9" s="1" t="s">
        <v>570</v>
      </c>
    </row>
    <row r="10" spans="1:8">
      <c r="A10" s="1" t="s">
        <v>377</v>
      </c>
      <c r="B10" s="1" t="s">
        <v>28</v>
      </c>
      <c r="C10" s="9">
        <v>2014</v>
      </c>
      <c r="G10" s="1" t="s">
        <v>571</v>
      </c>
    </row>
    <row r="11" spans="1:8">
      <c r="A11" s="1" t="s">
        <v>378</v>
      </c>
      <c r="B11" s="1" t="s">
        <v>28</v>
      </c>
      <c r="C11" s="9">
        <v>2015</v>
      </c>
      <c r="G11" s="1" t="s">
        <v>572</v>
      </c>
    </row>
    <row r="12" spans="1:8">
      <c r="A12" s="1" t="s">
        <v>379</v>
      </c>
      <c r="B12" s="1" t="s">
        <v>28</v>
      </c>
      <c r="C12" s="9">
        <v>2016</v>
      </c>
    </row>
    <row r="13" spans="1:8">
      <c r="A13" s="1" t="s">
        <v>380</v>
      </c>
      <c r="B13" s="1" t="s">
        <v>28</v>
      </c>
      <c r="C13" s="9">
        <v>2017</v>
      </c>
    </row>
    <row r="14" spans="1:8">
      <c r="A14" s="1" t="s">
        <v>381</v>
      </c>
      <c r="B14" s="1" t="s">
        <v>28</v>
      </c>
      <c r="C14" s="9">
        <v>2018</v>
      </c>
    </row>
    <row r="15" spans="1:8">
      <c r="A15" s="1" t="s">
        <v>382</v>
      </c>
      <c r="B15" s="1" t="s">
        <v>28</v>
      </c>
      <c r="C15" s="9">
        <v>2019</v>
      </c>
    </row>
    <row r="16" spans="1:8">
      <c r="A16" s="1" t="s">
        <v>383</v>
      </c>
      <c r="B16" s="1" t="s">
        <v>28</v>
      </c>
      <c r="C16" s="9">
        <v>2020</v>
      </c>
    </row>
    <row r="17" spans="1:2">
      <c r="A17" s="1" t="s">
        <v>384</v>
      </c>
      <c r="B17" s="1" t="s">
        <v>28</v>
      </c>
    </row>
    <row r="18" spans="1:2">
      <c r="A18" s="1" t="s">
        <v>385</v>
      </c>
      <c r="B18" s="1" t="s">
        <v>28</v>
      </c>
    </row>
    <row r="19" spans="1:2">
      <c r="A19" s="1" t="s">
        <v>386</v>
      </c>
      <c r="B19" s="1" t="s">
        <v>28</v>
      </c>
    </row>
    <row r="20" spans="1:2">
      <c r="A20" s="1" t="s">
        <v>387</v>
      </c>
      <c r="B20" s="1" t="s">
        <v>28</v>
      </c>
    </row>
    <row r="21" spans="1:2">
      <c r="A21" s="1" t="s">
        <v>388</v>
      </c>
      <c r="B21" s="1" t="s">
        <v>28</v>
      </c>
    </row>
    <row r="22" spans="1:2">
      <c r="A22" s="1" t="s">
        <v>389</v>
      </c>
      <c r="B22" s="1" t="s">
        <v>28</v>
      </c>
    </row>
    <row r="23" spans="1:2">
      <c r="A23" s="1" t="s">
        <v>390</v>
      </c>
      <c r="B23" s="1" t="s">
        <v>28</v>
      </c>
    </row>
    <row r="24" spans="1:2">
      <c r="A24" s="1" t="s">
        <v>391</v>
      </c>
      <c r="B24" s="1" t="s">
        <v>28</v>
      </c>
    </row>
    <row r="25" spans="1:2">
      <c r="A25" s="1" t="s">
        <v>392</v>
      </c>
      <c r="B25" s="1" t="s">
        <v>28</v>
      </c>
    </row>
    <row r="26" spans="1:2">
      <c r="A26" s="1" t="s">
        <v>32</v>
      </c>
      <c r="B26" s="1" t="s">
        <v>27</v>
      </c>
    </row>
    <row r="27" spans="1:2">
      <c r="A27" s="1" t="s">
        <v>393</v>
      </c>
      <c r="B27" s="1" t="s">
        <v>28</v>
      </c>
    </row>
    <row r="28" spans="1:2">
      <c r="A28" s="1" t="s">
        <v>394</v>
      </c>
      <c r="B28" s="1" t="s">
        <v>28</v>
      </c>
    </row>
    <row r="29" spans="1:2">
      <c r="A29" s="1" t="s">
        <v>395</v>
      </c>
      <c r="B29" s="1" t="s">
        <v>28</v>
      </c>
    </row>
    <row r="30" spans="1:2">
      <c r="A30" s="1" t="s">
        <v>30</v>
      </c>
      <c r="B30" s="1" t="s">
        <v>28</v>
      </c>
    </row>
    <row r="31" spans="1:2">
      <c r="A31" s="1" t="s">
        <v>396</v>
      </c>
      <c r="B31" s="1" t="s">
        <v>28</v>
      </c>
    </row>
    <row r="32" spans="1:2">
      <c r="A32" s="1" t="s">
        <v>397</v>
      </c>
      <c r="B32" s="1" t="s">
        <v>28</v>
      </c>
    </row>
    <row r="33" spans="1:2">
      <c r="A33" s="1" t="s">
        <v>398</v>
      </c>
      <c r="B33" s="1" t="s">
        <v>28</v>
      </c>
    </row>
    <row r="34" spans="1:2">
      <c r="A34" s="1" t="s">
        <v>399</v>
      </c>
      <c r="B34" s="1" t="s">
        <v>28</v>
      </c>
    </row>
    <row r="35" spans="1:2">
      <c r="A35" s="1" t="s">
        <v>400</v>
      </c>
      <c r="B35" s="1" t="s">
        <v>28</v>
      </c>
    </row>
    <row r="36" spans="1:2">
      <c r="A36" s="1" t="s">
        <v>401</v>
      </c>
      <c r="B36" s="1" t="s">
        <v>28</v>
      </c>
    </row>
    <row r="37" spans="1:2">
      <c r="A37" s="1" t="s">
        <v>402</v>
      </c>
      <c r="B37" s="1" t="s">
        <v>28</v>
      </c>
    </row>
    <row r="38" spans="1:2">
      <c r="A38" s="1" t="s">
        <v>403</v>
      </c>
      <c r="B38" s="1" t="s">
        <v>28</v>
      </c>
    </row>
    <row r="39" spans="1:2">
      <c r="A39" s="1" t="s">
        <v>404</v>
      </c>
      <c r="B39" s="1" t="s">
        <v>28</v>
      </c>
    </row>
    <row r="40" spans="1:2">
      <c r="A40" s="1" t="s">
        <v>31</v>
      </c>
      <c r="B40" s="1"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V148"/>
  <sheetViews>
    <sheetView topLeftCell="A108" zoomScale="85" zoomScaleNormal="85" workbookViewId="0">
      <selection activeCell="D149" sqref="D149"/>
    </sheetView>
  </sheetViews>
  <sheetFormatPr defaultColWidth="9" defaultRowHeight="15.6"/>
  <cols>
    <col min="1" max="1" width="2.5546875" style="1" customWidth="1"/>
    <col min="2" max="2" width="37.44140625" style="1" customWidth="1"/>
    <col min="3" max="4" width="29.5546875" style="1" customWidth="1"/>
    <col min="5" max="5" width="24.44140625" style="13" customWidth="1"/>
    <col min="6" max="6" width="34.44140625" style="1" customWidth="1"/>
    <col min="7" max="7" width="30.109375" style="1" customWidth="1"/>
    <col min="8" max="8" width="29" style="1" customWidth="1"/>
    <col min="9" max="9" width="23" style="1" customWidth="1"/>
    <col min="10" max="10" width="22" style="1" customWidth="1"/>
    <col min="11" max="11" width="19.5546875" style="1" customWidth="1"/>
    <col min="12" max="12" width="21.5546875" style="1" customWidth="1"/>
    <col min="13" max="14" width="24" style="1" customWidth="1"/>
    <col min="15" max="15" width="21.44140625" style="1" customWidth="1"/>
    <col min="16" max="16" width="22" style="1" customWidth="1"/>
    <col min="17" max="17" width="16.44140625" style="1" customWidth="1"/>
    <col min="18" max="18" width="20.33203125" style="1" bestFit="1" customWidth="1"/>
    <col min="19" max="19" width="17" style="1" customWidth="1"/>
    <col min="20" max="20" width="13.5546875" style="8" customWidth="1"/>
    <col min="21" max="21" width="6.33203125" style="8" customWidth="1"/>
    <col min="22" max="22" width="13.5546875" style="1" customWidth="1"/>
    <col min="23" max="23" width="15.33203125" style="1" customWidth="1"/>
    <col min="24" max="16384" width="9" style="1"/>
  </cols>
  <sheetData>
    <row r="1" spans="2:22" ht="144" customHeight="1"/>
    <row r="2" spans="2:22" ht="49.5" customHeight="1">
      <c r="E2" s="1"/>
      <c r="F2" s="13"/>
      <c r="H2" s="50"/>
      <c r="I2" s="24"/>
      <c r="K2" s="28"/>
      <c r="L2" s="28"/>
      <c r="T2" s="1"/>
      <c r="V2" s="8"/>
    </row>
    <row r="3" spans="2:22" ht="16.5" customHeight="1" thickBot="1">
      <c r="E3" s="1"/>
      <c r="F3" s="13"/>
      <c r="H3" s="50"/>
      <c r="I3" s="24"/>
      <c r="K3" s="28"/>
      <c r="L3" s="28"/>
      <c r="T3" s="1"/>
      <c r="V3" s="8"/>
    </row>
    <row r="4" spans="2:22" ht="24.75" customHeight="1" thickBot="1">
      <c r="B4" s="67" t="s">
        <v>171</v>
      </c>
      <c r="C4" s="99" t="s">
        <v>175</v>
      </c>
      <c r="E4" s="1"/>
      <c r="T4" s="1"/>
      <c r="V4" s="8"/>
    </row>
    <row r="5" spans="2:22" ht="26.25" customHeight="1" thickBot="1">
      <c r="C5" s="102" t="s">
        <v>172</v>
      </c>
      <c r="E5" s="1"/>
      <c r="T5" s="1"/>
      <c r="V5" s="8"/>
    </row>
    <row r="6" spans="2:22" ht="27" customHeight="1" thickBot="1">
      <c r="B6" s="67"/>
      <c r="C6" s="492" t="s">
        <v>548</v>
      </c>
      <c r="D6" s="13"/>
      <c r="E6" s="1"/>
      <c r="T6" s="1"/>
      <c r="V6" s="8"/>
    </row>
    <row r="7" spans="2:22" ht="21" customHeight="1">
      <c r="B7" s="67"/>
      <c r="C7" s="13"/>
      <c r="D7" s="13"/>
      <c r="E7" s="1"/>
      <c r="T7" s="1"/>
      <c r="V7" s="8"/>
    </row>
    <row r="8" spans="2:22" ht="24.75" customHeight="1">
      <c r="B8" s="92" t="s">
        <v>239</v>
      </c>
      <c r="C8" s="158" t="s">
        <v>1012</v>
      </c>
      <c r="D8" s="523"/>
      <c r="E8" s="1"/>
      <c r="T8" s="1"/>
      <c r="V8" s="8"/>
    </row>
    <row r="9" spans="2:22" ht="41.25" customHeight="1">
      <c r="B9" s="90" t="s">
        <v>517</v>
      </c>
      <c r="C9" s="475"/>
      <c r="D9" s="84"/>
      <c r="E9" s="84"/>
      <c r="F9" s="84"/>
      <c r="G9" s="84"/>
      <c r="H9" s="84"/>
      <c r="I9" s="84"/>
      <c r="J9" s="471"/>
      <c r="K9" s="471"/>
      <c r="L9" s="471"/>
      <c r="M9" s="5"/>
      <c r="T9" s="1"/>
      <c r="V9" s="8"/>
    </row>
    <row r="10" spans="2:22" ht="10.5" customHeight="1">
      <c r="B10" s="90"/>
      <c r="C10" s="475"/>
      <c r="D10" s="84"/>
      <c r="E10" s="84"/>
      <c r="F10" s="84"/>
      <c r="G10" s="84"/>
      <c r="H10" s="84"/>
      <c r="I10" s="84"/>
      <c r="J10" s="471"/>
      <c r="K10" s="471"/>
      <c r="L10" s="471"/>
      <c r="M10" s="5"/>
      <c r="T10" s="1"/>
      <c r="V10" s="8"/>
    </row>
    <row r="11" spans="2:22" s="24" customFormat="1" ht="26.25" customHeight="1">
      <c r="B11" s="491" t="s">
        <v>553</v>
      </c>
      <c r="C11" s="490"/>
      <c r="D11" s="490"/>
      <c r="E11" s="490"/>
      <c r="F11" s="490"/>
      <c r="G11" s="490"/>
      <c r="H11" s="490"/>
      <c r="T11" s="155"/>
      <c r="U11" s="155"/>
    </row>
    <row r="12" spans="2:22" s="24" customFormat="1" ht="18.75" customHeight="1">
      <c r="B12" s="474"/>
      <c r="T12" s="155"/>
      <c r="U12" s="155"/>
    </row>
    <row r="13" spans="2:22" s="24" customFormat="1" ht="22.5" customHeight="1" thickBot="1">
      <c r="B13" s="154" t="s">
        <v>505</v>
      </c>
      <c r="C13" s="13"/>
      <c r="F13" s="154" t="s">
        <v>506</v>
      </c>
      <c r="G13" s="28"/>
      <c r="H13" s="23"/>
      <c r="I13" s="1"/>
      <c r="J13" s="153" t="s">
        <v>503</v>
      </c>
      <c r="N13" s="82"/>
      <c r="P13" s="1"/>
      <c r="Q13" s="156"/>
      <c r="R13" s="31"/>
      <c r="T13" s="155"/>
      <c r="U13" s="155"/>
    </row>
    <row r="14" spans="2:22" ht="29.25" customHeight="1" thickBot="1">
      <c r="B14" s="97" t="s">
        <v>544</v>
      </c>
      <c r="D14" s="472" t="s">
        <v>1013</v>
      </c>
      <c r="E14" s="103"/>
      <c r="F14" s="97" t="s">
        <v>545</v>
      </c>
      <c r="H14" s="472" t="s">
        <v>1015</v>
      </c>
      <c r="J14" s="97" t="s">
        <v>512</v>
      </c>
      <c r="L14" s="105"/>
      <c r="N14" s="82"/>
      <c r="Q14" s="79"/>
      <c r="R14" s="76"/>
    </row>
    <row r="15" spans="2:22" ht="26.25" customHeight="1" thickBot="1">
      <c r="B15" s="97" t="s">
        <v>423</v>
      </c>
      <c r="C15" s="13"/>
      <c r="D15" s="472" t="s">
        <v>1014</v>
      </c>
      <c r="F15" s="97" t="s">
        <v>413</v>
      </c>
      <c r="G15" s="100"/>
      <c r="H15" s="472" t="s">
        <v>1016</v>
      </c>
      <c r="I15" s="13"/>
      <c r="J15" s="97" t="s">
        <v>513</v>
      </c>
      <c r="L15" s="105"/>
      <c r="M15" s="82"/>
      <c r="Q15" s="79"/>
      <c r="R15" s="76"/>
    </row>
    <row r="16" spans="2:22" ht="28.5" customHeight="1" thickBot="1">
      <c r="B16" s="97" t="s">
        <v>451</v>
      </c>
      <c r="C16" s="13"/>
      <c r="D16" s="473">
        <v>2020</v>
      </c>
      <c r="E16" s="82"/>
      <c r="F16" s="97" t="s">
        <v>433</v>
      </c>
      <c r="G16" s="98"/>
      <c r="H16" s="473">
        <v>2021</v>
      </c>
      <c r="I16" s="82"/>
      <c r="K16" s="79"/>
      <c r="L16" s="79"/>
      <c r="M16" s="79"/>
      <c r="N16" s="79"/>
      <c r="Q16" s="79"/>
      <c r="R16" s="76"/>
    </row>
    <row r="17" spans="2:21" ht="29.25" customHeight="1">
      <c r="B17" s="97" t="s">
        <v>420</v>
      </c>
      <c r="C17" s="13"/>
      <c r="D17" s="635">
        <v>45968</v>
      </c>
      <c r="E17" s="95"/>
      <c r="F17" s="638" t="s">
        <v>649</v>
      </c>
      <c r="G17" s="79"/>
      <c r="H17" s="636">
        <v>1</v>
      </c>
      <c r="I17" s="13"/>
      <c r="M17" s="79"/>
      <c r="N17" s="79"/>
      <c r="P17" s="79"/>
      <c r="Q17" s="79"/>
      <c r="R17" s="76"/>
    </row>
    <row r="18" spans="2:21" ht="29.25" customHeight="1">
      <c r="B18" s="97"/>
      <c r="C18" s="13"/>
      <c r="D18" s="634"/>
      <c r="E18" s="95"/>
      <c r="F18" s="633"/>
      <c r="G18" s="79"/>
      <c r="H18" s="637"/>
      <c r="I18" s="13"/>
      <c r="M18" s="79"/>
      <c r="N18" s="79"/>
      <c r="P18" s="79"/>
      <c r="Q18" s="79"/>
      <c r="R18" s="76"/>
    </row>
    <row r="19" spans="2:21" ht="27.75" customHeight="1" thickBot="1">
      <c r="E19" s="1"/>
      <c r="F19" s="97" t="s">
        <v>434</v>
      </c>
      <c r="G19" s="31" t="s">
        <v>362</v>
      </c>
      <c r="H19" s="209">
        <f>SUM(R55,R58,R61,R64,R67,R70,R73,R76,R79,R82, R85, R88)</f>
        <v>186075.71412507776</v>
      </c>
      <c r="I19" s="13"/>
      <c r="J19" s="79"/>
      <c r="K19" s="79"/>
      <c r="L19" s="79"/>
      <c r="M19" s="79"/>
      <c r="N19" s="79"/>
      <c r="P19" s="79"/>
      <c r="Q19" s="79"/>
      <c r="R19" s="76"/>
    </row>
    <row r="20" spans="2:21" ht="27.75" customHeight="1" thickBot="1">
      <c r="E20" s="1"/>
      <c r="F20" s="97" t="s">
        <v>435</v>
      </c>
      <c r="G20" s="31" t="s">
        <v>363</v>
      </c>
      <c r="H20" s="104">
        <f>-SUM(R56,R59,R62,R65,R68,R71,R74,R77,R80,R83,R86,R89)</f>
        <v>95600.673999999999</v>
      </c>
      <c r="I20" s="13"/>
      <c r="J20" s="79"/>
      <c r="P20" s="79"/>
      <c r="Q20" s="79"/>
      <c r="R20" s="76"/>
    </row>
    <row r="21" spans="2:21" ht="27.75" customHeight="1" thickBot="1">
      <c r="C21" s="24"/>
      <c r="D21" s="24"/>
      <c r="E21" s="24"/>
      <c r="F21" s="97" t="s">
        <v>407</v>
      </c>
      <c r="G21" s="31" t="s">
        <v>364</v>
      </c>
      <c r="H21" s="157">
        <f>R91</f>
        <v>2374.661027965054</v>
      </c>
      <c r="I21" s="82"/>
      <c r="P21" s="79"/>
      <c r="Q21" s="79"/>
      <c r="R21" s="76"/>
    </row>
    <row r="22" spans="2:21" ht="27.75" customHeight="1">
      <c r="C22" s="24"/>
      <c r="D22" s="24"/>
      <c r="E22" s="24"/>
      <c r="F22" s="718" t="s">
        <v>507</v>
      </c>
      <c r="G22" s="719" t="s">
        <v>446</v>
      </c>
      <c r="H22" s="720">
        <f>H19-H20+H21</f>
        <v>92849.701153042814</v>
      </c>
      <c r="I22" s="82"/>
      <c r="P22" s="79"/>
      <c r="Q22" s="79"/>
      <c r="R22" s="76"/>
    </row>
    <row r="23" spans="2:21" ht="35.4" customHeight="1">
      <c r="C23" s="24"/>
      <c r="D23" s="24"/>
      <c r="E23" s="24"/>
      <c r="F23" s="98" t="s">
        <v>972</v>
      </c>
      <c r="G23" s="759" t="s">
        <v>973</v>
      </c>
      <c r="H23" s="721">
        <f>R125</f>
        <v>101202.32193063715</v>
      </c>
      <c r="I23" s="82"/>
      <c r="P23" s="79"/>
      <c r="Q23" s="79"/>
      <c r="R23" s="76"/>
    </row>
    <row r="24" spans="2:21" ht="22.5" customHeight="1">
      <c r="E24" s="1"/>
    </row>
    <row r="25" spans="2:21" ht="13.5" customHeight="1">
      <c r="B25" s="93" t="s">
        <v>418</v>
      </c>
      <c r="C25" s="27"/>
      <c r="E25" s="1"/>
    </row>
    <row r="26" spans="2:21" ht="13.5" customHeight="1">
      <c r="B26" s="93"/>
      <c r="C26" s="27"/>
      <c r="E26" s="1"/>
    </row>
    <row r="27" spans="2:21" ht="147.6" customHeight="1">
      <c r="B27" s="940" t="s">
        <v>655</v>
      </c>
      <c r="C27" s="940"/>
      <c r="D27" s="940"/>
      <c r="E27" s="940"/>
      <c r="F27" s="940"/>
      <c r="G27" s="940"/>
    </row>
    <row r="28" spans="2:21" ht="14.25" customHeight="1">
      <c r="B28" s="476"/>
      <c r="C28" s="476"/>
      <c r="D28" s="471"/>
      <c r="E28" s="471"/>
      <c r="F28" s="471"/>
      <c r="G28" s="476"/>
    </row>
    <row r="29" spans="2:21" s="13" customFormat="1" ht="27" customHeight="1">
      <c r="B29" s="943" t="s">
        <v>504</v>
      </c>
      <c r="C29" s="944"/>
      <c r="D29" s="106" t="s">
        <v>41</v>
      </c>
      <c r="E29" s="107" t="s">
        <v>647</v>
      </c>
      <c r="F29" s="107" t="s">
        <v>407</v>
      </c>
      <c r="G29" s="108" t="s">
        <v>408</v>
      </c>
      <c r="T29" s="109"/>
      <c r="U29" s="109"/>
    </row>
    <row r="30" spans="2:21" ht="20.25" customHeight="1">
      <c r="B30" s="938" t="s">
        <v>29</v>
      </c>
      <c r="C30" s="939"/>
      <c r="D30" s="553" t="s">
        <v>27</v>
      </c>
      <c r="E30" s="111">
        <f>SUM(D55:D90)</f>
        <v>0</v>
      </c>
      <c r="F30" s="682">
        <f>D91</f>
        <v>0</v>
      </c>
      <c r="G30" s="111">
        <f>E30+F30</f>
        <v>0</v>
      </c>
    </row>
    <row r="31" spans="2:21" ht="20.25" customHeight="1">
      <c r="B31" s="938" t="s">
        <v>370</v>
      </c>
      <c r="C31" s="939"/>
      <c r="D31" s="553" t="s">
        <v>27</v>
      </c>
      <c r="E31" s="112">
        <f>SUM(E55:E90)</f>
        <v>-37876.761127035425</v>
      </c>
      <c r="F31" s="680">
        <f>E91</f>
        <v>-957.78059914471328</v>
      </c>
      <c r="G31" s="112">
        <f>E31+F31</f>
        <v>-38834.541726180141</v>
      </c>
    </row>
    <row r="32" spans="2:21" ht="20.25" customHeight="1">
      <c r="B32" s="938" t="s">
        <v>1017</v>
      </c>
      <c r="C32" s="939"/>
      <c r="D32" s="553" t="s">
        <v>28</v>
      </c>
      <c r="E32" s="112">
        <f>SUM(F55:F90)</f>
        <v>128351.80125211317</v>
      </c>
      <c r="F32" s="680">
        <f>F91</f>
        <v>3332.4416271097671</v>
      </c>
      <c r="G32" s="112">
        <f>E32+F32</f>
        <v>131684.24287922293</v>
      </c>
    </row>
    <row r="33" spans="2:22" ht="20.25" customHeight="1">
      <c r="B33" s="938" t="s">
        <v>1018</v>
      </c>
      <c r="C33" s="939"/>
      <c r="D33" s="553" t="s">
        <v>28</v>
      </c>
      <c r="E33" s="112">
        <f>SUM(G55:G90)</f>
        <v>0</v>
      </c>
      <c r="F33" s="680">
        <f>G91</f>
        <v>0</v>
      </c>
      <c r="G33" s="112">
        <f>E33+F33</f>
        <v>0</v>
      </c>
    </row>
    <row r="34" spans="2:22" ht="20.25" customHeight="1">
      <c r="B34" s="938"/>
      <c r="C34" s="939"/>
      <c r="D34" s="553"/>
      <c r="E34" s="112">
        <f>SUM(H55:H90)</f>
        <v>0</v>
      </c>
      <c r="F34" s="681">
        <f>H91</f>
        <v>0</v>
      </c>
      <c r="G34" s="112">
        <f>E34+F34</f>
        <v>0</v>
      </c>
    </row>
    <row r="35" spans="2:22" ht="20.25" customHeight="1">
      <c r="B35" s="938"/>
      <c r="C35" s="939"/>
      <c r="D35" s="553"/>
      <c r="E35" s="112">
        <f>SUM(I55:I90)</f>
        <v>0</v>
      </c>
      <c r="F35" s="113">
        <f>I91</f>
        <v>0</v>
      </c>
      <c r="G35" s="112">
        <f t="shared" ref="G35" si="0">E35+F35</f>
        <v>0</v>
      </c>
    </row>
    <row r="36" spans="2:22" ht="20.25" customHeight="1">
      <c r="B36" s="938"/>
      <c r="C36" s="939"/>
      <c r="D36" s="553"/>
      <c r="E36" s="112">
        <f>SUM(J55:J90)</f>
        <v>0</v>
      </c>
      <c r="F36" s="113">
        <f>J91</f>
        <v>0</v>
      </c>
      <c r="G36" s="112">
        <f>E36+F36</f>
        <v>0</v>
      </c>
    </row>
    <row r="37" spans="2:22" ht="20.25" customHeight="1">
      <c r="B37" s="938"/>
      <c r="C37" s="939"/>
      <c r="D37" s="553"/>
      <c r="E37" s="112">
        <f>SUM(K55:K90)</f>
        <v>0</v>
      </c>
      <c r="F37" s="113">
        <f>K91</f>
        <v>0</v>
      </c>
      <c r="G37" s="112">
        <f t="shared" ref="G37:G40" si="1">E37+F37</f>
        <v>0</v>
      </c>
    </row>
    <row r="38" spans="2:22" ht="20.25" customHeight="1">
      <c r="B38" s="938"/>
      <c r="C38" s="939"/>
      <c r="D38" s="553"/>
      <c r="E38" s="112">
        <f>SUM(L55:L90)</f>
        <v>0</v>
      </c>
      <c r="F38" s="113">
        <f>L91</f>
        <v>0</v>
      </c>
      <c r="G38" s="112">
        <f t="shared" si="1"/>
        <v>0</v>
      </c>
    </row>
    <row r="39" spans="2:22" ht="20.25" customHeight="1">
      <c r="B39" s="938"/>
      <c r="C39" s="939"/>
      <c r="D39" s="553"/>
      <c r="E39" s="112">
        <f>SUM(M55:M90)</f>
        <v>0</v>
      </c>
      <c r="F39" s="113">
        <f>M91</f>
        <v>0</v>
      </c>
      <c r="G39" s="112">
        <f t="shared" si="1"/>
        <v>0</v>
      </c>
    </row>
    <row r="40" spans="2:22" ht="20.25" customHeight="1">
      <c r="B40" s="938"/>
      <c r="C40" s="939"/>
      <c r="D40" s="553"/>
      <c r="E40" s="112">
        <f>SUM(N55:N90)</f>
        <v>0</v>
      </c>
      <c r="F40" s="113">
        <f>N91</f>
        <v>0</v>
      </c>
      <c r="G40" s="112">
        <f t="shared" si="1"/>
        <v>0</v>
      </c>
    </row>
    <row r="41" spans="2:22" ht="20.25" customHeight="1">
      <c r="B41" s="938"/>
      <c r="C41" s="939"/>
      <c r="D41" s="553"/>
      <c r="E41" s="112">
        <f>SUM(O55:O90)</f>
        <v>0</v>
      </c>
      <c r="F41" s="113">
        <f>O91</f>
        <v>0</v>
      </c>
      <c r="G41" s="112">
        <f>E41+F41</f>
        <v>0</v>
      </c>
    </row>
    <row r="42" spans="2:22" ht="20.25" customHeight="1">
      <c r="B42" s="938"/>
      <c r="C42" s="939"/>
      <c r="D42" s="553"/>
      <c r="E42" s="112">
        <f>SUM(P55:P90)</f>
        <v>0</v>
      </c>
      <c r="F42" s="113">
        <f>P91</f>
        <v>0</v>
      </c>
      <c r="G42" s="112">
        <f>E42+F42</f>
        <v>0</v>
      </c>
    </row>
    <row r="43" spans="2:22" ht="20.25" customHeight="1">
      <c r="B43" s="938"/>
      <c r="C43" s="939"/>
      <c r="D43" s="554"/>
      <c r="E43" s="114">
        <f>SUM(Q55:Q90)</f>
        <v>0</v>
      </c>
      <c r="F43" s="115">
        <f>Q91</f>
        <v>0</v>
      </c>
      <c r="G43" s="114">
        <f>E43+F43</f>
        <v>0</v>
      </c>
    </row>
    <row r="44" spans="2:22" s="8" customFormat="1" ht="21" customHeight="1">
      <c r="B44" s="941" t="s">
        <v>26</v>
      </c>
      <c r="C44" s="942"/>
      <c r="D44" s="110"/>
      <c r="E44" s="116">
        <f>SUM(E30:E43)</f>
        <v>90475.04012507775</v>
      </c>
      <c r="F44" s="116">
        <f>SUM(F30:F43)</f>
        <v>2374.661027965054</v>
      </c>
      <c r="G44" s="116">
        <f>SUM(G30:G43)</f>
        <v>92849.701153042784</v>
      </c>
      <c r="H44" s="167"/>
    </row>
    <row r="45" spans="2:22" ht="18" customHeight="1">
      <c r="D45" s="74"/>
      <c r="E45" s="1"/>
      <c r="F45" s="13"/>
    </row>
    <row r="46" spans="2:22" ht="21">
      <c r="C46" s="27"/>
      <c r="D46" s="28"/>
      <c r="E46" s="28"/>
      <c r="F46" s="28"/>
      <c r="G46" s="28"/>
      <c r="H46" s="28"/>
      <c r="I46" s="28"/>
      <c r="J46" s="28"/>
      <c r="K46" s="28"/>
      <c r="L46" s="28"/>
      <c r="M46" s="85"/>
      <c r="N46" s="28"/>
      <c r="O46" s="28"/>
      <c r="P46" s="28"/>
      <c r="Q46" s="28"/>
      <c r="R46" s="28"/>
      <c r="U46" s="14"/>
      <c r="V46" s="11"/>
    </row>
    <row r="47" spans="2:22" ht="12" customHeight="1">
      <c r="B47" s="93" t="s">
        <v>457</v>
      </c>
      <c r="C47" s="23"/>
      <c r="D47" s="23"/>
      <c r="E47" s="520"/>
      <c r="F47" s="23"/>
      <c r="G47" s="23"/>
      <c r="H47" s="23"/>
      <c r="I47" s="23"/>
      <c r="J47" s="23"/>
      <c r="K47" s="23"/>
      <c r="L47" s="23"/>
      <c r="M47" s="23"/>
      <c r="N47" s="23"/>
      <c r="O47" s="23"/>
      <c r="P47" s="23"/>
      <c r="Q47" s="23"/>
      <c r="R47" s="23"/>
      <c r="U47" s="14"/>
      <c r="V47" s="11"/>
    </row>
    <row r="48" spans="2:22" ht="12" customHeight="1">
      <c r="B48" s="93"/>
      <c r="C48" s="23"/>
      <c r="D48" s="23"/>
      <c r="E48" s="23"/>
      <c r="F48" s="23"/>
      <c r="G48" s="23"/>
      <c r="H48" s="23"/>
      <c r="I48" s="23"/>
      <c r="J48" s="23"/>
      <c r="K48" s="23"/>
      <c r="L48" s="23"/>
      <c r="M48" s="23"/>
      <c r="N48" s="23"/>
      <c r="O48" s="23"/>
      <c r="P48" s="23"/>
      <c r="Q48" s="23"/>
      <c r="R48" s="23"/>
      <c r="U48" s="14"/>
      <c r="V48" s="11"/>
    </row>
    <row r="49" spans="2:22" ht="41.25" customHeight="1">
      <c r="B49" s="940" t="s">
        <v>596</v>
      </c>
      <c r="C49" s="940"/>
      <c r="D49" s="940"/>
      <c r="E49" s="940"/>
      <c r="F49" s="940"/>
      <c r="G49" s="940"/>
      <c r="H49" s="940"/>
      <c r="I49" s="940"/>
      <c r="J49" s="940"/>
      <c r="K49" s="940"/>
      <c r="L49" s="940"/>
      <c r="M49" s="535"/>
      <c r="N49" s="84"/>
      <c r="O49" s="84"/>
      <c r="P49" s="84"/>
      <c r="Q49" s="84"/>
      <c r="R49" s="84"/>
      <c r="U49" s="14"/>
      <c r="V49" s="11"/>
    </row>
    <row r="50" spans="2:22" ht="41.1" customHeight="1">
      <c r="B50" s="940" t="s">
        <v>559</v>
      </c>
      <c r="C50" s="940"/>
      <c r="D50" s="940"/>
      <c r="E50" s="940"/>
      <c r="F50" s="940"/>
      <c r="G50" s="940"/>
      <c r="H50" s="940"/>
      <c r="I50" s="940"/>
      <c r="J50" s="940"/>
      <c r="K50" s="940"/>
      <c r="L50" s="940"/>
      <c r="M50" s="535"/>
      <c r="N50" s="84"/>
      <c r="O50" s="84"/>
      <c r="P50" s="84"/>
      <c r="Q50" s="84"/>
      <c r="R50" s="84"/>
      <c r="U50" s="14"/>
      <c r="V50" s="11"/>
    </row>
    <row r="51" spans="2:22" ht="18" customHeight="1">
      <c r="B51" s="940" t="s">
        <v>956</v>
      </c>
      <c r="C51" s="940"/>
      <c r="D51" s="940"/>
      <c r="E51" s="940"/>
      <c r="F51" s="940"/>
      <c r="G51" s="940"/>
      <c r="H51" s="940"/>
      <c r="I51" s="940"/>
      <c r="J51" s="940"/>
      <c r="K51" s="940"/>
      <c r="L51" s="940"/>
      <c r="M51" s="535"/>
      <c r="N51" s="84"/>
      <c r="O51" s="84"/>
      <c r="P51" s="84"/>
      <c r="Q51" s="84"/>
      <c r="R51" s="84"/>
      <c r="U51" s="14"/>
      <c r="V51" s="11"/>
    </row>
    <row r="52" spans="2:22" ht="15" customHeight="1">
      <c r="B52" s="97"/>
      <c r="C52" s="23"/>
      <c r="D52" s="23"/>
      <c r="E52" s="23"/>
      <c r="F52" s="23"/>
      <c r="G52" s="23"/>
      <c r="H52" s="23"/>
      <c r="I52" s="23"/>
      <c r="J52" s="23"/>
      <c r="K52" s="23"/>
      <c r="L52" s="23"/>
      <c r="M52" s="23"/>
      <c r="N52" s="23"/>
      <c r="O52" s="23"/>
      <c r="P52" s="23"/>
      <c r="Q52" s="23"/>
      <c r="R52" s="23"/>
      <c r="U52" s="14"/>
      <c r="V52" s="11"/>
    </row>
    <row r="53" spans="2:22" s="13" customFormat="1" ht="63" customHeight="1">
      <c r="B53" s="210" t="s">
        <v>34</v>
      </c>
      <c r="C53" s="210" t="s">
        <v>514</v>
      </c>
      <c r="D53" s="108" t="str">
        <f>IF($B$30&lt;&gt;"",$B$30,"")</f>
        <v>Residential</v>
      </c>
      <c r="E53" s="108" t="str">
        <f>IF($B$31&lt;&gt;"",$B$31,"")</f>
        <v>GS&lt;50 kW</v>
      </c>
      <c r="F53" s="108" t="str">
        <f>IF($B$32&lt;&gt;"",$B$32,"")</f>
        <v>GS&gt;50 KW</v>
      </c>
      <c r="G53" s="108" t="str">
        <f>IF($B$33&lt;&gt;"",$B$33,"")</f>
        <v>Street Lights</v>
      </c>
      <c r="H53" s="108" t="str">
        <f>IF($B$34&lt;&gt;"",$B$34,"")</f>
        <v/>
      </c>
      <c r="I53" s="108" t="str">
        <f>IF($B$35&lt;&gt;"",$B$35,"")</f>
        <v/>
      </c>
      <c r="J53" s="108" t="str">
        <f>IF($B$36&lt;&gt;"",$B$36,"")</f>
        <v/>
      </c>
      <c r="K53" s="108" t="str">
        <f>IF($B$37&lt;&gt;"",$B$37,"")</f>
        <v/>
      </c>
      <c r="L53" s="108" t="str">
        <f>IF($B$38&lt;&gt;"",$B$38,"")</f>
        <v/>
      </c>
      <c r="M53" s="108" t="str">
        <f>IF($B$39&lt;&gt;"",$B$39,"")</f>
        <v/>
      </c>
      <c r="N53" s="108" t="str">
        <f>IF($B$40&lt;&gt;"",$B$40,"")</f>
        <v/>
      </c>
      <c r="O53" s="108" t="str">
        <f>IF($B$41&lt;&gt;"",$B$41,"")</f>
        <v/>
      </c>
      <c r="P53" s="108" t="str">
        <f>IF($B$42&lt;&gt;"",$B$42,"")</f>
        <v/>
      </c>
      <c r="Q53" s="108" t="str">
        <f>IF($B$43&lt;&gt;"",$B$43,"")</f>
        <v/>
      </c>
      <c r="R53" s="210" t="s">
        <v>26</v>
      </c>
      <c r="T53" s="109"/>
      <c r="U53" s="117"/>
    </row>
    <row r="54" spans="2:22" s="118" customFormat="1" ht="15.75" customHeight="1">
      <c r="B54" s="498"/>
      <c r="C54" s="499"/>
      <c r="D54" s="499" t="str">
        <f>D30</f>
        <v>kWh</v>
      </c>
      <c r="E54" s="499" t="str">
        <f>D31</f>
        <v>kWh</v>
      </c>
      <c r="F54" s="499" t="str">
        <f>D32</f>
        <v>kW</v>
      </c>
      <c r="G54" s="499" t="str">
        <f>D33</f>
        <v>kW</v>
      </c>
      <c r="H54" s="499">
        <f>D34</f>
        <v>0</v>
      </c>
      <c r="I54" s="499">
        <f>D35</f>
        <v>0</v>
      </c>
      <c r="J54" s="499">
        <f>D36</f>
        <v>0</v>
      </c>
      <c r="K54" s="499">
        <f>D37</f>
        <v>0</v>
      </c>
      <c r="L54" s="499">
        <f>D38</f>
        <v>0</v>
      </c>
      <c r="M54" s="499">
        <f>D39</f>
        <v>0</v>
      </c>
      <c r="N54" s="499">
        <f>D40</f>
        <v>0</v>
      </c>
      <c r="O54" s="499">
        <f>D41</f>
        <v>0</v>
      </c>
      <c r="P54" s="499">
        <f>D42</f>
        <v>0</v>
      </c>
      <c r="Q54" s="499">
        <f>D43</f>
        <v>0</v>
      </c>
      <c r="R54" s="500"/>
      <c r="U54" s="119"/>
    </row>
    <row r="55" spans="2:22" s="13" customFormat="1">
      <c r="B55" s="120" t="s">
        <v>142</v>
      </c>
      <c r="C55" s="121"/>
      <c r="D55" s="122">
        <f>'4.  2011-2014 LRAM'!AM131</f>
        <v>0</v>
      </c>
      <c r="E55" s="122">
        <f>'4.  2011-2014 LRAM'!AN131</f>
        <v>0</v>
      </c>
      <c r="F55" s="122">
        <f>'4.  2011-2014 LRAM'!AO131</f>
        <v>0</v>
      </c>
      <c r="G55" s="122">
        <f>'4.  2011-2014 LRAM'!AP131</f>
        <v>0</v>
      </c>
      <c r="H55" s="122">
        <f>'4.  2011-2014 LRAM'!AQ131</f>
        <v>0</v>
      </c>
      <c r="I55" s="122">
        <f>'4.  2011-2014 LRAM'!AR131</f>
        <v>0</v>
      </c>
      <c r="J55" s="122">
        <f>'4.  2011-2014 LRAM'!AS131</f>
        <v>0</v>
      </c>
      <c r="K55" s="122">
        <f>'4.  2011-2014 LRAM'!AT131</f>
        <v>0</v>
      </c>
      <c r="L55" s="122">
        <f>'4.  2011-2014 LRAM'!AU131</f>
        <v>0</v>
      </c>
      <c r="M55" s="122">
        <f>'4.  2011-2014 LRAM'!AV131</f>
        <v>0</v>
      </c>
      <c r="N55" s="122">
        <f>'4.  2011-2014 LRAM'!AW131</f>
        <v>0</v>
      </c>
      <c r="O55" s="122">
        <f>'4.  2011-2014 LRAM'!AX131</f>
        <v>0</v>
      </c>
      <c r="P55" s="122">
        <f>'4.  2011-2014 LRAM'!AY131</f>
        <v>0</v>
      </c>
      <c r="Q55" s="122">
        <f>'4.  2011-2014 LRAM'!AZ131</f>
        <v>0</v>
      </c>
      <c r="R55" s="123">
        <f>SUM(D55:Q55)</f>
        <v>0</v>
      </c>
      <c r="U55" s="124"/>
      <c r="V55" s="125"/>
    </row>
    <row r="56" spans="2:22" s="13" customFormat="1">
      <c r="B56" s="126" t="s">
        <v>35</v>
      </c>
      <c r="C56" s="127"/>
      <c r="D56" s="128">
        <f>-'4.  2011-2014 LRAM'!AM132</f>
        <v>0</v>
      </c>
      <c r="E56" s="128">
        <f>-'4.  2011-2014 LRAM'!AN132</f>
        <v>0</v>
      </c>
      <c r="F56" s="128">
        <f>-'4.  2011-2014 LRAM'!AO132</f>
        <v>0</v>
      </c>
      <c r="G56" s="128">
        <f>-'4.  2011-2014 LRAM'!AP132</f>
        <v>0</v>
      </c>
      <c r="H56" s="128">
        <f>-'4.  2011-2014 LRAM'!AQ132</f>
        <v>0</v>
      </c>
      <c r="I56" s="128">
        <f>-'4.  2011-2014 LRAM'!AR132</f>
        <v>0</v>
      </c>
      <c r="J56" s="128">
        <f>-'4.  2011-2014 LRAM'!AS132</f>
        <v>0</v>
      </c>
      <c r="K56" s="128">
        <f>-'4.  2011-2014 LRAM'!AT132</f>
        <v>0</v>
      </c>
      <c r="L56" s="128">
        <f>-'4.  2011-2014 LRAM'!AU132</f>
        <v>0</v>
      </c>
      <c r="M56" s="128">
        <f>-'4.  2011-2014 LRAM'!AV132</f>
        <v>0</v>
      </c>
      <c r="N56" s="128">
        <f>-'4.  2011-2014 LRAM'!AW132</f>
        <v>0</v>
      </c>
      <c r="O56" s="128">
        <f>-'4.  2011-2014 LRAM'!AX132</f>
        <v>0</v>
      </c>
      <c r="P56" s="128">
        <f>-'4.  2011-2014 LRAM'!AY132</f>
        <v>0</v>
      </c>
      <c r="Q56" s="128">
        <f>-'4.  2011-2014 LRAM'!AZ132</f>
        <v>0</v>
      </c>
      <c r="R56" s="129">
        <f>SUM(D56:Q56)</f>
        <v>0</v>
      </c>
      <c r="S56" s="130"/>
      <c r="T56" s="109"/>
      <c r="U56" s="131"/>
      <c r="V56" s="125"/>
    </row>
    <row r="57" spans="2:22" s="109" customFormat="1">
      <c r="B57" s="542" t="s">
        <v>67</v>
      </c>
      <c r="C57" s="538"/>
      <c r="D57" s="132"/>
      <c r="E57" s="132"/>
      <c r="F57" s="132"/>
      <c r="G57" s="132"/>
      <c r="H57" s="132"/>
      <c r="I57" s="132"/>
      <c r="J57" s="132"/>
      <c r="K57" s="133"/>
      <c r="L57" s="133"/>
      <c r="M57" s="133"/>
      <c r="N57" s="133"/>
      <c r="O57" s="133"/>
      <c r="P57" s="133"/>
      <c r="Q57" s="133"/>
      <c r="R57" s="134"/>
      <c r="U57" s="131"/>
      <c r="V57" s="125"/>
    </row>
    <row r="58" spans="2:22" s="13" customFormat="1">
      <c r="B58" s="126" t="s">
        <v>143</v>
      </c>
      <c r="C58" s="127"/>
      <c r="D58" s="128">
        <f>'4.  2011-2014 LRAM'!AM272</f>
        <v>0</v>
      </c>
      <c r="E58" s="128">
        <f>'4.  2011-2014 LRAM'!AN272</f>
        <v>0</v>
      </c>
      <c r="F58" s="128">
        <f>'4.  2011-2014 LRAM'!AO272</f>
        <v>0</v>
      </c>
      <c r="G58" s="128">
        <f>'4.  2011-2014 LRAM'!AP272</f>
        <v>0</v>
      </c>
      <c r="H58" s="128">
        <f>'4.  2011-2014 LRAM'!AQ272</f>
        <v>0</v>
      </c>
      <c r="I58" s="128">
        <f>'4.  2011-2014 LRAM'!AR272</f>
        <v>0</v>
      </c>
      <c r="J58" s="128">
        <f>'4.  2011-2014 LRAM'!AS272</f>
        <v>0</v>
      </c>
      <c r="K58" s="128">
        <f>'4.  2011-2014 LRAM'!AT272</f>
        <v>0</v>
      </c>
      <c r="L58" s="128">
        <f>'4.  2011-2014 LRAM'!AU272</f>
        <v>0</v>
      </c>
      <c r="M58" s="128">
        <f>'4.  2011-2014 LRAM'!AV272</f>
        <v>0</v>
      </c>
      <c r="N58" s="128">
        <f>'4.  2011-2014 LRAM'!AW272</f>
        <v>0</v>
      </c>
      <c r="O58" s="128">
        <f>'4.  2011-2014 LRAM'!AX272</f>
        <v>0</v>
      </c>
      <c r="P58" s="128">
        <f>'4.  2011-2014 LRAM'!AY272</f>
        <v>0</v>
      </c>
      <c r="Q58" s="128">
        <f>'4.  2011-2014 LRAM'!AZ272</f>
        <v>0</v>
      </c>
      <c r="R58" s="129">
        <f>SUM(D58:Q58)</f>
        <v>0</v>
      </c>
      <c r="U58" s="124"/>
      <c r="V58" s="125"/>
    </row>
    <row r="59" spans="2:22" s="13" customFormat="1">
      <c r="B59" s="126" t="s">
        <v>36</v>
      </c>
      <c r="C59" s="127"/>
      <c r="D59" s="128">
        <f>-'4.  2011-2014 LRAM'!AM273</f>
        <v>0</v>
      </c>
      <c r="E59" s="128">
        <f>-'4.  2011-2014 LRAM'!AN273</f>
        <v>0</v>
      </c>
      <c r="F59" s="128">
        <f>-'4.  2011-2014 LRAM'!AO273</f>
        <v>0</v>
      </c>
      <c r="G59" s="128">
        <f>-'4.  2011-2014 LRAM'!AP273</f>
        <v>0</v>
      </c>
      <c r="H59" s="128">
        <f>-'4.  2011-2014 LRAM'!AQ273</f>
        <v>0</v>
      </c>
      <c r="I59" s="128">
        <f>-'4.  2011-2014 LRAM'!AR273</f>
        <v>0</v>
      </c>
      <c r="J59" s="128">
        <f>-'4.  2011-2014 LRAM'!AS273</f>
        <v>0</v>
      </c>
      <c r="K59" s="128">
        <f>-'4.  2011-2014 LRAM'!AT273</f>
        <v>0</v>
      </c>
      <c r="L59" s="128">
        <f>-'4.  2011-2014 LRAM'!AU273</f>
        <v>0</v>
      </c>
      <c r="M59" s="128">
        <f>-'4.  2011-2014 LRAM'!AV273</f>
        <v>0</v>
      </c>
      <c r="N59" s="128">
        <f>-'4.  2011-2014 LRAM'!AW273</f>
        <v>0</v>
      </c>
      <c r="O59" s="128">
        <f>-'4.  2011-2014 LRAM'!AX273</f>
        <v>0</v>
      </c>
      <c r="P59" s="128">
        <f>-'4.  2011-2014 LRAM'!AY273</f>
        <v>0</v>
      </c>
      <c r="Q59" s="128">
        <f>-'4.  2011-2014 LRAM'!AZ273</f>
        <v>0</v>
      </c>
      <c r="R59" s="129">
        <f>SUM(D59:Q59)</f>
        <v>0</v>
      </c>
      <c r="S59" s="130"/>
      <c r="U59" s="124"/>
      <c r="V59" s="125"/>
    </row>
    <row r="60" spans="2:22" s="109" customFormat="1">
      <c r="B60" s="542" t="s">
        <v>67</v>
      </c>
      <c r="C60" s="538"/>
      <c r="D60" s="132"/>
      <c r="E60" s="132"/>
      <c r="F60" s="132"/>
      <c r="G60" s="132"/>
      <c r="H60" s="132"/>
      <c r="I60" s="132"/>
      <c r="J60" s="132"/>
      <c r="K60" s="133"/>
      <c r="L60" s="133"/>
      <c r="M60" s="133"/>
      <c r="N60" s="133"/>
      <c r="O60" s="133"/>
      <c r="P60" s="133"/>
      <c r="Q60" s="133"/>
      <c r="R60" s="134"/>
      <c r="U60" s="131"/>
      <c r="V60" s="125"/>
    </row>
    <row r="61" spans="2:22" s="13" customFormat="1">
      <c r="B61" s="126" t="s">
        <v>38</v>
      </c>
      <c r="C61" s="127"/>
      <c r="D61" s="128">
        <f>'4.  2011-2014 LRAM'!AM410</f>
        <v>0</v>
      </c>
      <c r="E61" s="128">
        <f>'4.  2011-2014 LRAM'!AN410</f>
        <v>0</v>
      </c>
      <c r="F61" s="128">
        <f>'4.  2011-2014 LRAM'!AO410</f>
        <v>0</v>
      </c>
      <c r="G61" s="128">
        <f>'4.  2011-2014 LRAM'!AP410</f>
        <v>0</v>
      </c>
      <c r="H61" s="128">
        <f>'4.  2011-2014 LRAM'!AQ410</f>
        <v>0</v>
      </c>
      <c r="I61" s="128">
        <f>'4.  2011-2014 LRAM'!AR410</f>
        <v>0</v>
      </c>
      <c r="J61" s="128">
        <f>'4.  2011-2014 LRAM'!AS410</f>
        <v>0</v>
      </c>
      <c r="K61" s="128">
        <f>'4.  2011-2014 LRAM'!AT410</f>
        <v>0</v>
      </c>
      <c r="L61" s="128">
        <f>'4.  2011-2014 LRAM'!AU410</f>
        <v>0</v>
      </c>
      <c r="M61" s="128">
        <f>'4.  2011-2014 LRAM'!AV410</f>
        <v>0</v>
      </c>
      <c r="N61" s="128">
        <f>'4.  2011-2014 LRAM'!AW410</f>
        <v>0</v>
      </c>
      <c r="O61" s="128">
        <f>'4.  2011-2014 LRAM'!AX410</f>
        <v>0</v>
      </c>
      <c r="P61" s="128">
        <f>'4.  2011-2014 LRAM'!AY410</f>
        <v>0</v>
      </c>
      <c r="Q61" s="128">
        <f>'4.  2011-2014 LRAM'!AZ410</f>
        <v>0</v>
      </c>
      <c r="R61" s="129">
        <f>SUM(D61:Q61)</f>
        <v>0</v>
      </c>
      <c r="U61" s="124"/>
      <c r="V61" s="125"/>
    </row>
    <row r="62" spans="2:22" s="13" customFormat="1">
      <c r="B62" s="126" t="s">
        <v>37</v>
      </c>
      <c r="C62" s="127"/>
      <c r="D62" s="128">
        <f>-'4.  2011-2014 LRAM'!AM411</f>
        <v>0</v>
      </c>
      <c r="E62" s="128">
        <f>-'4.  2011-2014 LRAM'!AN411</f>
        <v>0</v>
      </c>
      <c r="F62" s="128">
        <f>-'4.  2011-2014 LRAM'!AO411</f>
        <v>0</v>
      </c>
      <c r="G62" s="128">
        <f>-'4.  2011-2014 LRAM'!AP411</f>
        <v>0</v>
      </c>
      <c r="H62" s="128">
        <f>-'4.  2011-2014 LRAM'!AQ411</f>
        <v>0</v>
      </c>
      <c r="I62" s="128">
        <f>-'4.  2011-2014 LRAM'!AR411</f>
        <v>0</v>
      </c>
      <c r="J62" s="128">
        <f>-'4.  2011-2014 LRAM'!AS411</f>
        <v>0</v>
      </c>
      <c r="K62" s="128">
        <f>-'4.  2011-2014 LRAM'!AT411</f>
        <v>0</v>
      </c>
      <c r="L62" s="128">
        <f>-'4.  2011-2014 LRAM'!AU411</f>
        <v>0</v>
      </c>
      <c r="M62" s="128">
        <f>-'4.  2011-2014 LRAM'!AV411</f>
        <v>0</v>
      </c>
      <c r="N62" s="128">
        <f>-'4.  2011-2014 LRAM'!AW411</f>
        <v>0</v>
      </c>
      <c r="O62" s="128">
        <f>-'4.  2011-2014 LRAM'!AX411</f>
        <v>0</v>
      </c>
      <c r="P62" s="128">
        <f>-'4.  2011-2014 LRAM'!AY411</f>
        <v>0</v>
      </c>
      <c r="Q62" s="128">
        <f>-'4.  2011-2014 LRAM'!AZ411</f>
        <v>0</v>
      </c>
      <c r="R62" s="129">
        <f>SUM(D62:Q62)</f>
        <v>0</v>
      </c>
      <c r="S62" s="130"/>
      <c r="U62" s="124"/>
      <c r="V62" s="125"/>
    </row>
    <row r="63" spans="2:22" s="109" customFormat="1">
      <c r="B63" s="542" t="s">
        <v>67</v>
      </c>
      <c r="C63" s="538"/>
      <c r="D63" s="132"/>
      <c r="E63" s="132"/>
      <c r="F63" s="132"/>
      <c r="G63" s="132"/>
      <c r="H63" s="132"/>
      <c r="I63" s="132"/>
      <c r="J63" s="132"/>
      <c r="K63" s="133"/>
      <c r="L63" s="133"/>
      <c r="M63" s="133"/>
      <c r="N63" s="133"/>
      <c r="O63" s="133"/>
      <c r="P63" s="133"/>
      <c r="Q63" s="133"/>
      <c r="R63" s="134"/>
      <c r="U63" s="131"/>
      <c r="V63" s="125"/>
    </row>
    <row r="64" spans="2:22" s="13" customFormat="1">
      <c r="B64" s="126" t="s">
        <v>40</v>
      </c>
      <c r="C64" s="127"/>
      <c r="D64" s="128">
        <f>'4.  2011-2014 LRAM'!AM548</f>
        <v>0</v>
      </c>
      <c r="E64" s="128">
        <f>'4.  2011-2014 LRAM'!AN548</f>
        <v>0</v>
      </c>
      <c r="F64" s="128">
        <f>'4.  2011-2014 LRAM'!AO548</f>
        <v>0</v>
      </c>
      <c r="G64" s="128">
        <f>'4.  2011-2014 LRAM'!AP548</f>
        <v>0</v>
      </c>
      <c r="H64" s="128">
        <f>'4.  2011-2014 LRAM'!AQ548</f>
        <v>0</v>
      </c>
      <c r="I64" s="128">
        <f>'4.  2011-2014 LRAM'!AR548</f>
        <v>0</v>
      </c>
      <c r="J64" s="128">
        <f>'4.  2011-2014 LRAM'!AS548</f>
        <v>0</v>
      </c>
      <c r="K64" s="128">
        <f>'4.  2011-2014 LRAM'!AT548</f>
        <v>0</v>
      </c>
      <c r="L64" s="128">
        <f>'4.  2011-2014 LRAM'!AU548</f>
        <v>0</v>
      </c>
      <c r="M64" s="128">
        <f>'4.  2011-2014 LRAM'!AV548</f>
        <v>0</v>
      </c>
      <c r="N64" s="128">
        <f>'4.  2011-2014 LRAM'!AW548</f>
        <v>0</v>
      </c>
      <c r="O64" s="128">
        <f>'4.  2011-2014 LRAM'!AX548</f>
        <v>0</v>
      </c>
      <c r="P64" s="128">
        <f>'4.  2011-2014 LRAM'!AY548</f>
        <v>0</v>
      </c>
      <c r="Q64" s="128">
        <f>'4.  2011-2014 LRAM'!AZ548</f>
        <v>0</v>
      </c>
      <c r="R64" s="129">
        <f>SUM(D64:Q64)</f>
        <v>0</v>
      </c>
      <c r="U64" s="124"/>
      <c r="V64" s="125"/>
    </row>
    <row r="65" spans="2:22" s="13" customFormat="1">
      <c r="B65" s="126" t="s">
        <v>39</v>
      </c>
      <c r="C65" s="127"/>
      <c r="D65" s="128">
        <f>-'4.  2011-2014 LRAM'!AM549</f>
        <v>0</v>
      </c>
      <c r="E65" s="128">
        <f>-'4.  2011-2014 LRAM'!AN549</f>
        <v>0</v>
      </c>
      <c r="F65" s="128">
        <f>-'4.  2011-2014 LRAM'!AO549</f>
        <v>0</v>
      </c>
      <c r="G65" s="128">
        <f>-'4.  2011-2014 LRAM'!AP549</f>
        <v>0</v>
      </c>
      <c r="H65" s="128">
        <f>-'4.  2011-2014 LRAM'!AQ549</f>
        <v>0</v>
      </c>
      <c r="I65" s="128">
        <f>-'4.  2011-2014 LRAM'!AR549</f>
        <v>0</v>
      </c>
      <c r="J65" s="128">
        <f>-'4.  2011-2014 LRAM'!AS549</f>
        <v>0</v>
      </c>
      <c r="K65" s="128">
        <f>-'4.  2011-2014 LRAM'!AT549</f>
        <v>0</v>
      </c>
      <c r="L65" s="128">
        <f>-'4.  2011-2014 LRAM'!AU549</f>
        <v>0</v>
      </c>
      <c r="M65" s="128">
        <f>-'4.  2011-2014 LRAM'!AV549</f>
        <v>0</v>
      </c>
      <c r="N65" s="128">
        <f>-'4.  2011-2014 LRAM'!AW549</f>
        <v>0</v>
      </c>
      <c r="O65" s="128">
        <f>-'4.  2011-2014 LRAM'!AX549</f>
        <v>0</v>
      </c>
      <c r="P65" s="128">
        <f>-'4.  2011-2014 LRAM'!AY549</f>
        <v>0</v>
      </c>
      <c r="Q65" s="128">
        <f>-'4.  2011-2014 LRAM'!AZ549</f>
        <v>0</v>
      </c>
      <c r="R65" s="129">
        <f>SUM(D65:Q65)</f>
        <v>0</v>
      </c>
      <c r="S65" s="130"/>
      <c r="U65" s="124"/>
      <c r="V65" s="125"/>
    </row>
    <row r="66" spans="2:22" s="109" customFormat="1">
      <c r="B66" s="542" t="s">
        <v>67</v>
      </c>
      <c r="C66" s="538"/>
      <c r="D66" s="132"/>
      <c r="E66" s="132"/>
      <c r="F66" s="132"/>
      <c r="G66" s="132"/>
      <c r="H66" s="132"/>
      <c r="I66" s="132"/>
      <c r="J66" s="132"/>
      <c r="K66" s="133"/>
      <c r="L66" s="133"/>
      <c r="M66" s="133"/>
      <c r="N66" s="133"/>
      <c r="O66" s="133"/>
      <c r="P66" s="133"/>
      <c r="Q66" s="133"/>
      <c r="R66" s="134"/>
      <c r="U66" s="131"/>
      <c r="V66" s="125"/>
    </row>
    <row r="67" spans="2:22" s="13" customFormat="1">
      <c r="B67" s="126" t="s">
        <v>94</v>
      </c>
      <c r="C67" s="469"/>
      <c r="D67" s="135">
        <f>'5.  2015-2027 LRAM'!AG204</f>
        <v>0</v>
      </c>
      <c r="E67" s="135">
        <f>'5.  2015-2027 LRAM'!AH204</f>
        <v>0</v>
      </c>
      <c r="F67" s="135">
        <f>'5.  2015-2027 LRAM'!AI204</f>
        <v>0</v>
      </c>
      <c r="G67" s="135">
        <f>'5.  2015-2027 LRAM'!AJ204</f>
        <v>0</v>
      </c>
      <c r="H67" s="135">
        <f>'5.  2015-2027 LRAM'!AK204</f>
        <v>0</v>
      </c>
      <c r="I67" s="135">
        <f>'5.  2015-2027 LRAM'!AL204</f>
        <v>0</v>
      </c>
      <c r="J67" s="135">
        <f>'5.  2015-2027 LRAM'!AM204</f>
        <v>0</v>
      </c>
      <c r="K67" s="135">
        <f>'5.  2015-2027 LRAM'!AN204</f>
        <v>0</v>
      </c>
      <c r="L67" s="135">
        <f>'5.  2015-2027 LRAM'!AO204</f>
        <v>0</v>
      </c>
      <c r="M67" s="135">
        <f>'5.  2015-2027 LRAM'!AP204</f>
        <v>0</v>
      </c>
      <c r="N67" s="135">
        <f>'5.  2015-2027 LRAM'!AQ204</f>
        <v>0</v>
      </c>
      <c r="O67" s="135">
        <f>'5.  2015-2027 LRAM'!AR204</f>
        <v>0</v>
      </c>
      <c r="P67" s="135">
        <f>'5.  2015-2027 LRAM'!AS204</f>
        <v>0</v>
      </c>
      <c r="Q67" s="135">
        <f>'5.  2015-2027 LRAM'!AT204</f>
        <v>0</v>
      </c>
      <c r="R67" s="129">
        <f>SUM(D67:Q67)</f>
        <v>0</v>
      </c>
      <c r="U67" s="124"/>
      <c r="V67" s="125"/>
    </row>
    <row r="68" spans="2:22" s="13" customFormat="1">
      <c r="B68" s="126" t="s">
        <v>93</v>
      </c>
      <c r="C68" s="127"/>
      <c r="D68" s="135">
        <f>-'5.  2015-2027 LRAM'!AG205</f>
        <v>0</v>
      </c>
      <c r="E68" s="135">
        <f>-'5.  2015-2027 LRAM'!AH205</f>
        <v>0</v>
      </c>
      <c r="F68" s="135">
        <f>-'5.  2015-2027 LRAM'!AI205</f>
        <v>0</v>
      </c>
      <c r="G68" s="135">
        <f>-'5.  2015-2027 LRAM'!AJ205</f>
        <v>0</v>
      </c>
      <c r="H68" s="135">
        <f>-'5.  2015-2027 LRAM'!AK205</f>
        <v>0</v>
      </c>
      <c r="I68" s="135">
        <f>-'5.  2015-2027 LRAM'!AL205</f>
        <v>0</v>
      </c>
      <c r="J68" s="135">
        <f>-'5.  2015-2027 LRAM'!AM205</f>
        <v>0</v>
      </c>
      <c r="K68" s="135">
        <f>-'5.  2015-2027 LRAM'!AN205</f>
        <v>0</v>
      </c>
      <c r="L68" s="135">
        <f>-'5.  2015-2027 LRAM'!AO205</f>
        <v>0</v>
      </c>
      <c r="M68" s="135">
        <f>-'5.  2015-2027 LRAM'!AP205</f>
        <v>0</v>
      </c>
      <c r="N68" s="135">
        <f>-'5.  2015-2027 LRAM'!AQ205</f>
        <v>0</v>
      </c>
      <c r="O68" s="135">
        <f>-'5.  2015-2027 LRAM'!AR205</f>
        <v>0</v>
      </c>
      <c r="P68" s="135">
        <f>-'5.  2015-2027 LRAM'!AS205</f>
        <v>0</v>
      </c>
      <c r="Q68" s="135">
        <f>-'5.  2015-2027 LRAM'!AT205</f>
        <v>0</v>
      </c>
      <c r="R68" s="129">
        <f>SUM(D68:Q68)</f>
        <v>0</v>
      </c>
      <c r="S68" s="130"/>
      <c r="U68" s="124"/>
      <c r="V68" s="125"/>
    </row>
    <row r="69" spans="2:22" s="109" customFormat="1">
      <c r="B69" s="542" t="s">
        <v>67</v>
      </c>
      <c r="C69" s="538"/>
      <c r="D69" s="132"/>
      <c r="E69" s="132"/>
      <c r="F69" s="132"/>
      <c r="G69" s="132"/>
      <c r="H69" s="132"/>
      <c r="I69" s="132"/>
      <c r="J69" s="132"/>
      <c r="K69" s="133"/>
      <c r="L69" s="133"/>
      <c r="M69" s="133"/>
      <c r="N69" s="133"/>
      <c r="O69" s="133"/>
      <c r="P69" s="133"/>
      <c r="Q69" s="133"/>
      <c r="R69" s="134"/>
      <c r="U69" s="131"/>
      <c r="V69" s="125"/>
    </row>
    <row r="70" spans="2:22" s="13" customFormat="1">
      <c r="B70" s="126" t="s">
        <v>225</v>
      </c>
      <c r="C70" s="469"/>
      <c r="D70" s="128">
        <f>'5.  2015-2027 LRAM'!AG396</f>
        <v>0</v>
      </c>
      <c r="E70" s="128">
        <f>'5.  2015-2027 LRAM'!AH396</f>
        <v>0</v>
      </c>
      <c r="F70" s="128">
        <f>'5.  2015-2027 LRAM'!AI396</f>
        <v>0</v>
      </c>
      <c r="G70" s="128">
        <f>'5.  2015-2027 LRAM'!AJ396</f>
        <v>0</v>
      </c>
      <c r="H70" s="128">
        <f>'5.  2015-2027 LRAM'!AK396</f>
        <v>0</v>
      </c>
      <c r="I70" s="128">
        <f>'5.  2015-2027 LRAM'!AL396</f>
        <v>0</v>
      </c>
      <c r="J70" s="128">
        <f>'5.  2015-2027 LRAM'!AM396</f>
        <v>0</v>
      </c>
      <c r="K70" s="128">
        <f>'5.  2015-2027 LRAM'!AN396</f>
        <v>0</v>
      </c>
      <c r="L70" s="128">
        <f>'5.  2015-2027 LRAM'!AO396</f>
        <v>0</v>
      </c>
      <c r="M70" s="128">
        <f>'5.  2015-2027 LRAM'!AP396</f>
        <v>0</v>
      </c>
      <c r="N70" s="128">
        <f>'5.  2015-2027 LRAM'!AQ396</f>
        <v>0</v>
      </c>
      <c r="O70" s="128">
        <f>'5.  2015-2027 LRAM'!AR396</f>
        <v>0</v>
      </c>
      <c r="P70" s="128">
        <f>'5.  2015-2027 LRAM'!AS396</f>
        <v>0</v>
      </c>
      <c r="Q70" s="128">
        <f>'5.  2015-2027 LRAM'!AT396</f>
        <v>0</v>
      </c>
      <c r="R70" s="129">
        <f>SUM(D70:Q70)</f>
        <v>0</v>
      </c>
      <c r="U70" s="124"/>
      <c r="V70" s="125"/>
    </row>
    <row r="71" spans="2:22" s="13" customFormat="1">
      <c r="B71" s="126" t="s">
        <v>224</v>
      </c>
      <c r="C71" s="127"/>
      <c r="D71" s="128">
        <f>-'5.  2015-2027 LRAM'!AG397</f>
        <v>0</v>
      </c>
      <c r="E71" s="128">
        <f>-'5.  2015-2027 LRAM'!AH397</f>
        <v>0</v>
      </c>
      <c r="F71" s="128">
        <f>-'5.  2015-2027 LRAM'!AI397</f>
        <v>0</v>
      </c>
      <c r="G71" s="128">
        <f>-'5.  2015-2027 LRAM'!AJ397</f>
        <v>0</v>
      </c>
      <c r="H71" s="128">
        <f>-'5.  2015-2027 LRAM'!AK397</f>
        <v>0</v>
      </c>
      <c r="I71" s="128">
        <f>-'5.  2015-2027 LRAM'!AL397</f>
        <v>0</v>
      </c>
      <c r="J71" s="128">
        <f>-'5.  2015-2027 LRAM'!AM397</f>
        <v>0</v>
      </c>
      <c r="K71" s="128">
        <f>-'5.  2015-2027 LRAM'!AN397</f>
        <v>0</v>
      </c>
      <c r="L71" s="128">
        <f>-'5.  2015-2027 LRAM'!AO397</f>
        <v>0</v>
      </c>
      <c r="M71" s="128">
        <f>-'5.  2015-2027 LRAM'!AP397</f>
        <v>0</v>
      </c>
      <c r="N71" s="128">
        <f>-'5.  2015-2027 LRAM'!AQ397</f>
        <v>0</v>
      </c>
      <c r="O71" s="128">
        <f>-'5.  2015-2027 LRAM'!AR397</f>
        <v>0</v>
      </c>
      <c r="P71" s="128">
        <f>-'5.  2015-2027 LRAM'!AS397</f>
        <v>0</v>
      </c>
      <c r="Q71" s="128">
        <f>-'5.  2015-2027 LRAM'!AT397</f>
        <v>0</v>
      </c>
      <c r="R71" s="129">
        <f>SUM(D71:Q71)</f>
        <v>0</v>
      </c>
      <c r="S71" s="130"/>
      <c r="U71" s="124"/>
      <c r="V71" s="125"/>
    </row>
    <row r="72" spans="2:22" s="109" customFormat="1">
      <c r="B72" s="542" t="s">
        <v>67</v>
      </c>
      <c r="C72" s="538"/>
      <c r="D72" s="132"/>
      <c r="E72" s="132"/>
      <c r="F72" s="132"/>
      <c r="G72" s="132"/>
      <c r="H72" s="132"/>
      <c r="I72" s="132"/>
      <c r="J72" s="132"/>
      <c r="K72" s="133"/>
      <c r="L72" s="133"/>
      <c r="M72" s="133"/>
      <c r="N72" s="133"/>
      <c r="O72" s="133"/>
      <c r="P72" s="133"/>
      <c r="Q72" s="133"/>
      <c r="R72" s="134"/>
      <c r="U72" s="131"/>
      <c r="V72" s="125"/>
    </row>
    <row r="73" spans="2:22" s="13" customFormat="1">
      <c r="B73" s="126" t="s">
        <v>227</v>
      </c>
      <c r="C73" s="469"/>
      <c r="D73" s="128">
        <f>'5.  2015-2027 LRAM'!AG588</f>
        <v>0</v>
      </c>
      <c r="E73" s="128">
        <f>'5.  2015-2027 LRAM'!AH588</f>
        <v>0</v>
      </c>
      <c r="F73" s="128">
        <f>'5.  2015-2027 LRAM'!AI588</f>
        <v>0</v>
      </c>
      <c r="G73" s="128">
        <f>'5.  2015-2027 LRAM'!AJ588</f>
        <v>0</v>
      </c>
      <c r="H73" s="128">
        <f>'5.  2015-2027 LRAM'!AK588</f>
        <v>0</v>
      </c>
      <c r="I73" s="128">
        <f>'5.  2015-2027 LRAM'!AL588</f>
        <v>0</v>
      </c>
      <c r="J73" s="128">
        <f>'5.  2015-2027 LRAM'!AM588</f>
        <v>0</v>
      </c>
      <c r="K73" s="128">
        <f>'5.  2015-2027 LRAM'!AN588</f>
        <v>0</v>
      </c>
      <c r="L73" s="128">
        <f>'5.  2015-2027 LRAM'!AO588</f>
        <v>0</v>
      </c>
      <c r="M73" s="128">
        <f>'5.  2015-2027 LRAM'!AP588</f>
        <v>0</v>
      </c>
      <c r="N73" s="128">
        <f>'5.  2015-2027 LRAM'!AQ588</f>
        <v>0</v>
      </c>
      <c r="O73" s="128">
        <f>'5.  2015-2027 LRAM'!AR588</f>
        <v>0</v>
      </c>
      <c r="P73" s="128">
        <f>'5.  2015-2027 LRAM'!AS588</f>
        <v>0</v>
      </c>
      <c r="Q73" s="128">
        <f>'5.  2015-2027 LRAM'!AT588</f>
        <v>0</v>
      </c>
      <c r="R73" s="129">
        <f>SUM(D73:Q73)</f>
        <v>0</v>
      </c>
      <c r="U73" s="124"/>
      <c r="V73" s="125"/>
    </row>
    <row r="74" spans="2:22" s="13" customFormat="1">
      <c r="B74" s="126" t="s">
        <v>226</v>
      </c>
      <c r="C74" s="127"/>
      <c r="D74" s="128">
        <f>-'5.  2015-2027 LRAM'!AG589</f>
        <v>0</v>
      </c>
      <c r="E74" s="128">
        <f>-'5.  2015-2027 LRAM'!AH589</f>
        <v>0</v>
      </c>
      <c r="F74" s="128">
        <f>-'5.  2015-2027 LRAM'!AI589</f>
        <v>0</v>
      </c>
      <c r="G74" s="128">
        <f>-'5.  2015-2027 LRAM'!AJ589</f>
        <v>0</v>
      </c>
      <c r="H74" s="128">
        <f>-'5.  2015-2027 LRAM'!AK589</f>
        <v>0</v>
      </c>
      <c r="I74" s="128">
        <f>-'5.  2015-2027 LRAM'!AL589</f>
        <v>0</v>
      </c>
      <c r="J74" s="128">
        <f>-'5.  2015-2027 LRAM'!AM589</f>
        <v>0</v>
      </c>
      <c r="K74" s="128">
        <f>-'5.  2015-2027 LRAM'!AN589</f>
        <v>0</v>
      </c>
      <c r="L74" s="128">
        <f>-'5.  2015-2027 LRAM'!AO589</f>
        <v>0</v>
      </c>
      <c r="M74" s="128">
        <f>-'5.  2015-2027 LRAM'!AP589</f>
        <v>0</v>
      </c>
      <c r="N74" s="128">
        <f>-'5.  2015-2027 LRAM'!AQ589</f>
        <v>0</v>
      </c>
      <c r="O74" s="128">
        <f>-'5.  2015-2027 LRAM'!AR589</f>
        <v>0</v>
      </c>
      <c r="P74" s="128">
        <f>-'5.  2015-2027 LRAM'!AS589</f>
        <v>0</v>
      </c>
      <c r="Q74" s="128">
        <f>-'5.  2015-2027 LRAM'!AT589</f>
        <v>0</v>
      </c>
      <c r="R74" s="129">
        <f>SUM(D74:Q74)</f>
        <v>0</v>
      </c>
      <c r="S74" s="130"/>
      <c r="U74" s="124"/>
      <c r="V74" s="125"/>
    </row>
    <row r="75" spans="2:22" s="109" customFormat="1">
      <c r="B75" s="542" t="s">
        <v>67</v>
      </c>
      <c r="C75" s="538"/>
      <c r="D75" s="132"/>
      <c r="E75" s="132"/>
      <c r="F75" s="132"/>
      <c r="G75" s="132"/>
      <c r="H75" s="132"/>
      <c r="I75" s="132"/>
      <c r="J75" s="132"/>
      <c r="K75" s="133"/>
      <c r="L75" s="133"/>
      <c r="M75" s="133"/>
      <c r="N75" s="133"/>
      <c r="O75" s="133"/>
      <c r="P75" s="133"/>
      <c r="Q75" s="133"/>
      <c r="R75" s="134"/>
      <c r="U75" s="131"/>
      <c r="V75" s="125"/>
    </row>
    <row r="76" spans="2:22" s="13" customFormat="1">
      <c r="B76" s="126" t="s">
        <v>229</v>
      </c>
      <c r="C76" s="469"/>
      <c r="D76" s="128">
        <f>'5.  2015-2027 LRAM'!AG780</f>
        <v>0</v>
      </c>
      <c r="E76" s="128">
        <f>'5.  2015-2027 LRAM'!AH780</f>
        <v>0</v>
      </c>
      <c r="F76" s="128">
        <f>'5.  2015-2027 LRAM'!AI780</f>
        <v>0</v>
      </c>
      <c r="G76" s="128">
        <f>'5.  2015-2027 LRAM'!AJ780</f>
        <v>0</v>
      </c>
      <c r="H76" s="128">
        <f>'5.  2015-2027 LRAM'!AK780</f>
        <v>0</v>
      </c>
      <c r="I76" s="128">
        <f>'5.  2015-2027 LRAM'!AL780</f>
        <v>0</v>
      </c>
      <c r="J76" s="128">
        <f>'5.  2015-2027 LRAM'!AM780</f>
        <v>0</v>
      </c>
      <c r="K76" s="128">
        <f>'5.  2015-2027 LRAM'!AN780</f>
        <v>0</v>
      </c>
      <c r="L76" s="128">
        <f>'5.  2015-2027 LRAM'!AO780</f>
        <v>0</v>
      </c>
      <c r="M76" s="128">
        <f>'5.  2015-2027 LRAM'!AP780</f>
        <v>0</v>
      </c>
      <c r="N76" s="128">
        <f>'5.  2015-2027 LRAM'!AQ780</f>
        <v>0</v>
      </c>
      <c r="O76" s="128">
        <f>'5.  2015-2027 LRAM'!AR780</f>
        <v>0</v>
      </c>
      <c r="P76" s="128">
        <f>'5.  2015-2027 LRAM'!AS780</f>
        <v>0</v>
      </c>
      <c r="Q76" s="128">
        <f>'5.  2015-2027 LRAM'!AT780</f>
        <v>0</v>
      </c>
      <c r="R76" s="129">
        <f>SUM(D76:Q76)</f>
        <v>0</v>
      </c>
      <c r="U76" s="124"/>
      <c r="V76" s="125"/>
    </row>
    <row r="77" spans="2:22" s="13" customFormat="1" ht="16.5" customHeight="1">
      <c r="B77" s="126" t="s">
        <v>228</v>
      </c>
      <c r="C77" s="127"/>
      <c r="D77" s="128">
        <f>-'5.  2015-2027 LRAM'!AG781</f>
        <v>0</v>
      </c>
      <c r="E77" s="128">
        <f>-'5.  2015-2027 LRAM'!AH781</f>
        <v>0</v>
      </c>
      <c r="F77" s="128">
        <f>-'5.  2015-2027 LRAM'!AI781</f>
        <v>0</v>
      </c>
      <c r="G77" s="128">
        <f>-'5.  2015-2027 LRAM'!AJ781</f>
        <v>0</v>
      </c>
      <c r="H77" s="128">
        <f>-'5.  2015-2027 LRAM'!AK781</f>
        <v>0</v>
      </c>
      <c r="I77" s="128">
        <f>-'5.  2015-2027 LRAM'!AL781</f>
        <v>0</v>
      </c>
      <c r="J77" s="128">
        <f>-'5.  2015-2027 LRAM'!AM781</f>
        <v>0</v>
      </c>
      <c r="K77" s="128">
        <f>-'5.  2015-2027 LRAM'!AN781</f>
        <v>0</v>
      </c>
      <c r="L77" s="128">
        <f>-'5.  2015-2027 LRAM'!AO781</f>
        <v>0</v>
      </c>
      <c r="M77" s="128">
        <f>-'5.  2015-2027 LRAM'!AP781</f>
        <v>0</v>
      </c>
      <c r="N77" s="128">
        <f>-'5.  2015-2027 LRAM'!AQ781</f>
        <v>0</v>
      </c>
      <c r="O77" s="128">
        <f>-'5.  2015-2027 LRAM'!AR781</f>
        <v>0</v>
      </c>
      <c r="P77" s="128">
        <f>-'5.  2015-2027 LRAM'!AS781</f>
        <v>0</v>
      </c>
      <c r="Q77" s="128">
        <f>-'5.  2015-2027 LRAM'!AT781</f>
        <v>0</v>
      </c>
      <c r="R77" s="129">
        <f>SUM(D77:Q77)</f>
        <v>0</v>
      </c>
      <c r="S77" s="130"/>
      <c r="U77" s="124"/>
      <c r="V77" s="125"/>
    </row>
    <row r="78" spans="2:22" s="109" customFormat="1">
      <c r="B78" s="542" t="s">
        <v>67</v>
      </c>
      <c r="C78" s="538"/>
      <c r="D78" s="132"/>
      <c r="E78" s="132"/>
      <c r="F78" s="132"/>
      <c r="G78" s="132"/>
      <c r="H78" s="132"/>
      <c r="I78" s="132"/>
      <c r="J78" s="132"/>
      <c r="K78" s="133"/>
      <c r="L78" s="133"/>
      <c r="M78" s="133"/>
      <c r="N78" s="133"/>
      <c r="O78" s="133"/>
      <c r="P78" s="133"/>
      <c r="Q78" s="133"/>
      <c r="R78" s="134"/>
      <c r="U78" s="131"/>
      <c r="V78" s="125"/>
    </row>
    <row r="79" spans="2:22" s="13" customFormat="1">
      <c r="B79" s="126" t="s">
        <v>231</v>
      </c>
      <c r="C79" s="127"/>
      <c r="D79" s="128">
        <f>'5.  2015-2027 LRAM'!AG977</f>
        <v>0</v>
      </c>
      <c r="E79" s="128">
        <f>'5.  2015-2027 LRAM'!AH977</f>
        <v>0</v>
      </c>
      <c r="F79" s="128">
        <f>'5.  2015-2027 LRAM'!AI977</f>
        <v>0</v>
      </c>
      <c r="G79" s="128">
        <f>'5.  2015-2027 LRAM'!AJ977</f>
        <v>0</v>
      </c>
      <c r="H79" s="128">
        <f>'5.  2015-2027 LRAM'!AK977</f>
        <v>0</v>
      </c>
      <c r="I79" s="128">
        <f>'5.  2015-2027 LRAM'!AL977</f>
        <v>0</v>
      </c>
      <c r="J79" s="128">
        <f>'5.  2015-2027 LRAM'!AM977</f>
        <v>0</v>
      </c>
      <c r="K79" s="128">
        <f>'5.  2015-2027 LRAM'!AN977</f>
        <v>0</v>
      </c>
      <c r="L79" s="128">
        <f>'5.  2015-2027 LRAM'!AO977</f>
        <v>0</v>
      </c>
      <c r="M79" s="128">
        <f>'5.  2015-2027 LRAM'!AP977</f>
        <v>0</v>
      </c>
      <c r="N79" s="128">
        <f>'5.  2015-2027 LRAM'!AQ977</f>
        <v>0</v>
      </c>
      <c r="O79" s="128">
        <f>'5.  2015-2027 LRAM'!AR977</f>
        <v>0</v>
      </c>
      <c r="P79" s="128">
        <f>'5.  2015-2027 LRAM'!AS977</f>
        <v>0</v>
      </c>
      <c r="Q79" s="128">
        <f>'5.  2015-2027 LRAM'!AT977</f>
        <v>0</v>
      </c>
      <c r="R79" s="129">
        <f>SUM(D79:Q79)</f>
        <v>0</v>
      </c>
      <c r="U79" s="124"/>
      <c r="V79" s="125"/>
    </row>
    <row r="80" spans="2:22" s="13" customFormat="1">
      <c r="B80" s="126" t="s">
        <v>230</v>
      </c>
      <c r="C80" s="127"/>
      <c r="D80" s="128">
        <f>-'5.  2015-2027 LRAM'!AG978</f>
        <v>0</v>
      </c>
      <c r="E80" s="128">
        <f>-'5.  2015-2027 LRAM'!AH978</f>
        <v>0</v>
      </c>
      <c r="F80" s="128">
        <f>-'5.  2015-2027 LRAM'!AI978</f>
        <v>0</v>
      </c>
      <c r="G80" s="128">
        <f>-'5.  2015-2027 LRAM'!AJ978</f>
        <v>0</v>
      </c>
      <c r="H80" s="128">
        <f>-'5.  2015-2027 LRAM'!AK978</f>
        <v>0</v>
      </c>
      <c r="I80" s="128">
        <f>-'5.  2015-2027 LRAM'!AL978</f>
        <v>0</v>
      </c>
      <c r="J80" s="128">
        <f>-'5.  2015-2027 LRAM'!AM978</f>
        <v>0</v>
      </c>
      <c r="K80" s="128">
        <f>-'5.  2015-2027 LRAM'!AN978</f>
        <v>0</v>
      </c>
      <c r="L80" s="128">
        <f>-'5.  2015-2027 LRAM'!AO978</f>
        <v>0</v>
      </c>
      <c r="M80" s="128">
        <f>-'5.  2015-2027 LRAM'!AP978</f>
        <v>0</v>
      </c>
      <c r="N80" s="128">
        <f>-'5.  2015-2027 LRAM'!AQ978</f>
        <v>0</v>
      </c>
      <c r="O80" s="128">
        <f>-'5.  2015-2027 LRAM'!AR978</f>
        <v>0</v>
      </c>
      <c r="P80" s="128">
        <f>-'5.  2015-2027 LRAM'!AS978</f>
        <v>0</v>
      </c>
      <c r="Q80" s="128">
        <f>-'5.  2015-2027 LRAM'!AT978</f>
        <v>0</v>
      </c>
      <c r="R80" s="129">
        <f>SUM(D80:Q80)</f>
        <v>0</v>
      </c>
      <c r="S80" s="130"/>
      <c r="U80" s="124"/>
      <c r="V80" s="125"/>
    </row>
    <row r="81" spans="2:22" s="109" customFormat="1">
      <c r="B81" s="542" t="s">
        <v>67</v>
      </c>
      <c r="C81" s="538"/>
      <c r="D81" s="132"/>
      <c r="E81" s="132"/>
      <c r="F81" s="132"/>
      <c r="G81" s="132"/>
      <c r="H81" s="132"/>
      <c r="I81" s="132"/>
      <c r="J81" s="132"/>
      <c r="K81" s="133"/>
      <c r="L81" s="133"/>
      <c r="M81" s="133"/>
      <c r="N81" s="133"/>
      <c r="O81" s="133"/>
      <c r="P81" s="133"/>
      <c r="Q81" s="133"/>
      <c r="R81" s="134"/>
      <c r="U81" s="131"/>
      <c r="V81" s="125"/>
    </row>
    <row r="82" spans="2:22" s="13" customFormat="1">
      <c r="B82" s="126" t="s">
        <v>233</v>
      </c>
      <c r="C82" s="469"/>
      <c r="D82" s="128">
        <f>'5.  2015-2027 LRAM'!AG1173</f>
        <v>0</v>
      </c>
      <c r="E82" s="128">
        <f>'5.  2015-2027 LRAM'!AH1173</f>
        <v>0</v>
      </c>
      <c r="F82" s="128">
        <f>'5.  2015-2027 LRAM'!AI1173</f>
        <v>0</v>
      </c>
      <c r="G82" s="128">
        <f>'5.  2015-2027 LRAM'!AJ1173</f>
        <v>0</v>
      </c>
      <c r="H82" s="128">
        <f>'5.  2015-2027 LRAM'!AK1173</f>
        <v>0</v>
      </c>
      <c r="I82" s="128">
        <f>'5.  2015-2027 LRAM'!AL1173</f>
        <v>0</v>
      </c>
      <c r="J82" s="128">
        <f>'5.  2015-2027 LRAM'!AM1173</f>
        <v>0</v>
      </c>
      <c r="K82" s="128">
        <f>'5.  2015-2027 LRAM'!AN1173</f>
        <v>0</v>
      </c>
      <c r="L82" s="128">
        <f>'5.  2015-2027 LRAM'!AO1173</f>
        <v>0</v>
      </c>
      <c r="M82" s="128">
        <f>'5.  2015-2027 LRAM'!AP1173</f>
        <v>0</v>
      </c>
      <c r="N82" s="128">
        <f>'5.  2015-2027 LRAM'!AQ1173</f>
        <v>0</v>
      </c>
      <c r="O82" s="128">
        <f>'5.  2015-2027 LRAM'!AR1173</f>
        <v>0</v>
      </c>
      <c r="P82" s="128">
        <f>'5.  2015-2027 LRAM'!AS1173</f>
        <v>0</v>
      </c>
      <c r="Q82" s="128">
        <f>'5.  2015-2027 LRAM'!AT1173</f>
        <v>0</v>
      </c>
      <c r="R82" s="129">
        <f>SUM(D82:Q82)</f>
        <v>0</v>
      </c>
      <c r="U82" s="124"/>
      <c r="V82" s="125"/>
    </row>
    <row r="83" spans="2:22" s="13" customFormat="1">
      <c r="B83" s="126" t="s">
        <v>232</v>
      </c>
      <c r="C83" s="127"/>
      <c r="D83" s="128">
        <f>-'5.  2015-2027 LRAM'!AG1174</f>
        <v>0</v>
      </c>
      <c r="E83" s="128">
        <f>-'5.  2015-2027 LRAM'!AH1174</f>
        <v>0</v>
      </c>
      <c r="F83" s="128">
        <f>-'5.  2015-2027 LRAM'!AI1174</f>
        <v>0</v>
      </c>
      <c r="G83" s="128">
        <f>-'5.  2015-2027 LRAM'!AJ1174</f>
        <v>0</v>
      </c>
      <c r="H83" s="128">
        <f>-'5.  2015-2027 LRAM'!AK1174</f>
        <v>0</v>
      </c>
      <c r="I83" s="128">
        <f>-'5.  2015-2027 LRAM'!AL1174</f>
        <v>0</v>
      </c>
      <c r="J83" s="128">
        <f>-'5.  2015-2027 LRAM'!AM1174</f>
        <v>0</v>
      </c>
      <c r="K83" s="128">
        <f>-'5.  2015-2027 LRAM'!AN1174</f>
        <v>0</v>
      </c>
      <c r="L83" s="128">
        <f>-'5.  2015-2027 LRAM'!AO1174</f>
        <v>0</v>
      </c>
      <c r="M83" s="128">
        <f>-'5.  2015-2027 LRAM'!AP1174</f>
        <v>0</v>
      </c>
      <c r="N83" s="128">
        <f>-'5.  2015-2027 LRAM'!AQ1174</f>
        <v>0</v>
      </c>
      <c r="O83" s="128">
        <f>-'5.  2015-2027 LRAM'!AR1174</f>
        <v>0</v>
      </c>
      <c r="P83" s="128">
        <f>-'5.  2015-2027 LRAM'!AS1174</f>
        <v>0</v>
      </c>
      <c r="Q83" s="128">
        <f>-'5.  2015-2027 LRAM'!AT1174</f>
        <v>0</v>
      </c>
      <c r="R83" s="129">
        <f>SUM(D83:Q83)</f>
        <v>0</v>
      </c>
      <c r="S83" s="130"/>
      <c r="U83" s="124"/>
      <c r="V83" s="125"/>
    </row>
    <row r="84" spans="2:22" s="109" customFormat="1">
      <c r="B84" s="542" t="s">
        <v>67</v>
      </c>
      <c r="C84" s="538"/>
      <c r="D84" s="132"/>
      <c r="E84" s="132"/>
      <c r="F84" s="132"/>
      <c r="G84" s="132"/>
      <c r="H84" s="132"/>
      <c r="I84" s="132"/>
      <c r="J84" s="132"/>
      <c r="K84" s="133"/>
      <c r="L84" s="133"/>
      <c r="M84" s="133"/>
      <c r="N84" s="133"/>
      <c r="O84" s="133"/>
      <c r="P84" s="133"/>
      <c r="Q84" s="133"/>
      <c r="R84" s="134"/>
      <c r="U84" s="131"/>
      <c r="V84" s="125"/>
    </row>
    <row r="85" spans="2:22" s="13" customFormat="1">
      <c r="B85" s="126" t="s">
        <v>710</v>
      </c>
      <c r="C85" s="469"/>
      <c r="D85" s="128">
        <f>'5.  2015-2027 LRAM'!AG1369</f>
        <v>0</v>
      </c>
      <c r="E85" s="128">
        <f>'5.  2015-2027 LRAM'!AH1369</f>
        <v>27043.209333337472</v>
      </c>
      <c r="F85" s="128">
        <f>'5.  2015-2027 LRAM'!AI1369</f>
        <v>66784.579679444651</v>
      </c>
      <c r="G85" s="128">
        <f>'5.  2015-2027 LRAM'!AJ1369</f>
        <v>0</v>
      </c>
      <c r="H85" s="128">
        <f>'5.  2015-2027 LRAM'!AK1369</f>
        <v>0</v>
      </c>
      <c r="I85" s="128">
        <f>'5.  2015-2027 LRAM'!AL1369</f>
        <v>0</v>
      </c>
      <c r="J85" s="128">
        <f>'5.  2015-2027 LRAM'!AM1369</f>
        <v>0</v>
      </c>
      <c r="K85" s="128">
        <f>'5.  2015-2027 LRAM'!AN1369</f>
        <v>0</v>
      </c>
      <c r="L85" s="128">
        <f>'5.  2015-2027 LRAM'!AO1369</f>
        <v>0</v>
      </c>
      <c r="M85" s="128">
        <f>'5.  2015-2027 LRAM'!AP1369</f>
        <v>0</v>
      </c>
      <c r="N85" s="128">
        <f>'5.  2015-2027 LRAM'!AQ1369</f>
        <v>0</v>
      </c>
      <c r="O85" s="128">
        <f>'5.  2015-2027 LRAM'!AR1369</f>
        <v>0</v>
      </c>
      <c r="P85" s="128">
        <f>'5.  2015-2027 LRAM'!AS1369</f>
        <v>0</v>
      </c>
      <c r="Q85" s="128">
        <f>'5.  2015-2027 LRAM'!AT1369</f>
        <v>0</v>
      </c>
      <c r="R85" s="129">
        <f>SUM(D85:Q85)</f>
        <v>93827.78901278213</v>
      </c>
      <c r="U85" s="124"/>
      <c r="V85" s="125"/>
    </row>
    <row r="86" spans="2:22" s="13" customFormat="1">
      <c r="B86" s="126" t="s">
        <v>711</v>
      </c>
      <c r="C86" s="127"/>
      <c r="D86" s="128">
        <f>-'5.  2015-2027 LRAM'!AG1370</f>
        <v>0</v>
      </c>
      <c r="E86" s="128">
        <f>-'5.  2015-2027 LRAM'!AH1370</f>
        <v>-45034.570000000007</v>
      </c>
      <c r="F86" s="128">
        <f>-'5.  2015-2027 LRAM'!AI1370</f>
        <v>-2093.7599999999998</v>
      </c>
      <c r="G86" s="128">
        <f>-'5.  2015-2027 LRAM'!AJ1370</f>
        <v>0</v>
      </c>
      <c r="H86" s="128">
        <f>-'5.  2015-2027 LRAM'!AK1370</f>
        <v>0</v>
      </c>
      <c r="I86" s="128">
        <f>-'5.  2015-2027 LRAM'!AL1370</f>
        <v>0</v>
      </c>
      <c r="J86" s="128">
        <f>-'5.  2015-2027 LRAM'!AM1370</f>
        <v>0</v>
      </c>
      <c r="K86" s="128">
        <f>-'5.  2015-2027 LRAM'!AN1370</f>
        <v>0</v>
      </c>
      <c r="L86" s="128">
        <f>-'5.  2015-2027 LRAM'!AO1370</f>
        <v>0</v>
      </c>
      <c r="M86" s="128">
        <f>-'5.  2015-2027 LRAM'!AP1370</f>
        <v>0</v>
      </c>
      <c r="N86" s="128">
        <f>-'5.  2015-2027 LRAM'!AQ1370</f>
        <v>0</v>
      </c>
      <c r="O86" s="128">
        <f>-'5.  2015-2027 LRAM'!AR1370</f>
        <v>0</v>
      </c>
      <c r="P86" s="128">
        <f>-'5.  2015-2027 LRAM'!AS1370</f>
        <v>0</v>
      </c>
      <c r="Q86" s="128">
        <f>-'5.  2015-2027 LRAM'!AT1370</f>
        <v>0</v>
      </c>
      <c r="R86" s="129">
        <f>SUM(D86:Q86)</f>
        <v>-47128.330000000009</v>
      </c>
      <c r="S86" s="130"/>
      <c r="U86" s="124"/>
      <c r="V86" s="125"/>
    </row>
    <row r="87" spans="2:22" s="109" customFormat="1">
      <c r="B87" s="542" t="s">
        <v>67</v>
      </c>
      <c r="C87" s="538"/>
      <c r="D87" s="132"/>
      <c r="E87" s="132"/>
      <c r="F87" s="132"/>
      <c r="G87" s="132"/>
      <c r="H87" s="132"/>
      <c r="I87" s="132"/>
      <c r="J87" s="132"/>
      <c r="K87" s="133"/>
      <c r="L87" s="133"/>
      <c r="M87" s="133"/>
      <c r="N87" s="133"/>
      <c r="O87" s="133"/>
      <c r="P87" s="133"/>
      <c r="Q87" s="133"/>
      <c r="R87" s="134"/>
      <c r="U87" s="131"/>
      <c r="V87" s="125"/>
    </row>
    <row r="88" spans="2:22" s="13" customFormat="1">
      <c r="B88" s="126" t="s">
        <v>712</v>
      </c>
      <c r="C88" s="469"/>
      <c r="D88" s="128">
        <f>'5.  2015-2027 LRAM'!AG1564</f>
        <v>0</v>
      </c>
      <c r="E88" s="128">
        <f>'5.  2015-2027 LRAM'!AH1564</f>
        <v>26435.871539627111</v>
      </c>
      <c r="F88" s="128">
        <f>'5.  2015-2027 LRAM'!AI1564</f>
        <v>65812.053572668534</v>
      </c>
      <c r="G88" s="128">
        <f>'5.  2015-2027 LRAM'!AJ1564</f>
        <v>0</v>
      </c>
      <c r="H88" s="128">
        <f>'5.  2015-2027 LRAM'!AK1564</f>
        <v>0</v>
      </c>
      <c r="I88" s="128">
        <f>'5.  2015-2027 LRAM'!AL1564</f>
        <v>0</v>
      </c>
      <c r="J88" s="128">
        <f>'5.  2015-2027 LRAM'!AM1564</f>
        <v>0</v>
      </c>
      <c r="K88" s="128">
        <f>'5.  2015-2027 LRAM'!AN1564</f>
        <v>0</v>
      </c>
      <c r="L88" s="128">
        <f>'5.  2015-2027 LRAM'!AO1564</f>
        <v>0</v>
      </c>
      <c r="M88" s="128">
        <f>'5.  2015-2027 LRAM'!AP1564</f>
        <v>0</v>
      </c>
      <c r="N88" s="128">
        <f>'5.  2015-2027 LRAM'!AQ1564</f>
        <v>0</v>
      </c>
      <c r="O88" s="128">
        <f>'5.  2015-2027 LRAM'!AR1564</f>
        <v>0</v>
      </c>
      <c r="P88" s="128">
        <f>'5.  2015-2027 LRAM'!AS1564</f>
        <v>0</v>
      </c>
      <c r="Q88" s="128">
        <f>'5.  2015-2027 LRAM'!AT1564</f>
        <v>0</v>
      </c>
      <c r="R88" s="129">
        <f>SUM(D88:Q88)</f>
        <v>92247.925112295648</v>
      </c>
      <c r="U88" s="124"/>
      <c r="V88" s="125"/>
    </row>
    <row r="89" spans="2:22" s="13" customFormat="1">
      <c r="B89" s="126" t="s">
        <v>713</v>
      </c>
      <c r="C89" s="127"/>
      <c r="D89" s="128">
        <f>-'5.  2015-2027 LRAM'!AG1565</f>
        <v>0</v>
      </c>
      <c r="E89" s="128">
        <f>-'5.  2015-2027 LRAM'!AH1565</f>
        <v>-46321.271999999997</v>
      </c>
      <c r="F89" s="128">
        <f>-'5.  2015-2027 LRAM'!AI1565</f>
        <v>-2151.0720000000001</v>
      </c>
      <c r="G89" s="128">
        <f>-'5.  2015-2027 LRAM'!AJ1565</f>
        <v>0</v>
      </c>
      <c r="H89" s="128">
        <f>-'5.  2015-2027 LRAM'!AK1565</f>
        <v>0</v>
      </c>
      <c r="I89" s="128">
        <f>-'5.  2015-2027 LRAM'!AL1565</f>
        <v>0</v>
      </c>
      <c r="J89" s="128">
        <f>-'5.  2015-2027 LRAM'!AM1565</f>
        <v>0</v>
      </c>
      <c r="K89" s="128">
        <f>-'5.  2015-2027 LRAM'!AN1565</f>
        <v>0</v>
      </c>
      <c r="L89" s="128">
        <f>-'5.  2015-2027 LRAM'!AO1565</f>
        <v>0</v>
      </c>
      <c r="M89" s="128">
        <f>-'5.  2015-2027 LRAM'!AP1565</f>
        <v>0</v>
      </c>
      <c r="N89" s="128">
        <f>-'5.  2015-2027 LRAM'!AQ1565</f>
        <v>0</v>
      </c>
      <c r="O89" s="128">
        <f>-'5.  2015-2027 LRAM'!AR1565</f>
        <v>0</v>
      </c>
      <c r="P89" s="128">
        <f>-'5.  2015-2027 LRAM'!AS1565</f>
        <v>0</v>
      </c>
      <c r="Q89" s="128">
        <f>-'5.  2015-2027 LRAM'!AT1565</f>
        <v>0</v>
      </c>
      <c r="R89" s="129">
        <f>SUM(D89:Q89)</f>
        <v>-48472.343999999997</v>
      </c>
      <c r="S89" s="130"/>
      <c r="U89" s="124"/>
      <c r="V89" s="125"/>
    </row>
    <row r="90" spans="2:22" s="109" customFormat="1">
      <c r="B90" s="672" t="s">
        <v>67</v>
      </c>
      <c r="C90" s="538"/>
      <c r="D90" s="132"/>
      <c r="E90" s="132"/>
      <c r="F90" s="132"/>
      <c r="G90" s="132"/>
      <c r="H90" s="132"/>
      <c r="I90" s="132"/>
      <c r="J90" s="132"/>
      <c r="K90" s="133"/>
      <c r="L90" s="133"/>
      <c r="M90" s="133"/>
      <c r="N90" s="133"/>
      <c r="O90" s="133"/>
      <c r="P90" s="133"/>
      <c r="Q90" s="133"/>
      <c r="R90" s="134"/>
      <c r="U90" s="131"/>
      <c r="V90" s="125"/>
    </row>
    <row r="91" spans="2:22" s="13" customFormat="1" ht="20.25" customHeight="1">
      <c r="B91" s="539" t="s">
        <v>43</v>
      </c>
      <c r="C91" s="538"/>
      <c r="D91" s="589">
        <f>'6.  Carrying Charges'!I192</f>
        <v>0</v>
      </c>
      <c r="E91" s="589">
        <f>'6.  Carrying Charges'!J207</f>
        <v>-957.78059914471328</v>
      </c>
      <c r="F91" s="589">
        <f>'6.  Carrying Charges'!K207</f>
        <v>3332.4416271097671</v>
      </c>
      <c r="G91" s="589">
        <f>'6.  Carrying Charges'!L207</f>
        <v>0</v>
      </c>
      <c r="H91" s="589">
        <f>'6.  Carrying Charges'!M207</f>
        <v>0</v>
      </c>
      <c r="I91" s="589">
        <f>'6.  Carrying Charges'!N207</f>
        <v>0</v>
      </c>
      <c r="J91" s="589">
        <f>'6.  Carrying Charges'!O207</f>
        <v>0</v>
      </c>
      <c r="K91" s="589">
        <f>'6.  Carrying Charges'!P207</f>
        <v>0</v>
      </c>
      <c r="L91" s="589">
        <f>'6.  Carrying Charges'!Q207</f>
        <v>0</v>
      </c>
      <c r="M91" s="589">
        <f>'6.  Carrying Charges'!R207</f>
        <v>0</v>
      </c>
      <c r="N91" s="589">
        <f>'6.  Carrying Charges'!S207</f>
        <v>0</v>
      </c>
      <c r="O91" s="589">
        <f>'6.  Carrying Charges'!T207</f>
        <v>0</v>
      </c>
      <c r="P91" s="589">
        <f>'6.  Carrying Charges'!U207</f>
        <v>0</v>
      </c>
      <c r="Q91" s="589">
        <f>'6.  Carrying Charges'!V207</f>
        <v>0</v>
      </c>
      <c r="R91" s="590">
        <f>SUM(D91:Q91)</f>
        <v>2374.661027965054</v>
      </c>
      <c r="U91" s="124"/>
      <c r="V91" s="125"/>
    </row>
    <row r="92" spans="2:22" s="13" customFormat="1" ht="36.6" customHeight="1">
      <c r="B92" s="679" t="s">
        <v>947</v>
      </c>
      <c r="C92" s="541"/>
      <c r="D92" s="711">
        <f>SUM(D55:D89)+D91</f>
        <v>0</v>
      </c>
      <c r="E92" s="711">
        <f t="shared" ref="E92:R92" si="2">SUM(E55:E89)+E91</f>
        <v>-38834.541726180141</v>
      </c>
      <c r="F92" s="711">
        <f t="shared" si="2"/>
        <v>131684.24287922293</v>
      </c>
      <c r="G92" s="711">
        <f t="shared" si="2"/>
        <v>0</v>
      </c>
      <c r="H92" s="711">
        <f t="shared" si="2"/>
        <v>0</v>
      </c>
      <c r="I92" s="711">
        <f t="shared" si="2"/>
        <v>0</v>
      </c>
      <c r="J92" s="711">
        <f t="shared" si="2"/>
        <v>0</v>
      </c>
      <c r="K92" s="711">
        <f t="shared" si="2"/>
        <v>0</v>
      </c>
      <c r="L92" s="711">
        <f t="shared" si="2"/>
        <v>0</v>
      </c>
      <c r="M92" s="711">
        <f t="shared" si="2"/>
        <v>0</v>
      </c>
      <c r="N92" s="711">
        <f t="shared" si="2"/>
        <v>0</v>
      </c>
      <c r="O92" s="711">
        <f t="shared" si="2"/>
        <v>0</v>
      </c>
      <c r="P92" s="711">
        <f t="shared" si="2"/>
        <v>0</v>
      </c>
      <c r="Q92" s="711">
        <f t="shared" si="2"/>
        <v>0</v>
      </c>
      <c r="R92" s="711">
        <f t="shared" si="2"/>
        <v>92849.701153042828</v>
      </c>
      <c r="U92" s="124"/>
      <c r="V92" s="125"/>
    </row>
    <row r="93" spans="2:22" s="109" customFormat="1">
      <c r="B93" s="128"/>
      <c r="C93" s="128"/>
      <c r="D93" s="128"/>
      <c r="E93" s="128"/>
      <c r="F93" s="128"/>
      <c r="G93" s="128"/>
      <c r="H93" s="128"/>
      <c r="I93" s="128"/>
      <c r="J93" s="128"/>
      <c r="K93" s="128"/>
      <c r="L93" s="128"/>
      <c r="M93" s="128"/>
      <c r="N93" s="128"/>
      <c r="O93" s="128"/>
      <c r="P93" s="128"/>
      <c r="Q93" s="128"/>
      <c r="R93" s="128"/>
      <c r="U93" s="131"/>
      <c r="V93" s="125"/>
    </row>
    <row r="94" spans="2:22" s="109" customFormat="1" ht="16.2" thickBot="1">
      <c r="B94" s="128"/>
      <c r="C94" s="128"/>
      <c r="D94" s="128"/>
      <c r="E94" s="128"/>
      <c r="F94" s="128"/>
      <c r="G94" s="128"/>
      <c r="H94" s="128"/>
      <c r="I94" s="128"/>
      <c r="J94" s="128"/>
      <c r="K94" s="128"/>
      <c r="L94" s="128"/>
      <c r="M94" s="128"/>
      <c r="N94" s="128"/>
      <c r="O94" s="128"/>
      <c r="P94" s="128"/>
      <c r="Q94" s="128"/>
      <c r="R94" s="128"/>
      <c r="U94" s="131"/>
      <c r="V94" s="125"/>
    </row>
    <row r="95" spans="2:22" s="109" customFormat="1" ht="29.1" customHeight="1" thickBot="1">
      <c r="B95" s="722" t="s">
        <v>912</v>
      </c>
      <c r="C95" s="723"/>
      <c r="D95" s="723"/>
      <c r="E95" s="724"/>
      <c r="F95" s="724"/>
      <c r="G95" s="724"/>
      <c r="H95" s="724"/>
      <c r="I95" s="724"/>
      <c r="J95" s="724"/>
      <c r="K95" s="724"/>
      <c r="L95" s="725"/>
      <c r="M95" s="128"/>
      <c r="N95" s="128"/>
      <c r="O95" s="128"/>
      <c r="P95" s="128"/>
      <c r="Q95" s="128"/>
      <c r="R95" s="128"/>
      <c r="U95" s="131"/>
      <c r="V95" s="125"/>
    </row>
    <row r="96" spans="2:22" s="109" customFormat="1" ht="59.1" customHeight="1">
      <c r="B96" s="936" t="s">
        <v>957</v>
      </c>
      <c r="C96" s="936"/>
      <c r="D96" s="936"/>
      <c r="E96" s="936"/>
      <c r="F96" s="936"/>
      <c r="G96" s="936"/>
      <c r="H96" s="936"/>
      <c r="I96" s="936"/>
      <c r="J96" s="936"/>
      <c r="K96" s="936"/>
      <c r="L96" s="936"/>
      <c r="M96" s="731"/>
      <c r="N96" s="731"/>
      <c r="O96" s="731"/>
      <c r="P96" s="731"/>
      <c r="Q96" s="731"/>
      <c r="R96" s="731"/>
      <c r="U96" s="131"/>
      <c r="V96" s="125"/>
    </row>
    <row r="97" spans="2:22" s="109" customFormat="1" ht="27.6" customHeight="1">
      <c r="B97" s="937" t="s">
        <v>958</v>
      </c>
      <c r="C97" s="937"/>
      <c r="D97" s="937"/>
      <c r="E97" s="937"/>
      <c r="F97" s="937"/>
      <c r="G97" s="937"/>
      <c r="H97" s="937"/>
      <c r="I97" s="937"/>
      <c r="J97" s="937"/>
      <c r="K97" s="937"/>
      <c r="L97" s="937"/>
      <c r="M97" s="731"/>
      <c r="N97" s="731"/>
      <c r="O97" s="731"/>
      <c r="P97" s="731"/>
      <c r="Q97" s="731"/>
      <c r="R97" s="731"/>
      <c r="U97" s="131"/>
      <c r="V97" s="125"/>
    </row>
    <row r="98" spans="2:22" s="109" customFormat="1" ht="33.6" customHeight="1">
      <c r="B98" s="937" t="s">
        <v>959</v>
      </c>
      <c r="C98" s="937"/>
      <c r="D98" s="937"/>
      <c r="E98" s="937"/>
      <c r="F98" s="937"/>
      <c r="G98" s="937"/>
      <c r="H98" s="937"/>
      <c r="I98" s="937"/>
      <c r="J98" s="937"/>
      <c r="K98" s="937"/>
      <c r="L98" s="937"/>
      <c r="M98" s="151"/>
      <c r="N98" s="151"/>
      <c r="O98" s="151"/>
      <c r="P98" s="151"/>
      <c r="Q98" s="151"/>
      <c r="R98" s="151"/>
      <c r="U98" s="131"/>
      <c r="V98" s="125"/>
    </row>
    <row r="99" spans="2:22" ht="12" customHeight="1">
      <c r="B99" s="93"/>
      <c r="C99" s="93"/>
      <c r="D99" s="93"/>
      <c r="E99" s="520"/>
      <c r="F99" s="23"/>
      <c r="G99" s="23"/>
      <c r="H99" s="23"/>
      <c r="I99" s="23"/>
      <c r="J99" s="23"/>
      <c r="K99" s="23"/>
      <c r="L99" s="23"/>
      <c r="M99" s="23"/>
      <c r="N99" s="23"/>
      <c r="O99" s="23"/>
      <c r="P99" s="23"/>
      <c r="Q99" s="23"/>
      <c r="R99" s="23"/>
      <c r="U99" s="14"/>
      <c r="V99" s="11"/>
    </row>
    <row r="100" spans="2:22" s="13" customFormat="1" ht="63" customHeight="1">
      <c r="B100" s="710" t="s">
        <v>34</v>
      </c>
      <c r="C100" s="710" t="s">
        <v>514</v>
      </c>
      <c r="D100" s="108" t="str">
        <f>IF($B$30&lt;&gt;"",$B$30,"")</f>
        <v>Residential</v>
      </c>
      <c r="E100" s="108" t="str">
        <f>IF($B$31&lt;&gt;"",$B$31,"")</f>
        <v>GS&lt;50 kW</v>
      </c>
      <c r="F100" s="108" t="str">
        <f>IF($B$32&lt;&gt;"",$B$32,"")</f>
        <v>GS&gt;50 KW</v>
      </c>
      <c r="G100" s="108" t="str">
        <f>IF($B$33&lt;&gt;"",$B$33,"")</f>
        <v>Street Lights</v>
      </c>
      <c r="H100" s="108" t="str">
        <f>IF($B$34&lt;&gt;"",$B$34,"")</f>
        <v/>
      </c>
      <c r="I100" s="108" t="str">
        <f>IF($B$35&lt;&gt;"",$B$35,"")</f>
        <v/>
      </c>
      <c r="J100" s="108" t="str">
        <f>IF($B$36&lt;&gt;"",$B$36,"")</f>
        <v/>
      </c>
      <c r="K100" s="108" t="str">
        <f>IF($B$37&lt;&gt;"",$B$37,"")</f>
        <v/>
      </c>
      <c r="L100" s="108" t="str">
        <f>IF($B$38&lt;&gt;"",$B$38,"")</f>
        <v/>
      </c>
      <c r="M100" s="108" t="str">
        <f>IF($B$39&lt;&gt;"",$B$39,"")</f>
        <v/>
      </c>
      <c r="N100" s="108" t="str">
        <f>IF($B$40&lt;&gt;"",$B$40,"")</f>
        <v/>
      </c>
      <c r="O100" s="108" t="str">
        <f>IF($B$41&lt;&gt;"",$B$41,"")</f>
        <v/>
      </c>
      <c r="P100" s="108" t="str">
        <f>IF($B$42&lt;&gt;"",$B$42,"")</f>
        <v/>
      </c>
      <c r="Q100" s="108" t="str">
        <f>IF($B$43&lt;&gt;"",$B$43,"")</f>
        <v/>
      </c>
      <c r="R100" s="210" t="s">
        <v>26</v>
      </c>
      <c r="T100" s="109"/>
      <c r="U100" s="117"/>
    </row>
    <row r="101" spans="2:22" s="13" customFormat="1">
      <c r="B101" s="126" t="s">
        <v>935</v>
      </c>
      <c r="C101" s="469"/>
      <c r="D101" s="128">
        <f>'5.  2015-2027 LRAM'!AG1598</f>
        <v>0</v>
      </c>
      <c r="E101" s="128">
        <f>'5.  2015-2027 LRAM'!AH1598</f>
        <v>25449.116191187113</v>
      </c>
      <c r="F101" s="128">
        <f>'5.  2015-2027 LRAM'!AI1598</f>
        <v>65642.70110587102</v>
      </c>
      <c r="G101" s="128">
        <f>'5.  2015-2027 LRAM'!AJ1598</f>
        <v>0</v>
      </c>
      <c r="H101" s="128">
        <f>'5.  2015-2027 LRAM'!AK1598</f>
        <v>0</v>
      </c>
      <c r="I101" s="128">
        <f>'5.  2015-2027 LRAM'!AL1598</f>
        <v>0</v>
      </c>
      <c r="J101" s="128">
        <f>'5.  2015-2027 LRAM'!AM1598</f>
        <v>0</v>
      </c>
      <c r="K101" s="128">
        <f>'5.  2015-2027 LRAM'!AN1598</f>
        <v>0</v>
      </c>
      <c r="L101" s="128">
        <f>'5.  2015-2027 LRAM'!AO1598</f>
        <v>0</v>
      </c>
      <c r="M101" s="128">
        <f>'5.  2015-2027 LRAM'!AP1598</f>
        <v>0</v>
      </c>
      <c r="N101" s="128">
        <f>'5.  2015-2027 LRAM'!AQ1598</f>
        <v>0</v>
      </c>
      <c r="O101" s="128">
        <f>'5.  2015-2027 LRAM'!AR1598</f>
        <v>0</v>
      </c>
      <c r="P101" s="128">
        <f>'5.  2015-2027 LRAM'!AS1598</f>
        <v>0</v>
      </c>
      <c r="Q101" s="128">
        <f>'5.  2015-2027 LRAM'!AT1598</f>
        <v>0</v>
      </c>
      <c r="R101" s="129">
        <f>SUM(D101:Q101)</f>
        <v>91091.817297058136</v>
      </c>
      <c r="U101" s="124"/>
      <c r="V101" s="125"/>
    </row>
    <row r="102" spans="2:22" s="13" customFormat="1">
      <c r="B102" s="126" t="s">
        <v>936</v>
      </c>
      <c r="C102" s="127"/>
      <c r="D102" s="128">
        <f>-'5.  2015-2027 LRAM'!AG1599</f>
        <v>0</v>
      </c>
      <c r="E102" s="128">
        <f>-'5.  2015-2027 LRAM'!AH1599</f>
        <v>-46321.271999999997</v>
      </c>
      <c r="F102" s="128">
        <f>-'5.  2015-2027 LRAM'!AI1599</f>
        <v>-2151.0720000000001</v>
      </c>
      <c r="G102" s="128">
        <f>-'5.  2015-2027 LRAM'!AJ1599</f>
        <v>0</v>
      </c>
      <c r="H102" s="128">
        <f>-'5.  2015-2027 LRAM'!AK1599</f>
        <v>0</v>
      </c>
      <c r="I102" s="128">
        <f>-'5.  2015-2027 LRAM'!AL1599</f>
        <v>0</v>
      </c>
      <c r="J102" s="128">
        <f>-'5.  2015-2027 LRAM'!AM1599</f>
        <v>0</v>
      </c>
      <c r="K102" s="128">
        <f>-'5.  2015-2027 LRAM'!AN1599</f>
        <v>0</v>
      </c>
      <c r="L102" s="128">
        <f>-'5.  2015-2027 LRAM'!AO1599</f>
        <v>0</v>
      </c>
      <c r="M102" s="128">
        <f>-'5.  2015-2027 LRAM'!AP1599</f>
        <v>0</v>
      </c>
      <c r="N102" s="128">
        <f>-'5.  2015-2027 LRAM'!AQ1599</f>
        <v>0</v>
      </c>
      <c r="O102" s="128">
        <f>-'5.  2015-2027 LRAM'!AR1599</f>
        <v>0</v>
      </c>
      <c r="P102" s="128">
        <f>-'5.  2015-2027 LRAM'!AS1599</f>
        <v>0</v>
      </c>
      <c r="Q102" s="128">
        <f>-'5.  2015-2027 LRAM'!AT1599</f>
        <v>0</v>
      </c>
      <c r="R102" s="129">
        <f>SUM(D102:Q102)</f>
        <v>-48472.343999999997</v>
      </c>
      <c r="S102" s="130"/>
      <c r="U102" s="124"/>
      <c r="V102" s="125"/>
    </row>
    <row r="103" spans="2:22" s="13" customFormat="1">
      <c r="B103" s="755" t="s">
        <v>966</v>
      </c>
      <c r="C103" s="756"/>
      <c r="D103" s="757">
        <f>SUM(D101:D102)</f>
        <v>0</v>
      </c>
      <c r="E103" s="757">
        <f t="shared" ref="E103:Q103" si="3">SUM(E101:E102)</f>
        <v>-20872.155808812884</v>
      </c>
      <c r="F103" s="757">
        <f t="shared" si="3"/>
        <v>63491.629105871019</v>
      </c>
      <c r="G103" s="757">
        <f t="shared" si="3"/>
        <v>0</v>
      </c>
      <c r="H103" s="757">
        <f t="shared" si="3"/>
        <v>0</v>
      </c>
      <c r="I103" s="757">
        <f t="shared" si="3"/>
        <v>0</v>
      </c>
      <c r="J103" s="757">
        <f t="shared" si="3"/>
        <v>0</v>
      </c>
      <c r="K103" s="757">
        <f t="shared" si="3"/>
        <v>0</v>
      </c>
      <c r="L103" s="757">
        <f t="shared" si="3"/>
        <v>0</v>
      </c>
      <c r="M103" s="757">
        <f t="shared" si="3"/>
        <v>0</v>
      </c>
      <c r="N103" s="757">
        <f t="shared" si="3"/>
        <v>0</v>
      </c>
      <c r="O103" s="757">
        <f t="shared" si="3"/>
        <v>0</v>
      </c>
      <c r="P103" s="757">
        <f t="shared" si="3"/>
        <v>0</v>
      </c>
      <c r="Q103" s="757">
        <f t="shared" si="3"/>
        <v>0</v>
      </c>
      <c r="R103" s="758">
        <f>SUM(R101:R102)</f>
        <v>42619.473297058139</v>
      </c>
      <c r="S103" s="130"/>
      <c r="U103" s="124"/>
      <c r="V103" s="125"/>
    </row>
    <row r="104" spans="2:22" s="109" customFormat="1">
      <c r="B104" s="748" t="s">
        <v>67</v>
      </c>
      <c r="C104" s="589"/>
      <c r="D104" s="749"/>
      <c r="E104" s="749"/>
      <c r="F104" s="749"/>
      <c r="G104" s="749"/>
      <c r="H104" s="749"/>
      <c r="I104" s="749"/>
      <c r="J104" s="749"/>
      <c r="K104" s="750"/>
      <c r="L104" s="750"/>
      <c r="M104" s="750"/>
      <c r="N104" s="750"/>
      <c r="O104" s="750"/>
      <c r="P104" s="750"/>
      <c r="Q104" s="750"/>
      <c r="R104" s="753"/>
      <c r="U104" s="131"/>
      <c r="V104" s="125"/>
    </row>
    <row r="105" spans="2:22" s="13" customFormat="1">
      <c r="B105" s="126" t="s">
        <v>937</v>
      </c>
      <c r="C105" s="127"/>
      <c r="D105" s="128">
        <f>'5.  2015-2027 LRAM'!AG1624</f>
        <v>0</v>
      </c>
      <c r="E105" s="128">
        <f>'5.  2015-2027 LRAM'!AH1624</f>
        <v>24122.039994887113</v>
      </c>
      <c r="F105" s="128">
        <f>'5.  2015-2027 LRAM'!AI1624</f>
        <v>63815.886815699843</v>
      </c>
      <c r="G105" s="128">
        <f>'5.  2015-2027 LRAM'!AJ1624</f>
        <v>0</v>
      </c>
      <c r="H105" s="128">
        <f>'5.  2015-2027 LRAM'!AK1624</f>
        <v>0</v>
      </c>
      <c r="I105" s="128">
        <f>'5.  2015-2027 LRAM'!AL1624</f>
        <v>0</v>
      </c>
      <c r="J105" s="128">
        <f>'5.  2015-2027 LRAM'!AM1624</f>
        <v>0</v>
      </c>
      <c r="K105" s="128">
        <f>'5.  2015-2027 LRAM'!AN1624</f>
        <v>0</v>
      </c>
      <c r="L105" s="128">
        <f>'5.  2015-2027 LRAM'!AO1624</f>
        <v>0</v>
      </c>
      <c r="M105" s="128">
        <f>'5.  2015-2027 LRAM'!AP1624</f>
        <v>0</v>
      </c>
      <c r="N105" s="128">
        <f>'5.  2015-2027 LRAM'!AQ1624</f>
        <v>0</v>
      </c>
      <c r="O105" s="128">
        <f>'5.  2015-2027 LRAM'!AR1624</f>
        <v>0</v>
      </c>
      <c r="P105" s="128">
        <f>'5.  2015-2027 LRAM'!AS1624</f>
        <v>0</v>
      </c>
      <c r="Q105" s="128">
        <f>'5.  2015-2027 LRAM'!AT1624</f>
        <v>0</v>
      </c>
      <c r="R105" s="129">
        <f>SUM(D105:Q105)</f>
        <v>87937.926810586956</v>
      </c>
      <c r="U105" s="124"/>
      <c r="V105" s="125"/>
    </row>
    <row r="106" spans="2:22" s="13" customFormat="1">
      <c r="B106" s="126" t="s">
        <v>938</v>
      </c>
      <c r="C106" s="127"/>
      <c r="D106" s="128">
        <f>-'5.  2015-2027 LRAM'!AG1625</f>
        <v>0</v>
      </c>
      <c r="E106" s="128">
        <f>-'5.  2015-2027 LRAM'!AH1625</f>
        <v>-46321.271999999997</v>
      </c>
      <c r="F106" s="128">
        <f>-'5.  2015-2027 LRAM'!AI1625</f>
        <v>-2151.0720000000001</v>
      </c>
      <c r="G106" s="128">
        <f>-'5.  2015-2027 LRAM'!AJ1625</f>
        <v>0</v>
      </c>
      <c r="H106" s="128">
        <f>-'5.  2015-2027 LRAM'!AK1625</f>
        <v>0</v>
      </c>
      <c r="I106" s="128">
        <f>-'5.  2015-2027 LRAM'!AL1625</f>
        <v>0</v>
      </c>
      <c r="J106" s="128">
        <f>-'5.  2015-2027 LRAM'!AM1625</f>
        <v>0</v>
      </c>
      <c r="K106" s="128">
        <f>-'5.  2015-2027 LRAM'!AN1625</f>
        <v>0</v>
      </c>
      <c r="L106" s="128">
        <f>-'5.  2015-2027 LRAM'!AO1625</f>
        <v>0</v>
      </c>
      <c r="M106" s="128">
        <f>-'5.  2015-2027 LRAM'!AP1625</f>
        <v>0</v>
      </c>
      <c r="N106" s="128">
        <f>-'5.  2015-2027 LRAM'!AQ1625</f>
        <v>0</v>
      </c>
      <c r="O106" s="128">
        <f>-'5.  2015-2027 LRAM'!AR1625</f>
        <v>0</v>
      </c>
      <c r="P106" s="128">
        <f>-'5.  2015-2027 LRAM'!AS1625</f>
        <v>0</v>
      </c>
      <c r="Q106" s="128">
        <f>-'5.  2015-2027 LRAM'!AT1625</f>
        <v>0</v>
      </c>
      <c r="R106" s="129">
        <f>SUM(D106:Q106)</f>
        <v>-48472.343999999997</v>
      </c>
      <c r="S106" s="130"/>
      <c r="U106" s="124"/>
      <c r="V106" s="125"/>
    </row>
    <row r="107" spans="2:22" s="13" customFormat="1">
      <c r="B107" s="755" t="s">
        <v>967</v>
      </c>
      <c r="C107" s="756"/>
      <c r="D107" s="757">
        <f>SUM(D105:D106)</f>
        <v>0</v>
      </c>
      <c r="E107" s="757">
        <f t="shared" ref="E107:Q107" si="4">SUM(E105:E106)</f>
        <v>-22199.232005112885</v>
      </c>
      <c r="F107" s="757">
        <f t="shared" si="4"/>
        <v>61664.814815699843</v>
      </c>
      <c r="G107" s="757">
        <f t="shared" si="4"/>
        <v>0</v>
      </c>
      <c r="H107" s="757">
        <f t="shared" si="4"/>
        <v>0</v>
      </c>
      <c r="I107" s="757">
        <f t="shared" si="4"/>
        <v>0</v>
      </c>
      <c r="J107" s="757">
        <f t="shared" si="4"/>
        <v>0</v>
      </c>
      <c r="K107" s="757">
        <f t="shared" si="4"/>
        <v>0</v>
      </c>
      <c r="L107" s="757">
        <f t="shared" si="4"/>
        <v>0</v>
      </c>
      <c r="M107" s="757">
        <f t="shared" si="4"/>
        <v>0</v>
      </c>
      <c r="N107" s="757">
        <f t="shared" si="4"/>
        <v>0</v>
      </c>
      <c r="O107" s="757">
        <f t="shared" si="4"/>
        <v>0</v>
      </c>
      <c r="P107" s="757">
        <f t="shared" si="4"/>
        <v>0</v>
      </c>
      <c r="Q107" s="757">
        <f t="shared" si="4"/>
        <v>0</v>
      </c>
      <c r="R107" s="758">
        <f>SUM(R105:R106)</f>
        <v>39465.582810586959</v>
      </c>
      <c r="S107" s="130"/>
      <c r="U107" s="124"/>
      <c r="V107" s="125"/>
    </row>
    <row r="108" spans="2:22" s="109" customFormat="1">
      <c r="B108" s="748" t="s">
        <v>67</v>
      </c>
      <c r="C108" s="589"/>
      <c r="D108" s="749"/>
      <c r="E108" s="749"/>
      <c r="F108" s="749"/>
      <c r="G108" s="749"/>
      <c r="H108" s="749"/>
      <c r="I108" s="749"/>
      <c r="J108" s="749"/>
      <c r="K108" s="750"/>
      <c r="L108" s="750"/>
      <c r="M108" s="750"/>
      <c r="N108" s="750"/>
      <c r="O108" s="750"/>
      <c r="P108" s="750"/>
      <c r="Q108" s="750"/>
      <c r="R108" s="753"/>
      <c r="U108" s="131"/>
      <c r="V108" s="125"/>
    </row>
    <row r="109" spans="2:22" s="13" customFormat="1">
      <c r="B109" s="126" t="s">
        <v>939</v>
      </c>
      <c r="C109" s="127"/>
      <c r="D109" s="128">
        <f>'5.  2015-2027 LRAM'!AG1651</f>
        <v>0</v>
      </c>
      <c r="E109" s="128">
        <f>'5.  2015-2027 LRAM'!AH1651</f>
        <v>15451.52527206</v>
      </c>
      <c r="F109" s="128">
        <f>'5.  2015-2027 LRAM'!AI1651</f>
        <v>46287.092973319974</v>
      </c>
      <c r="G109" s="128">
        <f>'5.  2015-2027 LRAM'!AJ1651</f>
        <v>0</v>
      </c>
      <c r="H109" s="128">
        <f>'5.  2015-2027 LRAM'!AK1651</f>
        <v>0</v>
      </c>
      <c r="I109" s="128">
        <f>'5.  2015-2027 LRAM'!AL1651</f>
        <v>0</v>
      </c>
      <c r="J109" s="128">
        <f>'5.  2015-2027 LRAM'!AM1651</f>
        <v>0</v>
      </c>
      <c r="K109" s="128">
        <f>'5.  2015-2027 LRAM'!AN1651</f>
        <v>0</v>
      </c>
      <c r="L109" s="128">
        <f>'5.  2015-2027 LRAM'!AO1651</f>
        <v>0</v>
      </c>
      <c r="M109" s="128">
        <f>'5.  2015-2027 LRAM'!AP1651</f>
        <v>0</v>
      </c>
      <c r="N109" s="128">
        <f>'5.  2015-2027 LRAM'!AQ1651</f>
        <v>0</v>
      </c>
      <c r="O109" s="128">
        <f>'5.  2015-2027 LRAM'!AR1651</f>
        <v>0</v>
      </c>
      <c r="P109" s="128">
        <f>'5.  2015-2027 LRAM'!AS1651</f>
        <v>0</v>
      </c>
      <c r="Q109" s="128">
        <f>'5.  2015-2027 LRAM'!AT1651</f>
        <v>0</v>
      </c>
      <c r="R109" s="129">
        <f>SUM(D109:Q109)</f>
        <v>61738.61824537997</v>
      </c>
      <c r="U109" s="124"/>
      <c r="V109" s="125"/>
    </row>
    <row r="110" spans="2:22" s="13" customFormat="1">
      <c r="B110" s="126" t="s">
        <v>940</v>
      </c>
      <c r="C110" s="127"/>
      <c r="D110" s="128">
        <f>-'5.  2015-2027 LRAM'!AG1652</f>
        <v>0</v>
      </c>
      <c r="E110" s="128">
        <f>-'5.  2015-2027 LRAM'!AH1652</f>
        <v>-46321.271999999997</v>
      </c>
      <c r="F110" s="128">
        <f>-'5.  2015-2027 LRAM'!AI1652</f>
        <v>-2151.0720000000001</v>
      </c>
      <c r="G110" s="128">
        <f>-'5.  2015-2027 LRAM'!AJ1652</f>
        <v>0</v>
      </c>
      <c r="H110" s="128">
        <f>-'5.  2015-2027 LRAM'!AK1652</f>
        <v>0</v>
      </c>
      <c r="I110" s="128">
        <f>-'5.  2015-2027 LRAM'!AL1652</f>
        <v>0</v>
      </c>
      <c r="J110" s="128">
        <f>-'5.  2015-2027 LRAM'!AM1652</f>
        <v>0</v>
      </c>
      <c r="K110" s="128">
        <f>-'5.  2015-2027 LRAM'!AN1652</f>
        <v>0</v>
      </c>
      <c r="L110" s="128">
        <f>-'5.  2015-2027 LRAM'!AO1652</f>
        <v>0</v>
      </c>
      <c r="M110" s="128">
        <f>-'5.  2015-2027 LRAM'!AP1652</f>
        <v>0</v>
      </c>
      <c r="N110" s="128">
        <f>-'5.  2015-2027 LRAM'!AQ1652</f>
        <v>0</v>
      </c>
      <c r="O110" s="128">
        <f>-'5.  2015-2027 LRAM'!AR1652</f>
        <v>0</v>
      </c>
      <c r="P110" s="128">
        <f>-'5.  2015-2027 LRAM'!AS1652</f>
        <v>0</v>
      </c>
      <c r="Q110" s="128">
        <f>-'5.  2015-2027 LRAM'!AT1652</f>
        <v>0</v>
      </c>
      <c r="R110" s="129">
        <f>SUM(D110:Q110)</f>
        <v>-48472.343999999997</v>
      </c>
      <c r="S110" s="130"/>
      <c r="U110" s="124"/>
      <c r="V110" s="125"/>
    </row>
    <row r="111" spans="2:22" s="13" customFormat="1">
      <c r="B111" s="755" t="s">
        <v>968</v>
      </c>
      <c r="C111" s="756"/>
      <c r="D111" s="757">
        <f>SUM(D109:D110)</f>
        <v>0</v>
      </c>
      <c r="E111" s="757">
        <f t="shared" ref="E111:Q111" si="5">SUM(E109:E110)</f>
        <v>-30869.746727939997</v>
      </c>
      <c r="F111" s="757">
        <f t="shared" si="5"/>
        <v>44136.020973319974</v>
      </c>
      <c r="G111" s="757">
        <f t="shared" si="5"/>
        <v>0</v>
      </c>
      <c r="H111" s="757">
        <f t="shared" si="5"/>
        <v>0</v>
      </c>
      <c r="I111" s="757">
        <f t="shared" si="5"/>
        <v>0</v>
      </c>
      <c r="J111" s="757">
        <f t="shared" si="5"/>
        <v>0</v>
      </c>
      <c r="K111" s="757">
        <f t="shared" si="5"/>
        <v>0</v>
      </c>
      <c r="L111" s="757">
        <f t="shared" si="5"/>
        <v>0</v>
      </c>
      <c r="M111" s="757">
        <f t="shared" si="5"/>
        <v>0</v>
      </c>
      <c r="N111" s="757">
        <f t="shared" si="5"/>
        <v>0</v>
      </c>
      <c r="O111" s="757">
        <f t="shared" si="5"/>
        <v>0</v>
      </c>
      <c r="P111" s="757">
        <f t="shared" si="5"/>
        <v>0</v>
      </c>
      <c r="Q111" s="757">
        <f t="shared" si="5"/>
        <v>0</v>
      </c>
      <c r="R111" s="758">
        <f>SUM(R109:R110)</f>
        <v>13266.274245379973</v>
      </c>
      <c r="S111" s="130"/>
      <c r="U111" s="124"/>
      <c r="V111" s="125"/>
    </row>
    <row r="112" spans="2:22" s="109" customFormat="1">
      <c r="B112" s="748" t="s">
        <v>67</v>
      </c>
      <c r="C112" s="589"/>
      <c r="D112" s="749"/>
      <c r="E112" s="749"/>
      <c r="F112" s="749"/>
      <c r="G112" s="749"/>
      <c r="H112" s="749"/>
      <c r="I112" s="749"/>
      <c r="J112" s="749"/>
      <c r="K112" s="750"/>
      <c r="L112" s="750"/>
      <c r="M112" s="750"/>
      <c r="N112" s="750"/>
      <c r="O112" s="750"/>
      <c r="P112" s="750"/>
      <c r="Q112" s="750"/>
      <c r="R112" s="753"/>
      <c r="U112" s="131"/>
      <c r="V112" s="125"/>
    </row>
    <row r="113" spans="2:22" s="13" customFormat="1">
      <c r="B113" s="126" t="s">
        <v>941</v>
      </c>
      <c r="C113" s="127"/>
      <c r="D113" s="128">
        <f>'5.  2015-2027 LRAM'!AG1678</f>
        <v>0</v>
      </c>
      <c r="E113" s="128">
        <f>'5.  2015-2027 LRAM'!AH1678</f>
        <v>13117.446825515999</v>
      </c>
      <c r="F113" s="128">
        <f>'5.  2015-2027 LRAM'!AI1678</f>
        <v>42223.857863290032</v>
      </c>
      <c r="G113" s="128">
        <f>'5.  2015-2027 LRAM'!AJ1678</f>
        <v>0</v>
      </c>
      <c r="H113" s="128">
        <f>'5.  2015-2027 LRAM'!AK1678</f>
        <v>0</v>
      </c>
      <c r="I113" s="128">
        <f>'5.  2015-2027 LRAM'!AL1678</f>
        <v>0</v>
      </c>
      <c r="J113" s="128">
        <f>'5.  2015-2027 LRAM'!AM1678</f>
        <v>0</v>
      </c>
      <c r="K113" s="128">
        <f>'5.  2015-2027 LRAM'!AN1678</f>
        <v>0</v>
      </c>
      <c r="L113" s="128">
        <f>'5.  2015-2027 LRAM'!AO1678</f>
        <v>0</v>
      </c>
      <c r="M113" s="128">
        <f>'5.  2015-2027 LRAM'!AP1678</f>
        <v>0</v>
      </c>
      <c r="N113" s="128">
        <f>'5.  2015-2027 LRAM'!AQ1678</f>
        <v>0</v>
      </c>
      <c r="O113" s="128">
        <f>'5.  2015-2027 LRAM'!AR1678</f>
        <v>0</v>
      </c>
      <c r="P113" s="128">
        <f>'5.  2015-2027 LRAM'!AS1678</f>
        <v>0</v>
      </c>
      <c r="Q113" s="128">
        <f>'5.  2015-2027 LRAM'!AT1678</f>
        <v>0</v>
      </c>
      <c r="R113" s="129">
        <f>SUM(D113:Q113)</f>
        <v>55341.304688806034</v>
      </c>
      <c r="U113" s="124"/>
      <c r="V113" s="125"/>
    </row>
    <row r="114" spans="2:22" s="13" customFormat="1">
      <c r="B114" s="126" t="s">
        <v>942</v>
      </c>
      <c r="C114" s="127"/>
      <c r="D114" s="128">
        <f>-'5.  2015-2027 LRAM'!AG1679</f>
        <v>0</v>
      </c>
      <c r="E114" s="128">
        <f>-'5.  2015-2027 LRAM'!AH1679</f>
        <v>-46321.271999999997</v>
      </c>
      <c r="F114" s="128">
        <f>-'5.  2015-2027 LRAM'!AI1679</f>
        <v>-2151.0720000000001</v>
      </c>
      <c r="G114" s="128">
        <f>-'5.  2015-2027 LRAM'!AJ1679</f>
        <v>0</v>
      </c>
      <c r="H114" s="128">
        <f>-'5.  2015-2027 LRAM'!AK1679</f>
        <v>0</v>
      </c>
      <c r="I114" s="128">
        <f>-'5.  2015-2027 LRAM'!AL1679</f>
        <v>0</v>
      </c>
      <c r="J114" s="128">
        <f>-'5.  2015-2027 LRAM'!AM1679</f>
        <v>0</v>
      </c>
      <c r="K114" s="128">
        <f>-'5.  2015-2027 LRAM'!AN1679</f>
        <v>0</v>
      </c>
      <c r="L114" s="128">
        <f>-'5.  2015-2027 LRAM'!AO1679</f>
        <v>0</v>
      </c>
      <c r="M114" s="128">
        <f>-'5.  2015-2027 LRAM'!AP1679</f>
        <v>0</v>
      </c>
      <c r="N114" s="128">
        <f>-'5.  2015-2027 LRAM'!AQ1679</f>
        <v>0</v>
      </c>
      <c r="O114" s="128">
        <f>-'5.  2015-2027 LRAM'!AR1679</f>
        <v>0</v>
      </c>
      <c r="P114" s="128">
        <f>-'5.  2015-2027 LRAM'!AS1679</f>
        <v>0</v>
      </c>
      <c r="Q114" s="128">
        <f>-'5.  2015-2027 LRAM'!AT1679</f>
        <v>0</v>
      </c>
      <c r="R114" s="129">
        <f>SUM(D114:Q114)</f>
        <v>-48472.343999999997</v>
      </c>
      <c r="S114" s="130"/>
      <c r="U114" s="124"/>
      <c r="V114" s="125"/>
    </row>
    <row r="115" spans="2:22" s="13" customFormat="1">
      <c r="B115" s="755" t="s">
        <v>969</v>
      </c>
      <c r="C115" s="756"/>
      <c r="D115" s="757">
        <f>SUM(D113:D114)</f>
        <v>0</v>
      </c>
      <c r="E115" s="757">
        <f t="shared" ref="E115:Q115" si="6">SUM(E113:E114)</f>
        <v>-33203.825174483994</v>
      </c>
      <c r="F115" s="757">
        <f t="shared" si="6"/>
        <v>40072.785863290032</v>
      </c>
      <c r="G115" s="757">
        <f t="shared" si="6"/>
        <v>0</v>
      </c>
      <c r="H115" s="757">
        <f t="shared" si="6"/>
        <v>0</v>
      </c>
      <c r="I115" s="757">
        <f t="shared" si="6"/>
        <v>0</v>
      </c>
      <c r="J115" s="757">
        <f t="shared" si="6"/>
        <v>0</v>
      </c>
      <c r="K115" s="757">
        <f t="shared" si="6"/>
        <v>0</v>
      </c>
      <c r="L115" s="757">
        <f t="shared" si="6"/>
        <v>0</v>
      </c>
      <c r="M115" s="757">
        <f t="shared" si="6"/>
        <v>0</v>
      </c>
      <c r="N115" s="757">
        <f t="shared" si="6"/>
        <v>0</v>
      </c>
      <c r="O115" s="757">
        <f t="shared" si="6"/>
        <v>0</v>
      </c>
      <c r="P115" s="757">
        <f t="shared" si="6"/>
        <v>0</v>
      </c>
      <c r="Q115" s="757">
        <f t="shared" si="6"/>
        <v>0</v>
      </c>
      <c r="R115" s="758">
        <f>SUM(R113:R114)</f>
        <v>6868.9606888060371</v>
      </c>
      <c r="S115" s="130"/>
      <c r="U115" s="124"/>
      <c r="V115" s="125"/>
    </row>
    <row r="116" spans="2:22" s="109" customFormat="1">
      <c r="B116" s="748" t="s">
        <v>67</v>
      </c>
      <c r="C116" s="589"/>
      <c r="D116" s="749"/>
      <c r="E116" s="749"/>
      <c r="F116" s="749"/>
      <c r="G116" s="749"/>
      <c r="H116" s="749"/>
      <c r="I116" s="749"/>
      <c r="J116" s="749"/>
      <c r="K116" s="750"/>
      <c r="L116" s="750"/>
      <c r="M116" s="750"/>
      <c r="N116" s="750"/>
      <c r="O116" s="750"/>
      <c r="P116" s="750"/>
      <c r="Q116" s="750"/>
      <c r="R116" s="753"/>
      <c r="U116" s="131"/>
      <c r="V116" s="125"/>
    </row>
    <row r="117" spans="2:22" s="13" customFormat="1">
      <c r="B117" s="126" t="s">
        <v>943</v>
      </c>
      <c r="C117" s="127"/>
      <c r="D117" s="128">
        <f>'5.  2015-2027 LRAM'!AG1705</f>
        <v>0</v>
      </c>
      <c r="E117" s="128">
        <f>'5.  2015-2027 LRAM'!AH1705</f>
        <v>10733.676225515999</v>
      </c>
      <c r="F117" s="128">
        <f>'5.  2015-2027 LRAM'!AI1705</f>
        <v>36720.69866329003</v>
      </c>
      <c r="G117" s="128">
        <f>'5.  2015-2027 LRAM'!AJ1705</f>
        <v>0</v>
      </c>
      <c r="H117" s="128">
        <f>'5.  2015-2027 LRAM'!AK1705</f>
        <v>0</v>
      </c>
      <c r="I117" s="128">
        <f>'5.  2015-2027 LRAM'!AL1705</f>
        <v>0</v>
      </c>
      <c r="J117" s="128">
        <f>'5.  2015-2027 LRAM'!AM1705</f>
        <v>0</v>
      </c>
      <c r="K117" s="128">
        <f>'5.  2015-2027 LRAM'!AN1705</f>
        <v>0</v>
      </c>
      <c r="L117" s="128">
        <f>'5.  2015-2027 LRAM'!AO1705</f>
        <v>0</v>
      </c>
      <c r="M117" s="128">
        <f>'5.  2015-2027 LRAM'!AP1705</f>
        <v>0</v>
      </c>
      <c r="N117" s="128">
        <f>'5.  2015-2027 LRAM'!AQ1705</f>
        <v>0</v>
      </c>
      <c r="O117" s="128">
        <f>'5.  2015-2027 LRAM'!AR1705</f>
        <v>0</v>
      </c>
      <c r="P117" s="128">
        <f>'5.  2015-2027 LRAM'!AS1705</f>
        <v>0</v>
      </c>
      <c r="Q117" s="128">
        <f>'5.  2015-2027 LRAM'!AT1705</f>
        <v>0</v>
      </c>
      <c r="R117" s="129">
        <f>SUM(D117:Q117)</f>
        <v>47454.374888806029</v>
      </c>
      <c r="U117" s="124"/>
      <c r="V117" s="125"/>
    </row>
    <row r="118" spans="2:22" s="13" customFormat="1">
      <c r="B118" s="126" t="s">
        <v>944</v>
      </c>
      <c r="C118" s="127"/>
      <c r="D118" s="128">
        <f>-'5.  2015-2027 LRAM'!AG1706</f>
        <v>0</v>
      </c>
      <c r="E118" s="128">
        <f>-'5.  2015-2027 LRAM'!AH1706</f>
        <v>-46321.271999999997</v>
      </c>
      <c r="F118" s="128">
        <f>-'5.  2015-2027 LRAM'!AI1706</f>
        <v>-2151.0720000000001</v>
      </c>
      <c r="G118" s="128">
        <f>-'5.  2015-2027 LRAM'!AJ1706</f>
        <v>0</v>
      </c>
      <c r="H118" s="128">
        <f>-'5.  2015-2027 LRAM'!AK1706</f>
        <v>0</v>
      </c>
      <c r="I118" s="128">
        <f>-'5.  2015-2027 LRAM'!AL1706</f>
        <v>0</v>
      </c>
      <c r="J118" s="128">
        <f>-'5.  2015-2027 LRAM'!AM1706</f>
        <v>0</v>
      </c>
      <c r="K118" s="128">
        <f>-'5.  2015-2027 LRAM'!AN1706</f>
        <v>0</v>
      </c>
      <c r="L118" s="128">
        <f>-'5.  2015-2027 LRAM'!AO1706</f>
        <v>0</v>
      </c>
      <c r="M118" s="128">
        <f>-'5.  2015-2027 LRAM'!AP1706</f>
        <v>0</v>
      </c>
      <c r="N118" s="128">
        <f>-'5.  2015-2027 LRAM'!AQ1706</f>
        <v>0</v>
      </c>
      <c r="O118" s="128">
        <f>-'5.  2015-2027 LRAM'!AR1706</f>
        <v>0</v>
      </c>
      <c r="P118" s="128">
        <f>-'5.  2015-2027 LRAM'!AS1706</f>
        <v>0</v>
      </c>
      <c r="Q118" s="128">
        <f>-'5.  2015-2027 LRAM'!AT1706</f>
        <v>0</v>
      </c>
      <c r="R118" s="129">
        <f>SUM(D118:Q118)</f>
        <v>-48472.343999999997</v>
      </c>
      <c r="S118" s="130"/>
      <c r="U118" s="124"/>
      <c r="V118" s="125"/>
    </row>
    <row r="119" spans="2:22" s="13" customFormat="1">
      <c r="B119" s="755" t="s">
        <v>971</v>
      </c>
      <c r="C119" s="756"/>
      <c r="D119" s="757">
        <f>SUM(D117:D118)</f>
        <v>0</v>
      </c>
      <c r="E119" s="757">
        <f t="shared" ref="E119:Q119" si="7">SUM(E117:E118)</f>
        <v>-35587.595774483998</v>
      </c>
      <c r="F119" s="757">
        <f t="shared" si="7"/>
        <v>34569.62666329003</v>
      </c>
      <c r="G119" s="757">
        <f t="shared" si="7"/>
        <v>0</v>
      </c>
      <c r="H119" s="757">
        <f t="shared" si="7"/>
        <v>0</v>
      </c>
      <c r="I119" s="757">
        <f t="shared" si="7"/>
        <v>0</v>
      </c>
      <c r="J119" s="757">
        <f t="shared" si="7"/>
        <v>0</v>
      </c>
      <c r="K119" s="757">
        <f t="shared" si="7"/>
        <v>0</v>
      </c>
      <c r="L119" s="757">
        <f t="shared" si="7"/>
        <v>0</v>
      </c>
      <c r="M119" s="757">
        <f t="shared" si="7"/>
        <v>0</v>
      </c>
      <c r="N119" s="757">
        <f t="shared" si="7"/>
        <v>0</v>
      </c>
      <c r="O119" s="757">
        <f t="shared" si="7"/>
        <v>0</v>
      </c>
      <c r="P119" s="757">
        <f t="shared" si="7"/>
        <v>0</v>
      </c>
      <c r="Q119" s="757">
        <f t="shared" si="7"/>
        <v>0</v>
      </c>
      <c r="R119" s="758">
        <f>SUM(R117:R118)</f>
        <v>-1017.9691111939683</v>
      </c>
      <c r="S119" s="130"/>
      <c r="U119" s="124"/>
      <c r="V119" s="125"/>
    </row>
    <row r="120" spans="2:22" s="109" customFormat="1">
      <c r="B120" s="542" t="s">
        <v>67</v>
      </c>
      <c r="C120" s="538"/>
      <c r="D120" s="132"/>
      <c r="E120" s="132"/>
      <c r="F120" s="132"/>
      <c r="G120" s="132"/>
      <c r="H120" s="132"/>
      <c r="I120" s="132"/>
      <c r="J120" s="132"/>
      <c r="K120" s="133"/>
      <c r="L120" s="133"/>
      <c r="M120" s="133"/>
      <c r="N120" s="133"/>
      <c r="O120" s="133"/>
      <c r="P120" s="133"/>
      <c r="Q120" s="133"/>
      <c r="R120" s="754"/>
      <c r="U120" s="131"/>
      <c r="V120" s="125"/>
    </row>
    <row r="121" spans="2:22" s="13" customFormat="1">
      <c r="B121" s="126" t="s">
        <v>1149</v>
      </c>
      <c r="C121" s="127"/>
      <c r="D121" s="128">
        <f>'5.  2015-2027 LRAM'!AG1731</f>
        <v>0</v>
      </c>
      <c r="E121" s="128">
        <f>'5.  2015-2027 LRAM'!AH1731</f>
        <v>9757.1708255159992</v>
      </c>
      <c r="F121" s="128">
        <f>'5.  2015-2027 LRAM'!AI1731</f>
        <v>35586.904463290026</v>
      </c>
      <c r="G121" s="128">
        <f>'5.  2015-2027 LRAM'!AJ1731</f>
        <v>0</v>
      </c>
      <c r="H121" s="128">
        <f>'5.  2015-2027 LRAM'!AK1731</f>
        <v>0</v>
      </c>
      <c r="I121" s="128">
        <f>'5.  2015-2027 LRAM'!AL1731</f>
        <v>0</v>
      </c>
      <c r="J121" s="128">
        <f>'5.  2015-2027 LRAM'!AM1731</f>
        <v>0</v>
      </c>
      <c r="K121" s="128">
        <f>'5.  2015-2027 LRAM'!AN1731</f>
        <v>0</v>
      </c>
      <c r="L121" s="128">
        <f>'5.  2015-2027 LRAM'!AO1731</f>
        <v>0</v>
      </c>
      <c r="M121" s="128">
        <f>'5.  2015-2027 LRAM'!AP1731</f>
        <v>0</v>
      </c>
      <c r="N121" s="128">
        <f>'5.  2015-2027 LRAM'!AQ1731</f>
        <v>0</v>
      </c>
      <c r="O121" s="128">
        <f>'5.  2015-2027 LRAM'!AR1731</f>
        <v>0</v>
      </c>
      <c r="P121" s="128">
        <f>'5.  2015-2027 LRAM'!AS1731</f>
        <v>0</v>
      </c>
      <c r="Q121" s="128">
        <f>'5.  2015-2027 LRAM'!AT1731</f>
        <v>0</v>
      </c>
      <c r="R121" s="129">
        <f>SUM(D121:Q121)</f>
        <v>45344.075288806023</v>
      </c>
      <c r="U121" s="124"/>
      <c r="V121" s="125"/>
    </row>
    <row r="122" spans="2:22" s="13" customFormat="1">
      <c r="B122" s="126" t="s">
        <v>1150</v>
      </c>
      <c r="C122" s="127"/>
      <c r="D122" s="128">
        <f>-'5.  2015-2027 LRAM'!AG1732</f>
        <v>0</v>
      </c>
      <c r="E122" s="128">
        <f>-'5.  2015-2027 LRAM'!AH1732</f>
        <v>-46321.271999999997</v>
      </c>
      <c r="F122" s="128">
        <f>-'5.  2015-2027 LRAM'!AI1732</f>
        <v>-2151.0720000000001</v>
      </c>
      <c r="G122" s="128">
        <f>-'5.  2015-2027 LRAM'!AJ1732</f>
        <v>0</v>
      </c>
      <c r="H122" s="128">
        <f>-'5.  2015-2027 LRAM'!AK1732</f>
        <v>0</v>
      </c>
      <c r="I122" s="128">
        <f>-'5.  2015-2027 LRAM'!AL1732</f>
        <v>0</v>
      </c>
      <c r="J122" s="128">
        <f>-'5.  2015-2027 LRAM'!AM1732</f>
        <v>0</v>
      </c>
      <c r="K122" s="128">
        <f>-'5.  2015-2027 LRAM'!AN1732</f>
        <v>0</v>
      </c>
      <c r="L122" s="128">
        <f>-'5.  2015-2027 LRAM'!AO1732</f>
        <v>0</v>
      </c>
      <c r="M122" s="128">
        <f>-'5.  2015-2027 LRAM'!AP1732</f>
        <v>0</v>
      </c>
      <c r="N122" s="128">
        <f>-'5.  2015-2027 LRAM'!AQ1732</f>
        <v>0</v>
      </c>
      <c r="O122" s="128">
        <f>-'5.  2015-2027 LRAM'!AR1732</f>
        <v>0</v>
      </c>
      <c r="P122" s="128">
        <f>-'5.  2015-2027 LRAM'!AS1732</f>
        <v>0</v>
      </c>
      <c r="Q122" s="128">
        <f>-'5.  2015-2027 LRAM'!AT1732</f>
        <v>0</v>
      </c>
      <c r="R122" s="129">
        <f>SUM(D122:Q122)</f>
        <v>-48472.343999999997</v>
      </c>
      <c r="S122" s="130"/>
      <c r="U122" s="124"/>
      <c r="V122" s="125"/>
    </row>
    <row r="123" spans="2:22" s="13" customFormat="1">
      <c r="B123" s="755" t="s">
        <v>1151</v>
      </c>
      <c r="C123" s="756"/>
      <c r="D123" s="757">
        <f>SUM(D121:D122)</f>
        <v>0</v>
      </c>
      <c r="E123" s="757">
        <f t="shared" ref="E123:Q123" si="8">SUM(E121:E122)</f>
        <v>-36564.101174484</v>
      </c>
      <c r="F123" s="757">
        <f t="shared" si="8"/>
        <v>33435.832463290026</v>
      </c>
      <c r="G123" s="757">
        <f t="shared" si="8"/>
        <v>0</v>
      </c>
      <c r="H123" s="757">
        <f t="shared" si="8"/>
        <v>0</v>
      </c>
      <c r="I123" s="757">
        <f t="shared" si="8"/>
        <v>0</v>
      </c>
      <c r="J123" s="757">
        <f t="shared" si="8"/>
        <v>0</v>
      </c>
      <c r="K123" s="757">
        <f t="shared" si="8"/>
        <v>0</v>
      </c>
      <c r="L123" s="757">
        <f t="shared" si="8"/>
        <v>0</v>
      </c>
      <c r="M123" s="757">
        <f t="shared" si="8"/>
        <v>0</v>
      </c>
      <c r="N123" s="757">
        <f t="shared" si="8"/>
        <v>0</v>
      </c>
      <c r="O123" s="757">
        <f t="shared" si="8"/>
        <v>0</v>
      </c>
      <c r="P123" s="757">
        <f t="shared" si="8"/>
        <v>0</v>
      </c>
      <c r="Q123" s="757">
        <f t="shared" si="8"/>
        <v>0</v>
      </c>
      <c r="R123" s="758">
        <f>SUM(R121:R122)</f>
        <v>-3128.268711193974</v>
      </c>
      <c r="S123" s="130"/>
      <c r="U123" s="124"/>
      <c r="V123" s="125"/>
    </row>
    <row r="124" spans="2:22" s="109" customFormat="1">
      <c r="B124" s="542" t="s">
        <v>67</v>
      </c>
      <c r="C124" s="538"/>
      <c r="D124" s="132"/>
      <c r="E124" s="132"/>
      <c r="F124" s="132"/>
      <c r="G124" s="132"/>
      <c r="H124" s="132"/>
      <c r="I124" s="132"/>
      <c r="J124" s="132"/>
      <c r="K124" s="133"/>
      <c r="L124" s="133"/>
      <c r="M124" s="133"/>
      <c r="N124" s="133"/>
      <c r="O124" s="133"/>
      <c r="P124" s="133"/>
      <c r="Q124" s="133"/>
      <c r="R124" s="754"/>
      <c r="U124" s="131"/>
      <c r="V124" s="125"/>
    </row>
    <row r="125" spans="2:22" s="13" customFormat="1" ht="32.25" customHeight="1">
      <c r="B125" s="679" t="s">
        <v>945</v>
      </c>
      <c r="C125" s="541"/>
      <c r="D125" s="540">
        <f t="shared" ref="D125:R125" si="9">SUM(D103,D104,D107,D108,D111,D112,D115,D116,D119,D120)</f>
        <v>0</v>
      </c>
      <c r="E125" s="540">
        <f t="shared" si="9"/>
        <v>-142732.55549083377</v>
      </c>
      <c r="F125" s="540">
        <f t="shared" si="9"/>
        <v>243934.87742147088</v>
      </c>
      <c r="G125" s="540">
        <f t="shared" si="9"/>
        <v>0</v>
      </c>
      <c r="H125" s="540">
        <f t="shared" si="9"/>
        <v>0</v>
      </c>
      <c r="I125" s="540">
        <f t="shared" si="9"/>
        <v>0</v>
      </c>
      <c r="J125" s="540">
        <f t="shared" si="9"/>
        <v>0</v>
      </c>
      <c r="K125" s="540">
        <f t="shared" si="9"/>
        <v>0</v>
      </c>
      <c r="L125" s="540">
        <f t="shared" si="9"/>
        <v>0</v>
      </c>
      <c r="M125" s="540">
        <f t="shared" si="9"/>
        <v>0</v>
      </c>
      <c r="N125" s="540">
        <f t="shared" si="9"/>
        <v>0</v>
      </c>
      <c r="O125" s="540">
        <f t="shared" si="9"/>
        <v>0</v>
      </c>
      <c r="P125" s="540">
        <f t="shared" si="9"/>
        <v>0</v>
      </c>
      <c r="Q125" s="540">
        <f t="shared" si="9"/>
        <v>0</v>
      </c>
      <c r="R125" s="540">
        <f t="shared" si="9"/>
        <v>101202.32193063715</v>
      </c>
      <c r="U125" s="124"/>
      <c r="V125" s="125"/>
    </row>
    <row r="126" spans="2:22" ht="20.25" customHeight="1">
      <c r="B126" s="324" t="s">
        <v>533</v>
      </c>
      <c r="C126" s="524"/>
      <c r="D126" s="523"/>
      <c r="E126" s="523"/>
      <c r="F126" s="523"/>
      <c r="G126" s="523"/>
      <c r="H126" s="523"/>
      <c r="I126" s="523"/>
      <c r="J126" s="523"/>
      <c r="K126" s="523"/>
      <c r="L126" s="523"/>
      <c r="M126" s="523"/>
      <c r="N126" s="523"/>
      <c r="O126" s="523"/>
      <c r="P126" s="523"/>
      <c r="Q126" s="523"/>
      <c r="R126" s="523"/>
      <c r="V126" s="11"/>
    </row>
    <row r="127" spans="2:22" ht="20.25" customHeight="1">
      <c r="B127" s="751" t="s">
        <v>970</v>
      </c>
      <c r="C127" s="752"/>
      <c r="D127" s="526"/>
      <c r="E127" s="526"/>
      <c r="F127" s="526"/>
      <c r="G127" s="526"/>
      <c r="H127" s="526"/>
      <c r="I127" s="526"/>
      <c r="J127" s="526"/>
      <c r="K127" s="526"/>
      <c r="L127" s="526"/>
      <c r="M127" s="526"/>
      <c r="N127" s="526"/>
      <c r="O127" s="526"/>
      <c r="P127" s="526"/>
      <c r="Q127" s="526"/>
      <c r="R127" s="526"/>
      <c r="V127" s="11"/>
    </row>
    <row r="128" spans="2:22" ht="14.4">
      <c r="E128" s="1"/>
    </row>
    <row r="129" spans="2:21" ht="21" hidden="1" customHeight="1">
      <c r="B129" s="93" t="s">
        <v>534</v>
      </c>
      <c r="F129" s="512"/>
    </row>
    <row r="130" spans="2:21" s="24" customFormat="1" ht="27.75" hidden="1" customHeight="1">
      <c r="B130" s="493" t="s">
        <v>554</v>
      </c>
      <c r="C130" s="489"/>
      <c r="D130" s="489"/>
      <c r="E130" s="496"/>
      <c r="F130" s="489"/>
      <c r="G130" s="489"/>
      <c r="H130" s="489"/>
      <c r="I130" s="489"/>
      <c r="J130" s="489"/>
      <c r="T130" s="155"/>
      <c r="U130" s="155"/>
    </row>
    <row r="131" spans="2:21" ht="11.25" hidden="1" customHeight="1">
      <c r="B131" s="29"/>
    </row>
    <row r="132" spans="2:21" s="474" customFormat="1" ht="25.5" hidden="1" customHeight="1">
      <c r="B132" s="488"/>
      <c r="C132" s="485">
        <v>2011</v>
      </c>
      <c r="D132" s="485">
        <v>2012</v>
      </c>
      <c r="E132" s="485">
        <v>2013</v>
      </c>
      <c r="F132" s="485">
        <v>2014</v>
      </c>
      <c r="G132" s="485">
        <v>2015</v>
      </c>
      <c r="H132" s="485">
        <v>2016</v>
      </c>
      <c r="I132" s="485">
        <v>2017</v>
      </c>
      <c r="J132" s="485">
        <v>2018</v>
      </c>
      <c r="K132" s="485">
        <v>2019</v>
      </c>
      <c r="L132" s="485">
        <v>2020</v>
      </c>
      <c r="M132" s="486" t="s">
        <v>26</v>
      </c>
      <c r="T132" s="487"/>
      <c r="U132" s="487"/>
    </row>
    <row r="133" spans="2:21" s="30" customFormat="1" ht="23.25" hidden="1" customHeight="1">
      <c r="B133" s="165">
        <v>2011</v>
      </c>
      <c r="C133" s="480">
        <f>'4.  2011-2014 LRAM'!BA131</f>
        <v>0</v>
      </c>
      <c r="D133" s="481">
        <f>SUM('4.  2011-2014 LRAM'!AM270:AZ270)</f>
        <v>0</v>
      </c>
      <c r="E133" s="481">
        <f>SUM('4.  2011-2014 LRAM'!AM407:AZ407)</f>
        <v>0</v>
      </c>
      <c r="F133" s="482">
        <f>SUM('4.  2011-2014 LRAM'!AM544:AZ544)</f>
        <v>0</v>
      </c>
      <c r="G133" s="482">
        <f>SUM('5.  2015-2027 LRAM'!AG199:AT199)</f>
        <v>0</v>
      </c>
      <c r="H133" s="481">
        <f>SUM('5.  2015-2027 LRAM'!AG390:AT390)</f>
        <v>0</v>
      </c>
      <c r="I133" s="482">
        <f>SUM('5.  2015-2027 LRAM'!AG581:AT581)</f>
        <v>0</v>
      </c>
      <c r="J133" s="481">
        <f>SUM('5.  2015-2027 LRAM'!AG772:AT772)</f>
        <v>0</v>
      </c>
      <c r="K133" s="481">
        <f>SUM('5.  2015-2027 LRAM'!AG968:AT968)</f>
        <v>0</v>
      </c>
      <c r="L133" s="481">
        <f>SUM('5.  2015-2027 LRAM'!AG1163:AT1163)</f>
        <v>0</v>
      </c>
      <c r="M133" s="481">
        <f>SUM(C133:L133)</f>
        <v>0</v>
      </c>
      <c r="T133" s="150"/>
      <c r="U133" s="150"/>
    </row>
    <row r="134" spans="2:21" s="30" customFormat="1" ht="23.25" hidden="1" customHeight="1">
      <c r="B134" s="165">
        <v>2012</v>
      </c>
      <c r="C134" s="483"/>
      <c r="D134" s="482">
        <f>SUM('4.  2011-2014 LRAM'!AM271:AZ271)</f>
        <v>0</v>
      </c>
      <c r="E134" s="481">
        <f>SUM('4.  2011-2014 LRAM'!AM408:AZ408)</f>
        <v>0</v>
      </c>
      <c r="F134" s="482">
        <f>SUM('4.  2011-2014 LRAM'!AM545:AZ545)</f>
        <v>0</v>
      </c>
      <c r="G134" s="482">
        <f>SUM('5.  2015-2027 LRAM'!AG200:AT200)</f>
        <v>0</v>
      </c>
      <c r="H134" s="481">
        <f>SUM('5.  2015-2027 LRAM'!AG391:AT391)</f>
        <v>0</v>
      </c>
      <c r="I134" s="482">
        <f>SUM('5.  2015-2027 LRAM'!AG582:AT582)</f>
        <v>0</v>
      </c>
      <c r="J134" s="481">
        <f>SUM('5.  2015-2027 LRAM'!AG773:AT773)</f>
        <v>0</v>
      </c>
      <c r="K134" s="481">
        <f>SUM('5.  2015-2027 LRAM'!AG969:AT969)</f>
        <v>0</v>
      </c>
      <c r="L134" s="481">
        <f>SUM('5.  2015-2027 LRAM'!AG1164:AT1164)</f>
        <v>0</v>
      </c>
      <c r="M134" s="481">
        <f>SUM(D134:L134)</f>
        <v>0</v>
      </c>
      <c r="T134" s="150"/>
      <c r="U134" s="150"/>
    </row>
    <row r="135" spans="2:21" s="30" customFormat="1" ht="23.25" hidden="1" customHeight="1">
      <c r="B135" s="165">
        <v>2013</v>
      </c>
      <c r="C135" s="484"/>
      <c r="D135" s="484"/>
      <c r="E135" s="482">
        <f>SUM('4.  2011-2014 LRAM'!AM409:AZ409)</f>
        <v>0</v>
      </c>
      <c r="F135" s="482">
        <f>SUM('4.  2011-2014 LRAM'!AM546:AZ546)</f>
        <v>0</v>
      </c>
      <c r="G135" s="482">
        <f>SUM('5.  2015-2027 LRAM'!AG201:AT201)</f>
        <v>0</v>
      </c>
      <c r="H135" s="481">
        <f>SUM('5.  2015-2027 LRAM'!AG392:AT392)</f>
        <v>0</v>
      </c>
      <c r="I135" s="482">
        <f>SUM('5.  2015-2027 LRAM'!AG583:AT583)</f>
        <v>0</v>
      </c>
      <c r="J135" s="481">
        <f>SUM('5.  2015-2027 LRAM'!AG774:AT774)</f>
        <v>0</v>
      </c>
      <c r="K135" s="481">
        <f>SUM('5.  2015-2027 LRAM'!AG970:AT970)</f>
        <v>0</v>
      </c>
      <c r="L135" s="481">
        <f>SUM('5.  2015-2027 LRAM'!AG1165:AT1165)</f>
        <v>0</v>
      </c>
      <c r="M135" s="481">
        <f>SUM(C135:L135)</f>
        <v>0</v>
      </c>
      <c r="T135" s="150"/>
      <c r="U135" s="150"/>
    </row>
    <row r="136" spans="2:21" s="30" customFormat="1" ht="23.25" hidden="1" customHeight="1">
      <c r="B136" s="165">
        <v>2014</v>
      </c>
      <c r="C136" s="484"/>
      <c r="D136" s="484"/>
      <c r="E136" s="484"/>
      <c r="F136" s="482">
        <f>SUM('4.  2011-2014 LRAM'!AM547:AZ547)</f>
        <v>0</v>
      </c>
      <c r="G136" s="482">
        <f>SUM('5.  2015-2027 LRAM'!AG202:AT202)</f>
        <v>0</v>
      </c>
      <c r="H136" s="481">
        <f>SUM('5.  2015-2027 LRAM'!AG393:AT393)</f>
        <v>0</v>
      </c>
      <c r="I136" s="482">
        <f>SUM('5.  2015-2027 LRAM'!AG584:AT584)</f>
        <v>0</v>
      </c>
      <c r="J136" s="481">
        <f>SUM('5.  2015-2027 LRAM'!AG775:AT775)</f>
        <v>0</v>
      </c>
      <c r="K136" s="481">
        <f>SUM('5.  2015-2027 LRAM'!AG971:AT971)</f>
        <v>0</v>
      </c>
      <c r="L136" s="481">
        <f>SUM('5.  2015-2027 LRAM'!AG1166:AT1166)</f>
        <v>0</v>
      </c>
      <c r="M136" s="481">
        <f>SUM(F136:L136)</f>
        <v>0</v>
      </c>
      <c r="T136" s="150"/>
      <c r="U136" s="150"/>
    </row>
    <row r="137" spans="2:21" s="30" customFormat="1" ht="23.25" hidden="1" customHeight="1">
      <c r="B137" s="165">
        <v>2015</v>
      </c>
      <c r="C137" s="484"/>
      <c r="D137" s="484"/>
      <c r="E137" s="484"/>
      <c r="F137" s="484"/>
      <c r="G137" s="482">
        <f>SUM('5.  2015-2027 LRAM'!AG203:AT203)</f>
        <v>0</v>
      </c>
      <c r="H137" s="481">
        <f>SUM('5.  2015-2027 LRAM'!AG394:AT394)</f>
        <v>0</v>
      </c>
      <c r="I137" s="482">
        <f>SUM('5.  2015-2027 LRAM'!AG585:AT585)</f>
        <v>0</v>
      </c>
      <c r="J137" s="481">
        <f>SUM('5.  2015-2027 LRAM'!AG776:AT776)</f>
        <v>0</v>
      </c>
      <c r="K137" s="481">
        <f>SUM('5.  2015-2027 LRAM'!AG972:AT972)</f>
        <v>0</v>
      </c>
      <c r="L137" s="481">
        <f>SUM('5.  2015-2027 LRAM'!AG1167:AT1167)</f>
        <v>0</v>
      </c>
      <c r="M137" s="481">
        <f>SUM(G137:L137)</f>
        <v>0</v>
      </c>
      <c r="T137" s="150"/>
      <c r="U137" s="150"/>
    </row>
    <row r="138" spans="2:21" s="30" customFormat="1" ht="23.25" hidden="1" customHeight="1">
      <c r="B138" s="165">
        <v>2016</v>
      </c>
      <c r="C138" s="484"/>
      <c r="D138" s="484"/>
      <c r="E138" s="484"/>
      <c r="F138" s="484"/>
      <c r="G138" s="484"/>
      <c r="H138" s="481">
        <f>SUM('5.  2015-2027 LRAM'!AG395:AT395)</f>
        <v>0</v>
      </c>
      <c r="I138" s="482">
        <f>SUM('5.  2015-2027 LRAM'!AG586:AT586)</f>
        <v>0</v>
      </c>
      <c r="J138" s="481">
        <f>SUM('5.  2015-2027 LRAM'!AG777:AT777)</f>
        <v>0</v>
      </c>
      <c r="K138" s="481">
        <f>SUM('5.  2015-2027 LRAM'!AG973:AT973)</f>
        <v>0</v>
      </c>
      <c r="L138" s="481">
        <f>SUM('5.  2015-2027 LRAM'!AG1168:AT1168)</f>
        <v>0</v>
      </c>
      <c r="M138" s="481">
        <f>SUM(H138:L138)</f>
        <v>0</v>
      </c>
      <c r="T138" s="150"/>
      <c r="U138" s="150"/>
    </row>
    <row r="139" spans="2:21" s="30" customFormat="1" ht="23.25" hidden="1" customHeight="1">
      <c r="B139" s="165">
        <v>2017</v>
      </c>
      <c r="C139" s="484"/>
      <c r="D139" s="484"/>
      <c r="E139" s="484"/>
      <c r="F139" s="484"/>
      <c r="G139" s="484"/>
      <c r="H139" s="484"/>
      <c r="I139" s="481">
        <f>SUM('5.  2015-2027 LRAM'!AG587:AT587)</f>
        <v>0</v>
      </c>
      <c r="J139" s="481">
        <f>SUM('5.  2015-2027 LRAM'!AG778:AT778)</f>
        <v>0</v>
      </c>
      <c r="K139" s="481">
        <f>SUM('5.  2015-2027 LRAM'!AG974:AT974)</f>
        <v>0</v>
      </c>
      <c r="L139" s="481">
        <f>SUM('5.  2015-2027 LRAM'!AG1169:AT1169)</f>
        <v>0</v>
      </c>
      <c r="M139" s="481">
        <f>SUM(I139:L139)</f>
        <v>0</v>
      </c>
      <c r="T139" s="150"/>
      <c r="U139" s="150"/>
    </row>
    <row r="140" spans="2:21" s="30" customFormat="1" ht="23.25" hidden="1" customHeight="1">
      <c r="B140" s="165">
        <v>2018</v>
      </c>
      <c r="C140" s="484"/>
      <c r="D140" s="484"/>
      <c r="E140" s="484"/>
      <c r="F140" s="484"/>
      <c r="G140" s="484"/>
      <c r="H140" s="484"/>
      <c r="I140" s="484"/>
      <c r="J140" s="481">
        <f>SUM('5.  2015-2027 LRAM'!AG779:AT779)</f>
        <v>0</v>
      </c>
      <c r="K140" s="481">
        <f>SUM('5.  2015-2027 LRAM'!AG975:AT975)</f>
        <v>0</v>
      </c>
      <c r="L140" s="481">
        <f>SUM('5.  2015-2027 LRAM'!AG1170:AT1170)</f>
        <v>0</v>
      </c>
      <c r="M140" s="481">
        <f>SUM(J140:L140)</f>
        <v>0</v>
      </c>
      <c r="T140" s="150"/>
      <c r="U140" s="150"/>
    </row>
    <row r="141" spans="2:21" s="30" customFormat="1" ht="23.25" hidden="1" customHeight="1">
      <c r="B141" s="165">
        <v>2019</v>
      </c>
      <c r="C141" s="484"/>
      <c r="D141" s="484"/>
      <c r="E141" s="484"/>
      <c r="F141" s="484"/>
      <c r="G141" s="484"/>
      <c r="H141" s="484"/>
      <c r="I141" s="484"/>
      <c r="J141" s="484"/>
      <c r="K141" s="481">
        <f>SUM('5.  2015-2027 LRAM'!AG976:AT976)</f>
        <v>0</v>
      </c>
      <c r="L141" s="481">
        <f>SUM('5.  2015-2027 LRAM'!AG1171:AT1171)</f>
        <v>0</v>
      </c>
      <c r="M141" s="481">
        <f>SUM(K141:L141)</f>
        <v>0</v>
      </c>
      <c r="T141" s="150"/>
      <c r="U141" s="150"/>
    </row>
    <row r="142" spans="2:21" s="30" customFormat="1" ht="23.25" hidden="1" customHeight="1">
      <c r="B142" s="165">
        <v>2020</v>
      </c>
      <c r="C142" s="484"/>
      <c r="D142" s="484"/>
      <c r="E142" s="484"/>
      <c r="F142" s="484"/>
      <c r="G142" s="484"/>
      <c r="H142" s="484"/>
      <c r="I142" s="484"/>
      <c r="J142" s="484"/>
      <c r="K142" s="484"/>
      <c r="L142" s="483">
        <f>SUM('5.  2015-2027 LRAM'!AG1172:AT1172)</f>
        <v>0</v>
      </c>
      <c r="M142" s="483">
        <f>L142</f>
        <v>0</v>
      </c>
      <c r="T142" s="150"/>
      <c r="U142" s="150"/>
    </row>
    <row r="143" spans="2:21" s="164" customFormat="1" ht="24" hidden="1" customHeight="1">
      <c r="B143" s="494" t="s">
        <v>516</v>
      </c>
      <c r="C143" s="480">
        <f>C133</f>
        <v>0</v>
      </c>
      <c r="D143" s="481">
        <f>D133+D134</f>
        <v>0</v>
      </c>
      <c r="E143" s="481">
        <f>E133+E134+E135</f>
        <v>0</v>
      </c>
      <c r="F143" s="481">
        <f>F133+F134+F135+F136</f>
        <v>0</v>
      </c>
      <c r="G143" s="481">
        <f>G133+G134+G135+G136+G137</f>
        <v>0</v>
      </c>
      <c r="H143" s="481">
        <f>H133+H134+H135+H136+H137+H138</f>
        <v>0</v>
      </c>
      <c r="I143" s="481">
        <f>I133+I134+I135+I136+I137+I138+I139</f>
        <v>0</v>
      </c>
      <c r="J143" s="481">
        <f>J133+J134+J135+J136+J137+J138+J139+J140</f>
        <v>0</v>
      </c>
      <c r="K143" s="481">
        <f>K133+K134+K135+K136+K137+K138+K139+K140+K141</f>
        <v>0</v>
      </c>
      <c r="L143" s="481">
        <f>SUM(L133:L142)</f>
        <v>0</v>
      </c>
      <c r="M143" s="481">
        <f>SUM(M133:M142)</f>
        <v>0</v>
      </c>
      <c r="T143" s="166"/>
      <c r="U143" s="166"/>
    </row>
    <row r="144" spans="2:21" s="20" customFormat="1" ht="24.75" hidden="1" customHeight="1">
      <c r="B144" s="495" t="s">
        <v>515</v>
      </c>
      <c r="C144" s="479">
        <f>'4.  2011-2014 LRAM'!BA132</f>
        <v>0</v>
      </c>
      <c r="D144" s="479">
        <f>'4.  2011-2014 LRAM'!BA273</f>
        <v>0</v>
      </c>
      <c r="E144" s="479">
        <f>'4.  2011-2014 LRAM'!BA411</f>
        <v>0</v>
      </c>
      <c r="F144" s="479">
        <f>'4.  2011-2014 LRAM'!BA549</f>
        <v>0</v>
      </c>
      <c r="G144" s="479">
        <f>'5.  2015-2027 LRAM'!AU205</f>
        <v>0</v>
      </c>
      <c r="H144" s="479">
        <f>'5.  2015-2027 LRAM'!AU397</f>
        <v>0</v>
      </c>
      <c r="I144" s="479">
        <f>'5.  2015-2027 LRAM'!AU589</f>
        <v>0</v>
      </c>
      <c r="J144" s="479">
        <f>'5.  2015-2027 LRAM'!AU781</f>
        <v>0</v>
      </c>
      <c r="K144" s="479">
        <f>'5.  2015-2027 LRAM'!AU978</f>
        <v>0</v>
      </c>
      <c r="L144" s="479">
        <f>'5.  2015-2027 LRAM'!AU1174</f>
        <v>0</v>
      </c>
      <c r="M144" s="481">
        <f>SUM(C144:L144)</f>
        <v>0</v>
      </c>
      <c r="T144" s="71"/>
      <c r="U144" s="71"/>
    </row>
    <row r="145" spans="2:13" ht="24.75" hidden="1" customHeight="1">
      <c r="B145" s="495" t="s">
        <v>43</v>
      </c>
      <c r="C145" s="479">
        <f>'6.  Carrying Charges'!W27</f>
        <v>0</v>
      </c>
      <c r="D145" s="479">
        <f>'6.  Carrying Charges'!W42</f>
        <v>0</v>
      </c>
      <c r="E145" s="479">
        <f>'6.  Carrying Charges'!W57</f>
        <v>0</v>
      </c>
      <c r="F145" s="479">
        <f>'6.  Carrying Charges'!W72</f>
        <v>0</v>
      </c>
      <c r="G145" s="479">
        <f>'6.  Carrying Charges'!W87</f>
        <v>0</v>
      </c>
      <c r="H145" s="479">
        <f>'6.  Carrying Charges'!W102</f>
        <v>0</v>
      </c>
      <c r="I145" s="479">
        <f>'6.  Carrying Charges'!W117</f>
        <v>0</v>
      </c>
      <c r="J145" s="479">
        <f>'6.  Carrying Charges'!W132</f>
        <v>0</v>
      </c>
      <c r="K145" s="479">
        <f>'6.  Carrying Charges'!W147</f>
        <v>0</v>
      </c>
      <c r="L145" s="479">
        <f>'6.  Carrying Charges'!W162</f>
        <v>0</v>
      </c>
      <c r="M145" s="481">
        <f>SUM(C145:L145)</f>
        <v>0</v>
      </c>
    </row>
    <row r="146" spans="2:13" ht="23.25" hidden="1" customHeight="1">
      <c r="B146" s="494" t="s">
        <v>26</v>
      </c>
      <c r="C146" s="479">
        <f>C143-C144+C145</f>
        <v>0</v>
      </c>
      <c r="D146" s="479">
        <f t="shared" ref="D146:J146" si="10">D143-D144+D145</f>
        <v>0</v>
      </c>
      <c r="E146" s="479">
        <f t="shared" si="10"/>
        <v>0</v>
      </c>
      <c r="F146" s="479">
        <f t="shared" si="10"/>
        <v>0</v>
      </c>
      <c r="G146" s="479">
        <f t="shared" si="10"/>
        <v>0</v>
      </c>
      <c r="H146" s="479">
        <f t="shared" si="10"/>
        <v>0</v>
      </c>
      <c r="I146" s="479">
        <f t="shared" si="10"/>
        <v>0</v>
      </c>
      <c r="J146" s="479">
        <f t="shared" si="10"/>
        <v>0</v>
      </c>
      <c r="K146" s="479">
        <f>K143-K144+K145</f>
        <v>0</v>
      </c>
      <c r="L146" s="479">
        <f>L143-L144+L145</f>
        <v>0</v>
      </c>
      <c r="M146" s="479">
        <f>M143-M144+M145</f>
        <v>0</v>
      </c>
    </row>
    <row r="147" spans="2:13" ht="15.6" hidden="1" customHeight="1"/>
    <row r="148" spans="2:13">
      <c r="B148" s="512" t="s">
        <v>523</v>
      </c>
    </row>
  </sheetData>
  <mergeCells count="23">
    <mergeCell ref="B27:G27"/>
    <mergeCell ref="B29:C29"/>
    <mergeCell ref="B30:C30"/>
    <mergeCell ref="B31:C31"/>
    <mergeCell ref="B32:C32"/>
    <mergeCell ref="B33:C33"/>
    <mergeCell ref="B34:C34"/>
    <mergeCell ref="B35:C35"/>
    <mergeCell ref="B36:C36"/>
    <mergeCell ref="B37:C37"/>
    <mergeCell ref="B96:L96"/>
    <mergeCell ref="B98:L98"/>
    <mergeCell ref="B97:L97"/>
    <mergeCell ref="B38:C38"/>
    <mergeCell ref="B39:C39"/>
    <mergeCell ref="B40:C40"/>
    <mergeCell ref="B41:C41"/>
    <mergeCell ref="B49:L49"/>
    <mergeCell ref="B50:L50"/>
    <mergeCell ref="B51:L51"/>
    <mergeCell ref="B42:C42"/>
    <mergeCell ref="B43:C43"/>
    <mergeCell ref="B44:C44"/>
  </mergeCells>
  <hyperlinks>
    <hyperlink ref="B148" location="'1.  LRAMVA Summary'!A1" display="Return to top" xr:uid="{00000000-0004-0000-0400-000001000000}"/>
    <hyperlink ref="B91" location="'6.  Carrying Charges'!A1" display="Carrying Charges" xr:uid="{E361476C-0379-4499-90C6-C54C988F6C2D}"/>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960120</xdr:colOff>
                    <xdr:row>54</xdr:row>
                    <xdr:rowOff>30480</xdr:rowOff>
                  </from>
                  <to>
                    <xdr:col>2</xdr:col>
                    <xdr:colOff>1379220</xdr:colOff>
                    <xdr:row>55</xdr:row>
                    <xdr:rowOff>160020</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960120</xdr:colOff>
                    <xdr:row>57</xdr:row>
                    <xdr:rowOff>30480</xdr:rowOff>
                  </from>
                  <to>
                    <xdr:col>2</xdr:col>
                    <xdr:colOff>1379220</xdr:colOff>
                    <xdr:row>58</xdr:row>
                    <xdr:rowOff>160020</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960120</xdr:colOff>
                    <xdr:row>60</xdr:row>
                    <xdr:rowOff>30480</xdr:rowOff>
                  </from>
                  <to>
                    <xdr:col>2</xdr:col>
                    <xdr:colOff>1379220</xdr:colOff>
                    <xdr:row>61</xdr:row>
                    <xdr:rowOff>160020</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960120</xdr:colOff>
                    <xdr:row>63</xdr:row>
                    <xdr:rowOff>30480</xdr:rowOff>
                  </from>
                  <to>
                    <xdr:col>2</xdr:col>
                    <xdr:colOff>1379220</xdr:colOff>
                    <xdr:row>64</xdr:row>
                    <xdr:rowOff>160020</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960120</xdr:colOff>
                    <xdr:row>66</xdr:row>
                    <xdr:rowOff>30480</xdr:rowOff>
                  </from>
                  <to>
                    <xdr:col>2</xdr:col>
                    <xdr:colOff>1379220</xdr:colOff>
                    <xdr:row>67</xdr:row>
                    <xdr:rowOff>160020</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960120</xdr:colOff>
                    <xdr:row>69</xdr:row>
                    <xdr:rowOff>38100</xdr:rowOff>
                  </from>
                  <to>
                    <xdr:col>2</xdr:col>
                    <xdr:colOff>1379220</xdr:colOff>
                    <xdr:row>70</xdr:row>
                    <xdr:rowOff>182880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960120</xdr:colOff>
                    <xdr:row>72</xdr:row>
                    <xdr:rowOff>38100</xdr:rowOff>
                  </from>
                  <to>
                    <xdr:col>2</xdr:col>
                    <xdr:colOff>1379220</xdr:colOff>
                    <xdr:row>73</xdr:row>
                    <xdr:rowOff>182880</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75</xdr:row>
                    <xdr:rowOff>38100</xdr:rowOff>
                  </from>
                  <to>
                    <xdr:col>2</xdr:col>
                    <xdr:colOff>1371600</xdr:colOff>
                    <xdr:row>76</xdr:row>
                    <xdr:rowOff>175260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960120</xdr:colOff>
                    <xdr:row>78</xdr:row>
                    <xdr:rowOff>76200</xdr:rowOff>
                  </from>
                  <to>
                    <xdr:col>2</xdr:col>
                    <xdr:colOff>1379220</xdr:colOff>
                    <xdr:row>80</xdr:row>
                    <xdr:rowOff>7620</xdr:rowOff>
                  </to>
                </anchor>
              </controlPr>
            </control>
          </mc:Choice>
        </mc:AlternateContent>
        <mc:AlternateContent xmlns:mc="http://schemas.openxmlformats.org/markup-compatibility/2006">
          <mc:Choice Requires="x14">
            <control shapeId="3113" r:id="rId13" name="Check Box 41">
              <controlPr defaultSize="0" autoFill="0" autoLine="0" autoPict="0">
                <anchor moveWithCells="1">
                  <from>
                    <xdr:col>2</xdr:col>
                    <xdr:colOff>960120</xdr:colOff>
                    <xdr:row>100</xdr:row>
                    <xdr:rowOff>30480</xdr:rowOff>
                  </from>
                  <to>
                    <xdr:col>2</xdr:col>
                    <xdr:colOff>1379220</xdr:colOff>
                    <xdr:row>101</xdr:row>
                    <xdr:rowOff>160020</xdr:rowOff>
                  </to>
                </anchor>
              </controlPr>
            </control>
          </mc:Choice>
        </mc:AlternateContent>
        <mc:AlternateContent xmlns:mc="http://schemas.openxmlformats.org/markup-compatibility/2006">
          <mc:Choice Requires="x14">
            <control shapeId="3114" r:id="rId14" name="Check Box 42">
              <controlPr defaultSize="0" autoFill="0" autoLine="0" autoPict="0">
                <anchor moveWithCells="1">
                  <from>
                    <xdr:col>2</xdr:col>
                    <xdr:colOff>960120</xdr:colOff>
                    <xdr:row>104</xdr:row>
                    <xdr:rowOff>30480</xdr:rowOff>
                  </from>
                  <to>
                    <xdr:col>2</xdr:col>
                    <xdr:colOff>1379220</xdr:colOff>
                    <xdr:row>105</xdr:row>
                    <xdr:rowOff>160020</xdr:rowOff>
                  </to>
                </anchor>
              </controlPr>
            </control>
          </mc:Choice>
        </mc:AlternateContent>
        <mc:AlternateContent xmlns:mc="http://schemas.openxmlformats.org/markup-compatibility/2006">
          <mc:Choice Requires="x14">
            <control shapeId="3115" r:id="rId15" name="Check Box 43">
              <controlPr defaultSize="0" autoFill="0" autoLine="0" autoPict="0">
                <anchor moveWithCells="1">
                  <from>
                    <xdr:col>2</xdr:col>
                    <xdr:colOff>960120</xdr:colOff>
                    <xdr:row>108</xdr:row>
                    <xdr:rowOff>30480</xdr:rowOff>
                  </from>
                  <to>
                    <xdr:col>2</xdr:col>
                    <xdr:colOff>1379220</xdr:colOff>
                    <xdr:row>109</xdr:row>
                    <xdr:rowOff>160020</xdr:rowOff>
                  </to>
                </anchor>
              </controlPr>
            </control>
          </mc:Choice>
        </mc:AlternateContent>
        <mc:AlternateContent xmlns:mc="http://schemas.openxmlformats.org/markup-compatibility/2006">
          <mc:Choice Requires="x14">
            <control shapeId="3116" r:id="rId16" name="Check Box 44">
              <controlPr defaultSize="0" autoFill="0" autoLine="0" autoPict="0">
                <anchor moveWithCells="1">
                  <from>
                    <xdr:col>2</xdr:col>
                    <xdr:colOff>960120</xdr:colOff>
                    <xdr:row>112</xdr:row>
                    <xdr:rowOff>30480</xdr:rowOff>
                  </from>
                  <to>
                    <xdr:col>2</xdr:col>
                    <xdr:colOff>1379220</xdr:colOff>
                    <xdr:row>113</xdr:row>
                    <xdr:rowOff>160020</xdr:rowOff>
                  </to>
                </anchor>
              </controlPr>
            </control>
          </mc:Choice>
        </mc:AlternateContent>
        <mc:AlternateContent xmlns:mc="http://schemas.openxmlformats.org/markup-compatibility/2006">
          <mc:Choice Requires="x14">
            <control shapeId="3118" r:id="rId17" name="Check Box 46">
              <controlPr defaultSize="0" autoFill="0" autoLine="0" autoPict="0">
                <anchor moveWithCells="1">
                  <from>
                    <xdr:col>2</xdr:col>
                    <xdr:colOff>960120</xdr:colOff>
                    <xdr:row>116</xdr:row>
                    <xdr:rowOff>45720</xdr:rowOff>
                  </from>
                  <to>
                    <xdr:col>2</xdr:col>
                    <xdr:colOff>1379220</xdr:colOff>
                    <xdr:row>117</xdr:row>
                    <xdr:rowOff>182880</xdr:rowOff>
                  </to>
                </anchor>
              </controlPr>
            </control>
          </mc:Choice>
        </mc:AlternateContent>
        <mc:AlternateContent xmlns:mc="http://schemas.openxmlformats.org/markup-compatibility/2006">
          <mc:Choice Requires="x14">
            <control shapeId="3119" r:id="rId18" name="Check Box 47">
              <controlPr defaultSize="0" autoFill="0" autoLine="0" autoPict="0">
                <anchor moveWithCells="1">
                  <from>
                    <xdr:col>2</xdr:col>
                    <xdr:colOff>960120</xdr:colOff>
                    <xdr:row>81</xdr:row>
                    <xdr:rowOff>76200</xdr:rowOff>
                  </from>
                  <to>
                    <xdr:col>2</xdr:col>
                    <xdr:colOff>1379220</xdr:colOff>
                    <xdr:row>83</xdr:row>
                    <xdr:rowOff>7620</xdr:rowOff>
                  </to>
                </anchor>
              </controlPr>
            </control>
          </mc:Choice>
        </mc:AlternateContent>
        <mc:AlternateContent xmlns:mc="http://schemas.openxmlformats.org/markup-compatibility/2006">
          <mc:Choice Requires="x14">
            <control shapeId="3120" r:id="rId19" name="Check Box 48">
              <controlPr defaultSize="0" autoFill="0" autoLine="0" autoPict="0">
                <anchor moveWithCells="1">
                  <from>
                    <xdr:col>2</xdr:col>
                    <xdr:colOff>960120</xdr:colOff>
                    <xdr:row>84</xdr:row>
                    <xdr:rowOff>76200</xdr:rowOff>
                  </from>
                  <to>
                    <xdr:col>2</xdr:col>
                    <xdr:colOff>1379220</xdr:colOff>
                    <xdr:row>86</xdr:row>
                    <xdr:rowOff>7620</xdr:rowOff>
                  </to>
                </anchor>
              </controlPr>
            </control>
          </mc:Choice>
        </mc:AlternateContent>
        <mc:AlternateContent xmlns:mc="http://schemas.openxmlformats.org/markup-compatibility/2006">
          <mc:Choice Requires="x14">
            <control shapeId="3121" r:id="rId20" name="Check Box 49">
              <controlPr defaultSize="0" autoFill="0" autoLine="0" autoPict="0">
                <anchor moveWithCells="1">
                  <from>
                    <xdr:col>2</xdr:col>
                    <xdr:colOff>960120</xdr:colOff>
                    <xdr:row>87</xdr:row>
                    <xdr:rowOff>76200</xdr:rowOff>
                  </from>
                  <to>
                    <xdr:col>2</xdr:col>
                    <xdr:colOff>1379220</xdr:colOff>
                    <xdr:row>89</xdr:row>
                    <xdr:rowOff>7620</xdr:rowOff>
                  </to>
                </anchor>
              </controlPr>
            </control>
          </mc:Choice>
        </mc:AlternateContent>
        <mc:AlternateContent xmlns:mc="http://schemas.openxmlformats.org/markup-compatibility/2006">
          <mc:Choice Requires="x14">
            <control shapeId="3122" r:id="rId21" name="Check Box 50">
              <controlPr defaultSize="0" autoFill="0" autoLine="0" autoPict="0">
                <anchor moveWithCells="1">
                  <from>
                    <xdr:col>2</xdr:col>
                    <xdr:colOff>960120</xdr:colOff>
                    <xdr:row>120</xdr:row>
                    <xdr:rowOff>45720</xdr:rowOff>
                  </from>
                  <to>
                    <xdr:col>2</xdr:col>
                    <xdr:colOff>1379220</xdr:colOff>
                    <xdr:row>122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3:H50"/>
  <sheetViews>
    <sheetView zoomScale="70" zoomScaleNormal="70" workbookViewId="0">
      <selection activeCell="B14" sqref="B14"/>
    </sheetView>
  </sheetViews>
  <sheetFormatPr defaultColWidth="9" defaultRowHeight="14.4"/>
  <cols>
    <col min="1" max="1" width="5.44140625" style="1" customWidth="1"/>
    <col min="2" max="2" width="27" style="1" customWidth="1"/>
    <col min="3" max="3" width="24.33203125" style="1" customWidth="1"/>
    <col min="4" max="4" width="23.44140625" style="1" customWidth="1"/>
    <col min="5" max="5" width="28.5546875" style="1" customWidth="1"/>
    <col min="6" max="6" width="44" style="1" customWidth="1"/>
    <col min="7" max="7" width="72.5546875" style="1" customWidth="1"/>
    <col min="8" max="16384" width="9" style="1"/>
  </cols>
  <sheetData>
    <row r="13" spans="2:3" ht="15" thickBot="1"/>
    <row r="14" spans="2:3" ht="26.25" customHeight="1" thickBot="1">
      <c r="B14" s="67" t="s">
        <v>171</v>
      </c>
      <c r="C14" s="99" t="s">
        <v>175</v>
      </c>
    </row>
    <row r="15" spans="2:3" ht="26.25" customHeight="1" thickBot="1">
      <c r="C15" s="101" t="s">
        <v>405</v>
      </c>
    </row>
    <row r="16" spans="2:3" ht="27" customHeight="1" thickBot="1">
      <c r="C16" s="492" t="s">
        <v>548</v>
      </c>
    </row>
    <row r="19" spans="2:8" ht="15.6">
      <c r="B19" s="67" t="s">
        <v>601</v>
      </c>
    </row>
    <row r="20" spans="2:8" ht="13.5" customHeight="1"/>
    <row r="21" spans="2:8" ht="41.1" customHeight="1">
      <c r="B21" s="940" t="s">
        <v>654</v>
      </c>
      <c r="C21" s="940"/>
      <c r="D21" s="940"/>
      <c r="E21" s="940"/>
      <c r="F21" s="940"/>
      <c r="G21" s="940"/>
      <c r="H21" s="940"/>
    </row>
    <row r="23" spans="2:8" s="529" customFormat="1" ht="15.6">
      <c r="B23" s="537" t="s">
        <v>543</v>
      </c>
      <c r="C23" s="537" t="s">
        <v>558</v>
      </c>
      <c r="D23" s="537" t="s">
        <v>542</v>
      </c>
      <c r="E23" s="947" t="s">
        <v>34</v>
      </c>
      <c r="F23" s="948"/>
      <c r="G23" s="947" t="s">
        <v>541</v>
      </c>
      <c r="H23" s="948"/>
    </row>
    <row r="24" spans="2:8">
      <c r="B24" s="528">
        <v>1</v>
      </c>
      <c r="C24" s="558"/>
      <c r="D24" s="527"/>
      <c r="E24" s="945"/>
      <c r="F24" s="946"/>
      <c r="G24" s="949"/>
      <c r="H24" s="950"/>
    </row>
    <row r="25" spans="2:8">
      <c r="B25" s="528">
        <v>2</v>
      </c>
      <c r="C25" s="558"/>
      <c r="D25" s="527"/>
      <c r="E25" s="945"/>
      <c r="F25" s="946"/>
      <c r="G25" s="949"/>
      <c r="H25" s="950"/>
    </row>
    <row r="26" spans="2:8">
      <c r="B26" s="528">
        <v>3</v>
      </c>
      <c r="C26" s="558"/>
      <c r="D26" s="527"/>
      <c r="E26" s="945"/>
      <c r="F26" s="946"/>
      <c r="G26" s="949"/>
      <c r="H26" s="950"/>
    </row>
    <row r="27" spans="2:8">
      <c r="B27" s="528">
        <v>4</v>
      </c>
      <c r="C27" s="558"/>
      <c r="D27" s="527"/>
      <c r="E27" s="945"/>
      <c r="F27" s="946"/>
      <c r="G27" s="949"/>
      <c r="H27" s="950"/>
    </row>
    <row r="28" spans="2:8">
      <c r="B28" s="528">
        <v>5</v>
      </c>
      <c r="C28" s="558"/>
      <c r="D28" s="527"/>
      <c r="E28" s="945"/>
      <c r="F28" s="946"/>
      <c r="G28" s="949"/>
      <c r="H28" s="950"/>
    </row>
    <row r="29" spans="2:8">
      <c r="B29" s="528">
        <v>6</v>
      </c>
      <c r="C29" s="558"/>
      <c r="D29" s="527"/>
      <c r="E29" s="945"/>
      <c r="F29" s="946"/>
      <c r="G29" s="949"/>
      <c r="H29" s="950"/>
    </row>
    <row r="30" spans="2:8">
      <c r="B30" s="528">
        <v>7</v>
      </c>
      <c r="C30" s="558"/>
      <c r="D30" s="527"/>
      <c r="E30" s="945"/>
      <c r="F30" s="946"/>
      <c r="G30" s="949"/>
      <c r="H30" s="950"/>
    </row>
    <row r="31" spans="2:8">
      <c r="B31" s="528">
        <v>8</v>
      </c>
      <c r="C31" s="558"/>
      <c r="D31" s="527"/>
      <c r="E31" s="945"/>
      <c r="F31" s="946"/>
      <c r="G31" s="949"/>
      <c r="H31" s="950"/>
    </row>
    <row r="32" spans="2:8">
      <c r="B32" s="528">
        <v>9</v>
      </c>
      <c r="C32" s="558"/>
      <c r="D32" s="527"/>
      <c r="E32" s="945"/>
      <c r="F32" s="946"/>
      <c r="G32" s="949"/>
      <c r="H32" s="950"/>
    </row>
    <row r="33" spans="2:8">
      <c r="B33" s="528">
        <v>10</v>
      </c>
      <c r="C33" s="558"/>
      <c r="D33" s="527"/>
      <c r="E33" s="945"/>
      <c r="F33" s="946"/>
      <c r="G33" s="949"/>
      <c r="H33" s="950"/>
    </row>
    <row r="34" spans="2:8">
      <c r="B34" s="528" t="s">
        <v>477</v>
      </c>
      <c r="C34" s="558"/>
      <c r="D34" s="527"/>
      <c r="E34" s="945"/>
      <c r="F34" s="946"/>
      <c r="G34" s="949"/>
      <c r="H34" s="950"/>
    </row>
    <row r="36" spans="2:8" ht="30.75" customHeight="1">
      <c r="B36" s="67" t="s">
        <v>597</v>
      </c>
    </row>
    <row r="37" spans="2:8" ht="23.25" customHeight="1">
      <c r="B37" s="491" t="s">
        <v>602</v>
      </c>
      <c r="C37" s="526"/>
      <c r="D37" s="526"/>
      <c r="E37" s="526"/>
      <c r="F37" s="526"/>
      <c r="G37" s="526"/>
      <c r="H37" s="526"/>
    </row>
    <row r="39" spans="2:8" s="30" customFormat="1" ht="15.6">
      <c r="B39" s="537" t="s">
        <v>543</v>
      </c>
      <c r="C39" s="537" t="s">
        <v>558</v>
      </c>
      <c r="D39" s="537" t="s">
        <v>542</v>
      </c>
      <c r="E39" s="947" t="s">
        <v>34</v>
      </c>
      <c r="F39" s="948"/>
      <c r="G39" s="947" t="s">
        <v>541</v>
      </c>
      <c r="H39" s="948"/>
    </row>
    <row r="40" spans="2:8">
      <c r="B40" s="528">
        <v>1</v>
      </c>
      <c r="C40" s="558"/>
      <c r="D40" s="527"/>
      <c r="E40" s="945"/>
      <c r="F40" s="946"/>
      <c r="G40" s="949"/>
      <c r="H40" s="950"/>
    </row>
    <row r="41" spans="2:8">
      <c r="B41" s="528">
        <v>2</v>
      </c>
      <c r="C41" s="558"/>
      <c r="D41" s="527"/>
      <c r="E41" s="945"/>
      <c r="F41" s="946"/>
      <c r="G41" s="949"/>
      <c r="H41" s="950"/>
    </row>
    <row r="42" spans="2:8">
      <c r="B42" s="528">
        <v>3</v>
      </c>
      <c r="C42" s="558"/>
      <c r="D42" s="527"/>
      <c r="E42" s="945"/>
      <c r="F42" s="946"/>
      <c r="G42" s="949"/>
      <c r="H42" s="950"/>
    </row>
    <row r="43" spans="2:8">
      <c r="B43" s="528">
        <v>4</v>
      </c>
      <c r="C43" s="558"/>
      <c r="D43" s="527"/>
      <c r="E43" s="945"/>
      <c r="F43" s="946"/>
      <c r="G43" s="949"/>
      <c r="H43" s="950"/>
    </row>
    <row r="44" spans="2:8">
      <c r="B44" s="528">
        <v>5</v>
      </c>
      <c r="C44" s="558"/>
      <c r="D44" s="527"/>
      <c r="E44" s="945"/>
      <c r="F44" s="946"/>
      <c r="G44" s="949"/>
      <c r="H44" s="950"/>
    </row>
    <row r="45" spans="2:8">
      <c r="B45" s="528">
        <v>6</v>
      </c>
      <c r="C45" s="558"/>
      <c r="D45" s="527"/>
      <c r="E45" s="945"/>
      <c r="F45" s="946"/>
      <c r="G45" s="949"/>
      <c r="H45" s="950"/>
    </row>
    <row r="46" spans="2:8">
      <c r="B46" s="528">
        <v>7</v>
      </c>
      <c r="C46" s="558"/>
      <c r="D46" s="527"/>
      <c r="E46" s="945"/>
      <c r="F46" s="946"/>
      <c r="G46" s="949"/>
      <c r="H46" s="950"/>
    </row>
    <row r="47" spans="2:8">
      <c r="B47" s="528">
        <v>8</v>
      </c>
      <c r="C47" s="558"/>
      <c r="D47" s="527"/>
      <c r="E47" s="945"/>
      <c r="F47" s="946"/>
      <c r="G47" s="949"/>
      <c r="H47" s="950"/>
    </row>
    <row r="48" spans="2:8">
      <c r="B48" s="528">
        <v>9</v>
      </c>
      <c r="C48" s="558"/>
      <c r="D48" s="527"/>
      <c r="E48" s="945"/>
      <c r="F48" s="946"/>
      <c r="G48" s="949"/>
      <c r="H48" s="950"/>
    </row>
    <row r="49" spans="2:8">
      <c r="B49" s="528">
        <v>10</v>
      </c>
      <c r="C49" s="558"/>
      <c r="D49" s="527"/>
      <c r="E49" s="945"/>
      <c r="F49" s="946"/>
      <c r="G49" s="949"/>
      <c r="H49" s="950"/>
    </row>
    <row r="50" spans="2:8">
      <c r="B50" s="528" t="s">
        <v>477</v>
      </c>
      <c r="C50" s="558"/>
      <c r="D50" s="527"/>
      <c r="E50" s="945"/>
      <c r="F50" s="946"/>
      <c r="G50" s="949"/>
      <c r="H50" s="950"/>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R69"/>
  <sheetViews>
    <sheetView topLeftCell="A41" zoomScale="80" zoomScaleNormal="80" workbookViewId="0">
      <selection activeCell="C60" sqref="C60"/>
    </sheetView>
  </sheetViews>
  <sheetFormatPr defaultColWidth="9" defaultRowHeight="14.4"/>
  <cols>
    <col min="1" max="1" width="5.33203125" style="1" customWidth="1"/>
    <col min="2" max="2" width="27.33203125" style="9" customWidth="1"/>
    <col min="3" max="3" width="23" style="9" customWidth="1"/>
    <col min="4" max="4" width="32.33203125" style="1" customWidth="1"/>
    <col min="5" max="5" width="26.33203125" style="1" customWidth="1"/>
    <col min="6" max="6" width="24" style="1" customWidth="1"/>
    <col min="7" max="7" width="21.44140625" style="1" customWidth="1"/>
    <col min="8" max="8" width="24" style="1" customWidth="1"/>
    <col min="9" max="13" width="22" style="1" customWidth="1"/>
    <col min="14" max="14" width="26" style="1" customWidth="1"/>
    <col min="15" max="16" width="22" style="1" customWidth="1"/>
    <col min="17" max="17" width="16.33203125" style="1" customWidth="1"/>
    <col min="18" max="18" width="13.5546875" style="1" customWidth="1"/>
    <col min="19" max="19" width="14" style="1" customWidth="1"/>
    <col min="20" max="20" width="20" style="1" customWidth="1"/>
    <col min="21" max="21" width="10" style="1" customWidth="1"/>
    <col min="22" max="30" width="14" style="1" customWidth="1"/>
    <col min="31" max="16384" width="9" style="1"/>
  </cols>
  <sheetData>
    <row r="1" spans="2:17" ht="151.5" customHeight="1"/>
    <row r="2" spans="2:17" ht="21.75" customHeight="1">
      <c r="B2" s="73"/>
      <c r="C2" s="73"/>
      <c r="D2" s="73"/>
      <c r="E2" s="73"/>
      <c r="F2" s="73"/>
      <c r="G2" s="73"/>
      <c r="H2" s="73"/>
      <c r="I2" s="73"/>
      <c r="J2" s="73"/>
      <c r="K2" s="73"/>
      <c r="L2" s="73"/>
      <c r="M2" s="73"/>
      <c r="N2" s="73"/>
      <c r="O2" s="73"/>
      <c r="P2" s="73"/>
      <c r="Q2" s="73"/>
    </row>
    <row r="3" spans="2:17" ht="22.5" customHeight="1" thickBot="1">
      <c r="B3" s="38"/>
      <c r="C3" s="21"/>
      <c r="D3" s="13"/>
      <c r="E3" s="118"/>
      <c r="F3" s="13"/>
      <c r="G3" s="13"/>
      <c r="H3" s="55"/>
      <c r="I3" s="118"/>
      <c r="J3" s="118"/>
      <c r="K3" s="118"/>
      <c r="L3" s="118"/>
      <c r="M3" s="118"/>
      <c r="N3" s="118"/>
      <c r="O3" s="118"/>
      <c r="P3" s="118"/>
      <c r="Q3" s="118"/>
    </row>
    <row r="4" spans="2:17" s="2" customFormat="1" ht="27" customHeight="1" thickBot="1">
      <c r="B4" s="236" t="s">
        <v>171</v>
      </c>
      <c r="C4" s="407"/>
      <c r="D4" s="222" t="s">
        <v>175</v>
      </c>
      <c r="E4" s="391"/>
      <c r="F4" s="391"/>
      <c r="G4" s="391"/>
      <c r="H4" s="391"/>
      <c r="I4" s="391"/>
      <c r="J4" s="391"/>
      <c r="K4" s="391"/>
      <c r="L4" s="391"/>
      <c r="M4" s="391"/>
      <c r="N4" s="391"/>
      <c r="O4" s="391"/>
      <c r="P4" s="391"/>
      <c r="Q4" s="391"/>
    </row>
    <row r="5" spans="2:17" s="2" customFormat="1" ht="24" customHeight="1" thickBot="1">
      <c r="B5" s="408"/>
      <c r="C5" s="407"/>
      <c r="D5" s="409" t="s">
        <v>405</v>
      </c>
      <c r="F5" s="391"/>
      <c r="G5" s="391"/>
      <c r="H5" s="391"/>
      <c r="I5" s="391"/>
      <c r="J5" s="391"/>
      <c r="K5" s="391"/>
      <c r="L5" s="391"/>
      <c r="M5" s="391"/>
      <c r="N5" s="391"/>
      <c r="O5" s="391"/>
      <c r="P5" s="391"/>
      <c r="Q5" s="391"/>
    </row>
    <row r="6" spans="2:17" s="2" customFormat="1" ht="28.5" customHeight="1" thickBot="1">
      <c r="B6" s="408"/>
      <c r="C6" s="407"/>
      <c r="D6" s="225" t="s">
        <v>172</v>
      </c>
      <c r="E6" s="391"/>
      <c r="F6" s="391"/>
      <c r="G6" s="391"/>
      <c r="H6" s="391"/>
      <c r="I6" s="391"/>
      <c r="J6" s="391"/>
      <c r="K6" s="391"/>
      <c r="L6" s="391"/>
      <c r="M6" s="391"/>
      <c r="N6" s="391"/>
      <c r="O6" s="391"/>
      <c r="P6" s="391"/>
      <c r="Q6" s="391"/>
    </row>
    <row r="7" spans="2:17" s="83" customFormat="1" ht="29.25" customHeight="1" thickBot="1">
      <c r="D7" s="492" t="s">
        <v>548</v>
      </c>
      <c r="P7" s="84"/>
      <c r="Q7" s="84"/>
    </row>
    <row r="8" spans="2:17" s="83" customFormat="1" ht="30" customHeight="1">
      <c r="D8" s="497"/>
      <c r="P8" s="84"/>
      <c r="Q8" s="84"/>
    </row>
    <row r="9" spans="2:17" s="2" customFormat="1" ht="24.75" customHeight="1">
      <c r="B9" s="93" t="s">
        <v>410</v>
      </c>
      <c r="C9" s="13"/>
      <c r="D9" s="406">
        <v>2013</v>
      </c>
    </row>
    <row r="10" spans="2:17" s="13" customFormat="1" ht="16.5" customHeight="1"/>
    <row r="11" spans="2:17" s="13" customFormat="1" ht="36.75" customHeight="1">
      <c r="B11" s="907" t="s">
        <v>895</v>
      </c>
      <c r="C11" s="907"/>
      <c r="D11" s="907"/>
      <c r="E11" s="907"/>
      <c r="F11" s="907"/>
      <c r="G11" s="907"/>
      <c r="H11" s="907"/>
      <c r="I11" s="907"/>
      <c r="J11" s="907"/>
      <c r="K11" s="907"/>
      <c r="L11" s="907"/>
      <c r="M11" s="907"/>
      <c r="N11" s="533"/>
      <c r="O11" s="533"/>
      <c r="P11" s="533"/>
      <c r="Q11" s="533"/>
    </row>
    <row r="12" spans="2:17" s="2" customFormat="1" ht="15.75" customHeight="1"/>
    <row r="13" spans="2:17" s="13" customFormat="1" ht="48" customHeight="1">
      <c r="C13" s="210" t="str">
        <f>'1.  LRAMVA Summary'!R53</f>
        <v>Total</v>
      </c>
      <c r="D13" s="210" t="str">
        <f>'1.  LRAMVA Summary'!D53</f>
        <v>Residential</v>
      </c>
      <c r="E13" s="210" t="str">
        <f>'1.  LRAMVA Summary'!E53</f>
        <v>GS&lt;50 kW</v>
      </c>
      <c r="F13" s="210" t="str">
        <f>'1.  LRAMVA Summary'!F53</f>
        <v>GS&gt;50 KW</v>
      </c>
      <c r="G13" s="210" t="str">
        <f>'1.  LRAMVA Summary'!G53</f>
        <v>Street Lights</v>
      </c>
      <c r="H13" s="210" t="str">
        <f>'1.  LRAMVA Summary'!H53</f>
        <v/>
      </c>
      <c r="I13" s="210" t="str">
        <f>'1.  LRAMVA Summary'!I53</f>
        <v/>
      </c>
      <c r="J13" s="210" t="str">
        <f>'1.  LRAMVA Summary'!J53</f>
        <v/>
      </c>
      <c r="K13" s="210" t="str">
        <f>'1.  LRAMVA Summary'!K53</f>
        <v/>
      </c>
      <c r="L13" s="210" t="str">
        <f>'1.  LRAMVA Summary'!L53</f>
        <v/>
      </c>
      <c r="M13" s="210" t="str">
        <f>'1.  LRAMVA Summary'!M53</f>
        <v/>
      </c>
      <c r="N13" s="210" t="str">
        <f>'1.  LRAMVA Summary'!N53</f>
        <v/>
      </c>
      <c r="O13" s="210" t="str">
        <f>'1.  LRAMVA Summary'!O53</f>
        <v/>
      </c>
      <c r="P13" s="210" t="str">
        <f>'1.  LRAMVA Summary'!P53</f>
        <v/>
      </c>
      <c r="Q13" s="210" t="str">
        <f>'1.  LRAMVA Summary'!Q53</f>
        <v/>
      </c>
    </row>
    <row r="14" spans="2:17" s="2" customFormat="1" ht="15.75" customHeight="1">
      <c r="B14" s="66"/>
      <c r="C14" s="501"/>
      <c r="D14" s="502" t="str">
        <f>'1.  LRAMVA Summary'!D54</f>
        <v>kWh</v>
      </c>
      <c r="E14" s="502" t="str">
        <f>'1.  LRAMVA Summary'!E54</f>
        <v>kWh</v>
      </c>
      <c r="F14" s="502" t="str">
        <f>'1.  LRAMVA Summary'!F54</f>
        <v>kW</v>
      </c>
      <c r="G14" s="502" t="str">
        <f>'1.  LRAMVA Summary'!G54</f>
        <v>kW</v>
      </c>
      <c r="H14" s="502">
        <f>'1.  LRAMVA Summary'!H54</f>
        <v>0</v>
      </c>
      <c r="I14" s="502">
        <f>'1.  LRAMVA Summary'!I54</f>
        <v>0</v>
      </c>
      <c r="J14" s="502">
        <f>'1.  LRAMVA Summary'!J54</f>
        <v>0</v>
      </c>
      <c r="K14" s="502">
        <f>'1.  LRAMVA Summary'!K54</f>
        <v>0</v>
      </c>
      <c r="L14" s="502">
        <f>'1.  LRAMVA Summary'!L54</f>
        <v>0</v>
      </c>
      <c r="M14" s="502">
        <f>'1.  LRAMVA Summary'!M54</f>
        <v>0</v>
      </c>
      <c r="N14" s="502">
        <f>'1.  LRAMVA Summary'!N54</f>
        <v>0</v>
      </c>
      <c r="O14" s="502">
        <f>'1.  LRAMVA Summary'!O54</f>
        <v>0</v>
      </c>
      <c r="P14" s="502">
        <f>'1.  LRAMVA Summary'!P54</f>
        <v>0</v>
      </c>
      <c r="Q14" s="503">
        <f>'1.  LRAMVA Summary'!Q54</f>
        <v>0</v>
      </c>
    </row>
    <row r="15" spans="2:17" s="407" customFormat="1" ht="15.75" customHeight="1">
      <c r="B15" s="411" t="s">
        <v>27</v>
      </c>
      <c r="C15" s="543">
        <f>SUM(D15:Q15)</f>
        <v>3299236</v>
      </c>
      <c r="D15" s="770">
        <v>494885</v>
      </c>
      <c r="E15" s="770">
        <v>2573404</v>
      </c>
      <c r="F15" s="770">
        <v>230947</v>
      </c>
      <c r="G15" s="404"/>
      <c r="H15" s="404"/>
      <c r="I15" s="404"/>
      <c r="J15" s="404"/>
      <c r="K15" s="404"/>
      <c r="L15" s="404"/>
      <c r="M15" s="404"/>
      <c r="N15" s="404"/>
      <c r="O15" s="404"/>
      <c r="P15" s="405"/>
      <c r="Q15" s="405"/>
    </row>
    <row r="16" spans="2:17" s="407" customFormat="1" ht="15.75" customHeight="1">
      <c r="B16" s="411" t="s">
        <v>28</v>
      </c>
      <c r="C16" s="543">
        <f>SUM(D16:Q16)</f>
        <v>576</v>
      </c>
      <c r="D16" s="405"/>
      <c r="E16" s="405"/>
      <c r="F16" s="405">
        <v>576</v>
      </c>
      <c r="G16" s="403"/>
      <c r="H16" s="403"/>
      <c r="I16" s="403"/>
      <c r="J16" s="403"/>
      <c r="K16" s="405"/>
      <c r="L16" s="405"/>
      <c r="M16" s="405"/>
      <c r="N16" s="405"/>
      <c r="O16" s="405"/>
      <c r="P16" s="405"/>
      <c r="Q16" s="405"/>
    </row>
    <row r="17" spans="2:17" s="13" customFormat="1" ht="15.75" customHeight="1"/>
    <row r="18" spans="2:17" s="19" customFormat="1" ht="15.75" customHeight="1">
      <c r="B18" s="160" t="s">
        <v>448</v>
      </c>
      <c r="C18" s="161"/>
      <c r="D18" s="161">
        <f t="shared" ref="D18:E18" si="0">IF(D14="kw",HLOOKUP(D14,D14:D16,3,FALSE),HLOOKUP(D14,D14:D16,2,FALSE))</f>
        <v>494885</v>
      </c>
      <c r="E18" s="161">
        <f t="shared" si="0"/>
        <v>2573404</v>
      </c>
      <c r="F18" s="161">
        <f>IF(F14="kw",HLOOKUP(F14,F14:F16,3,FALSE),HLOOKUP(F14,F14:F16,2,FALSE))</f>
        <v>576</v>
      </c>
      <c r="G18" s="161">
        <f t="shared" ref="G18:Q18" si="1">IF(G14="kw",HLOOKUP(G14,G14:G16,3,FALSE),HLOOKUP(G14,G14:G16,2,FALSE))</f>
        <v>0</v>
      </c>
      <c r="H18" s="161">
        <f t="shared" si="1"/>
        <v>0</v>
      </c>
      <c r="I18" s="161">
        <f t="shared" si="1"/>
        <v>0</v>
      </c>
      <c r="J18" s="161">
        <f t="shared" si="1"/>
        <v>0</v>
      </c>
      <c r="K18" s="161">
        <f t="shared" si="1"/>
        <v>0</v>
      </c>
      <c r="L18" s="161">
        <f t="shared" si="1"/>
        <v>0</v>
      </c>
      <c r="M18" s="161">
        <f t="shared" si="1"/>
        <v>0</v>
      </c>
      <c r="N18" s="161">
        <f t="shared" si="1"/>
        <v>0</v>
      </c>
      <c r="O18" s="161">
        <f t="shared" si="1"/>
        <v>0</v>
      </c>
      <c r="P18" s="161">
        <f t="shared" si="1"/>
        <v>0</v>
      </c>
      <c r="Q18" s="161">
        <f t="shared" si="1"/>
        <v>0</v>
      </c>
    </row>
    <row r="19" spans="2:17" s="2" customFormat="1" ht="15.75" customHeight="1">
      <c r="B19" s="75"/>
      <c r="C19" s="56"/>
      <c r="D19" s="56"/>
      <c r="E19" s="56"/>
      <c r="F19" s="56"/>
      <c r="G19" s="56"/>
      <c r="H19" s="56"/>
      <c r="I19" s="56"/>
      <c r="J19" s="56"/>
      <c r="K19" s="56"/>
      <c r="L19" s="56"/>
      <c r="M19" s="56"/>
      <c r="N19" s="56"/>
      <c r="O19" s="56"/>
      <c r="P19" s="56"/>
      <c r="Q19" s="56"/>
    </row>
    <row r="20" spans="2:17" s="391" customFormat="1" ht="32.4" customHeight="1">
      <c r="B20" s="410" t="s">
        <v>648</v>
      </c>
      <c r="C20" s="324" t="s">
        <v>1019</v>
      </c>
      <c r="D20" s="324"/>
    </row>
    <row r="21" spans="2:17" s="391" customFormat="1" ht="21" customHeight="1">
      <c r="B21" s="410" t="s">
        <v>365</v>
      </c>
      <c r="C21" s="324" t="s">
        <v>1020</v>
      </c>
      <c r="D21" s="324"/>
    </row>
    <row r="22" spans="2:17" s="13" customFormat="1" ht="15.75" customHeight="1">
      <c r="B22" s="136"/>
      <c r="C22" s="137"/>
    </row>
    <row r="23" spans="2:17" s="13" customFormat="1" ht="23.25" customHeight="1">
      <c r="B23" s="138"/>
      <c r="C23" s="138"/>
    </row>
    <row r="24" spans="2:17" s="13" customFormat="1" ht="22.5" customHeight="1">
      <c r="B24" s="93" t="s">
        <v>411</v>
      </c>
      <c r="C24" s="93"/>
      <c r="D24" s="406"/>
    </row>
    <row r="25" spans="2:17" s="2" customFormat="1" ht="15.75" customHeight="1"/>
    <row r="26" spans="2:17" s="2" customFormat="1" ht="42" customHeight="1">
      <c r="B26" s="907" t="s">
        <v>708</v>
      </c>
      <c r="C26" s="907"/>
      <c r="D26" s="907"/>
      <c r="E26" s="907"/>
      <c r="F26" s="907"/>
      <c r="G26" s="907"/>
      <c r="H26" s="907"/>
      <c r="I26" s="907"/>
      <c r="J26" s="907"/>
      <c r="K26" s="907"/>
      <c r="L26" s="907"/>
      <c r="M26" s="907"/>
      <c r="N26" s="533"/>
      <c r="O26" s="533"/>
      <c r="P26" s="533"/>
      <c r="Q26" s="533"/>
    </row>
    <row r="27" spans="2:17" s="2" customFormat="1" ht="15.75" customHeight="1"/>
    <row r="28" spans="2:17" s="13" customFormat="1" ht="44.25" customHeight="1">
      <c r="C28" s="210" t="str">
        <f>'1.  LRAMVA Summary'!R53</f>
        <v>Total</v>
      </c>
      <c r="D28" s="210" t="str">
        <f>'1.  LRAMVA Summary'!D53</f>
        <v>Residential</v>
      </c>
      <c r="E28" s="210" t="str">
        <f>'1.  LRAMVA Summary'!E53</f>
        <v>GS&lt;50 kW</v>
      </c>
      <c r="F28" s="210" t="str">
        <f>'1.  LRAMVA Summary'!F53</f>
        <v>GS&gt;50 KW</v>
      </c>
      <c r="G28" s="210" t="str">
        <f>'1.  LRAMVA Summary'!G53</f>
        <v>Street Lights</v>
      </c>
      <c r="H28" s="210" t="str">
        <f>'1.  LRAMVA Summary'!H53</f>
        <v/>
      </c>
      <c r="I28" s="210" t="str">
        <f>'1.  LRAMVA Summary'!I53</f>
        <v/>
      </c>
      <c r="J28" s="210" t="str">
        <f>'1.  LRAMVA Summary'!J53</f>
        <v/>
      </c>
      <c r="K28" s="210" t="str">
        <f>'1.  LRAMVA Summary'!K53</f>
        <v/>
      </c>
      <c r="L28" s="210" t="str">
        <f>'1.  LRAMVA Summary'!L53</f>
        <v/>
      </c>
      <c r="M28" s="210" t="str">
        <f>'1.  LRAMVA Summary'!M53</f>
        <v/>
      </c>
      <c r="N28" s="210" t="str">
        <f>'1.  LRAMVA Summary'!N53</f>
        <v/>
      </c>
      <c r="O28" s="210" t="str">
        <f>'1.  LRAMVA Summary'!O53</f>
        <v/>
      </c>
      <c r="P28" s="210" t="str">
        <f>'1.  LRAMVA Summary'!P53</f>
        <v/>
      </c>
      <c r="Q28" s="210" t="str">
        <f>'1.  LRAMVA Summary'!Q53</f>
        <v/>
      </c>
    </row>
    <row r="29" spans="2:17" s="2" customFormat="1" ht="15.75" customHeight="1">
      <c r="B29" s="66"/>
      <c r="C29" s="501"/>
      <c r="D29" s="502" t="str">
        <f>'1.  LRAMVA Summary'!D54</f>
        <v>kWh</v>
      </c>
      <c r="E29" s="502" t="str">
        <f>'1.  LRAMVA Summary'!E54</f>
        <v>kWh</v>
      </c>
      <c r="F29" s="502" t="str">
        <f>'1.  LRAMVA Summary'!F54</f>
        <v>kW</v>
      </c>
      <c r="G29" s="502" t="str">
        <f>'1.  LRAMVA Summary'!G54</f>
        <v>kW</v>
      </c>
      <c r="H29" s="502">
        <f>'1.  LRAMVA Summary'!H54</f>
        <v>0</v>
      </c>
      <c r="I29" s="502">
        <f>'1.  LRAMVA Summary'!I54</f>
        <v>0</v>
      </c>
      <c r="J29" s="502">
        <f>'1.  LRAMVA Summary'!J54</f>
        <v>0</v>
      </c>
      <c r="K29" s="502">
        <f>'1.  LRAMVA Summary'!K54</f>
        <v>0</v>
      </c>
      <c r="L29" s="502">
        <f>'1.  LRAMVA Summary'!L54</f>
        <v>0</v>
      </c>
      <c r="M29" s="502">
        <f>'1.  LRAMVA Summary'!M54</f>
        <v>0</v>
      </c>
      <c r="N29" s="502">
        <f>'1.  LRAMVA Summary'!N54</f>
        <v>0</v>
      </c>
      <c r="O29" s="502">
        <f>'1.  LRAMVA Summary'!O54</f>
        <v>0</v>
      </c>
      <c r="P29" s="502">
        <f>'1.  LRAMVA Summary'!P54</f>
        <v>0</v>
      </c>
      <c r="Q29" s="503">
        <f>'1.  LRAMVA Summary'!Q54</f>
        <v>0</v>
      </c>
    </row>
    <row r="30" spans="2:17" s="407" customFormat="1" ht="15.75" customHeight="1">
      <c r="B30" s="411" t="s">
        <v>27</v>
      </c>
      <c r="C30" s="543">
        <f>SUM(D30:Q30)</f>
        <v>0</v>
      </c>
      <c r="D30" s="412"/>
      <c r="E30" s="412"/>
      <c r="F30" s="412"/>
      <c r="G30" s="412"/>
      <c r="H30" s="412"/>
      <c r="I30" s="412"/>
      <c r="J30" s="412"/>
      <c r="K30" s="412"/>
      <c r="L30" s="412"/>
      <c r="M30" s="412"/>
      <c r="N30" s="412"/>
      <c r="O30" s="412"/>
      <c r="P30" s="412"/>
      <c r="Q30" s="405"/>
    </row>
    <row r="31" spans="2:17" s="407" customFormat="1" ht="15" customHeight="1">
      <c r="B31" s="411" t="s">
        <v>28</v>
      </c>
      <c r="C31" s="543">
        <f>SUM(D31:Q31)</f>
        <v>0</v>
      </c>
      <c r="D31" s="403"/>
      <c r="E31" s="403"/>
      <c r="F31" s="403"/>
      <c r="G31" s="403"/>
      <c r="H31" s="403"/>
      <c r="I31" s="403"/>
      <c r="J31" s="403"/>
      <c r="K31" s="405"/>
      <c r="L31" s="405"/>
      <c r="M31" s="405"/>
      <c r="N31" s="405"/>
      <c r="O31" s="405"/>
      <c r="P31" s="405"/>
      <c r="Q31" s="405"/>
    </row>
    <row r="32" spans="2:17" s="13" customFormat="1" ht="15.75" customHeight="1"/>
    <row r="33" spans="2:18" s="19" customFormat="1" ht="15.75" customHeight="1">
      <c r="B33" s="160" t="s">
        <v>448</v>
      </c>
      <c r="C33" s="161"/>
      <c r="D33" s="161">
        <f>IF(D29="kw",HLOOKUP(D29,D29:D31,3,FALSE),HLOOKUP(D29,D29:D31,2,FALSE))</f>
        <v>0</v>
      </c>
      <c r="E33" s="161">
        <f>IF(E29="kw",HLOOKUP(E29,E29:E31,3,FALSE),HLOOKUP(E29,E29:E31,2,FALSE))</f>
        <v>0</v>
      </c>
      <c r="F33" s="161">
        <f>IF(F29="kw",HLOOKUP(F29,F29:F31,3,FALSE),HLOOKUP(F29,F29:F31,2,FALSE))</f>
        <v>0</v>
      </c>
      <c r="G33" s="161">
        <f>IF(G29="kw",HLOOKUP(G29,G29:G31,3,FALSE),HLOOKUP(G29,G29:G31,2,FALSE))</f>
        <v>0</v>
      </c>
      <c r="H33" s="161">
        <f t="shared" ref="H33:Q33" si="2">IF(H29="kw",HLOOKUP(H29,H29:H31,3,FALSE),HLOOKUP(H29,H29:H31,2,FALSE))</f>
        <v>0</v>
      </c>
      <c r="I33" s="161">
        <f t="shared" si="2"/>
        <v>0</v>
      </c>
      <c r="J33" s="161">
        <f t="shared" si="2"/>
        <v>0</v>
      </c>
      <c r="K33" s="161">
        <f t="shared" si="2"/>
        <v>0</v>
      </c>
      <c r="L33" s="161">
        <f t="shared" si="2"/>
        <v>0</v>
      </c>
      <c r="M33" s="161">
        <f t="shared" si="2"/>
        <v>0</v>
      </c>
      <c r="N33" s="161">
        <f t="shared" si="2"/>
        <v>0</v>
      </c>
      <c r="O33" s="161">
        <f t="shared" si="2"/>
        <v>0</v>
      </c>
      <c r="P33" s="161">
        <f t="shared" si="2"/>
        <v>0</v>
      </c>
      <c r="Q33" s="161">
        <f t="shared" si="2"/>
        <v>0</v>
      </c>
    </row>
    <row r="34" spans="2:18" s="2" customFormat="1" ht="15.75" customHeight="1">
      <c r="B34" s="56"/>
      <c r="C34" s="56"/>
      <c r="D34" s="56"/>
      <c r="E34" s="56"/>
      <c r="F34" s="56"/>
      <c r="G34" s="56"/>
      <c r="H34" s="56"/>
      <c r="I34" s="56"/>
      <c r="J34" s="56"/>
      <c r="K34" s="56"/>
      <c r="L34" s="56"/>
      <c r="M34" s="56"/>
      <c r="N34" s="56"/>
      <c r="O34" s="56"/>
      <c r="P34" s="56"/>
      <c r="Q34" s="56"/>
    </row>
    <row r="35" spans="2:18" s="2" customFormat="1" ht="15.75" customHeight="1">
      <c r="B35" s="410" t="s">
        <v>648</v>
      </c>
      <c r="C35" s="324"/>
      <c r="D35" s="324"/>
      <c r="E35" s="56"/>
      <c r="F35" s="56"/>
      <c r="G35" s="56"/>
      <c r="H35" s="56"/>
      <c r="I35" s="56"/>
      <c r="J35" s="56"/>
      <c r="K35" s="56"/>
      <c r="L35" s="56"/>
      <c r="M35" s="56"/>
      <c r="N35" s="56"/>
      <c r="O35" s="56"/>
      <c r="P35" s="56"/>
      <c r="Q35" s="56"/>
    </row>
    <row r="36" spans="2:18" s="391" customFormat="1" ht="21" customHeight="1">
      <c r="B36" s="410" t="s">
        <v>365</v>
      </c>
      <c r="C36" s="324" t="s">
        <v>412</v>
      </c>
      <c r="D36" s="324"/>
    </row>
    <row r="37" spans="2:18" s="13" customFormat="1" ht="15.75" customHeight="1">
      <c r="B37" s="136"/>
      <c r="C37" s="137"/>
    </row>
    <row r="38" spans="2:18" s="13" customFormat="1" ht="15.75" customHeight="1">
      <c r="B38" s="136"/>
      <c r="C38" s="136"/>
    </row>
    <row r="39" spans="2:18" s="2" customFormat="1" ht="15.6">
      <c r="B39" s="93" t="s">
        <v>450</v>
      </c>
      <c r="C39" s="27"/>
      <c r="D39" s="26"/>
      <c r="E39" s="29"/>
      <c r="F39" s="30"/>
    </row>
    <row r="40" spans="2:18" s="3" customFormat="1" ht="39" customHeight="1">
      <c r="B40" s="907" t="s">
        <v>595</v>
      </c>
      <c r="C40" s="907"/>
      <c r="D40" s="907"/>
      <c r="E40" s="907"/>
      <c r="F40" s="907"/>
      <c r="G40" s="907"/>
      <c r="H40" s="907"/>
      <c r="I40" s="907"/>
      <c r="J40" s="907"/>
      <c r="K40" s="907"/>
      <c r="L40" s="907"/>
      <c r="M40" s="907"/>
      <c r="N40" s="533"/>
      <c r="O40" s="533"/>
      <c r="P40" s="533"/>
      <c r="Q40" s="533"/>
    </row>
    <row r="41" spans="2:18" s="2" customFormat="1" ht="16.5" customHeight="1">
      <c r="B41" s="9"/>
      <c r="C41" s="9"/>
      <c r="D41" s="16"/>
    </row>
    <row r="42" spans="2:18" s="13" customFormat="1" ht="56.25" customHeight="1">
      <c r="B42" s="210" t="s">
        <v>234</v>
      </c>
      <c r="C42" s="210" t="s">
        <v>592</v>
      </c>
      <c r="D42" s="210" t="str">
        <f>'1.  LRAMVA Summary'!D53</f>
        <v>Residential</v>
      </c>
      <c r="E42" s="210" t="str">
        <f>'1.  LRAMVA Summary'!E53</f>
        <v>GS&lt;50 kW</v>
      </c>
      <c r="F42" s="210" t="str">
        <f>'1.  LRAMVA Summary'!F53</f>
        <v>GS&gt;50 KW</v>
      </c>
      <c r="G42" s="210" t="str">
        <f>'1.  LRAMVA Summary'!G53</f>
        <v>Street Lights</v>
      </c>
      <c r="H42" s="210" t="str">
        <f>'1.  LRAMVA Summary'!H53</f>
        <v/>
      </c>
      <c r="I42" s="210" t="str">
        <f>'1.  LRAMVA Summary'!I53</f>
        <v/>
      </c>
      <c r="J42" s="210" t="str">
        <f>'1.  LRAMVA Summary'!J53</f>
        <v/>
      </c>
      <c r="K42" s="210" t="str">
        <f>'1.  LRAMVA Summary'!K53</f>
        <v/>
      </c>
      <c r="L42" s="210" t="str">
        <f>'1.  LRAMVA Summary'!L53</f>
        <v/>
      </c>
      <c r="M42" s="210" t="str">
        <f>'1.  LRAMVA Summary'!M53</f>
        <v/>
      </c>
      <c r="N42" s="210" t="str">
        <f>'1.  LRAMVA Summary'!N53</f>
        <v/>
      </c>
      <c r="O42" s="210" t="str">
        <f>'1.  LRAMVA Summary'!O53</f>
        <v/>
      </c>
      <c r="P42" s="210" t="str">
        <f>'1.  LRAMVA Summary'!P53</f>
        <v/>
      </c>
      <c r="Q42" s="210" t="str">
        <f>'1.  LRAMVA Summary'!Q53</f>
        <v/>
      </c>
      <c r="R42" s="162"/>
    </row>
    <row r="43" spans="2:18" s="118" customFormat="1" ht="18" customHeight="1">
      <c r="B43" s="504"/>
      <c r="C43" s="505"/>
      <c r="D43" s="506" t="str">
        <f>'1.  LRAMVA Summary'!D54</f>
        <v>kWh</v>
      </c>
      <c r="E43" s="506" t="str">
        <f>'1.  LRAMVA Summary'!E54</f>
        <v>kWh</v>
      </c>
      <c r="F43" s="506" t="str">
        <f>'1.  LRAMVA Summary'!F54</f>
        <v>kW</v>
      </c>
      <c r="G43" s="506" t="str">
        <f>'1.  LRAMVA Summary'!G54</f>
        <v>kW</v>
      </c>
      <c r="H43" s="506">
        <f>'1.  LRAMVA Summary'!H54</f>
        <v>0</v>
      </c>
      <c r="I43" s="506">
        <f>'1.  LRAMVA Summary'!I54</f>
        <v>0</v>
      </c>
      <c r="J43" s="506">
        <f>'1.  LRAMVA Summary'!J54</f>
        <v>0</v>
      </c>
      <c r="K43" s="506">
        <f>'1.  LRAMVA Summary'!K54</f>
        <v>0</v>
      </c>
      <c r="L43" s="506">
        <f>'1.  LRAMVA Summary'!L54</f>
        <v>0</v>
      </c>
      <c r="M43" s="506">
        <f>'1.  LRAMVA Summary'!M54</f>
        <v>0</v>
      </c>
      <c r="N43" s="506">
        <f>'1.  LRAMVA Summary'!N54</f>
        <v>0</v>
      </c>
      <c r="O43" s="506">
        <f>'1.  LRAMVA Summary'!O54</f>
        <v>0</v>
      </c>
      <c r="P43" s="506">
        <f>'1.  LRAMVA Summary'!P54</f>
        <v>0</v>
      </c>
      <c r="Q43" s="507">
        <f>'1.  LRAMVA Summary'!Q54</f>
        <v>0</v>
      </c>
      <c r="R43" s="139"/>
    </row>
    <row r="44" spans="2:18" s="13" customFormat="1" ht="15.6">
      <c r="B44" s="140">
        <v>2011</v>
      </c>
      <c r="C44" s="468"/>
      <c r="D44" s="159">
        <f t="shared" ref="D44:Q44" si="3">IF(ISBLANK($C$44),0,IF($C44=$D$9,HLOOKUP(D43,D14:D18,5,FALSE),HLOOKUP(D43,D29:D33,5,FALSE)))</f>
        <v>0</v>
      </c>
      <c r="E44" s="159">
        <f>IF(ISBLANK($C$44),0,IF($C44=$D$9,HLOOKUP(E43,E14:E18,5,FALSE),HLOOKUP(E43,E29:E33,5,FALSE)))</f>
        <v>0</v>
      </c>
      <c r="F44" s="159">
        <f t="shared" si="3"/>
        <v>0</v>
      </c>
      <c r="G44" s="159">
        <f t="shared" si="3"/>
        <v>0</v>
      </c>
      <c r="H44" s="159">
        <f t="shared" si="3"/>
        <v>0</v>
      </c>
      <c r="I44" s="159">
        <f t="shared" si="3"/>
        <v>0</v>
      </c>
      <c r="J44" s="159">
        <f t="shared" si="3"/>
        <v>0</v>
      </c>
      <c r="K44" s="159">
        <f t="shared" si="3"/>
        <v>0</v>
      </c>
      <c r="L44" s="159">
        <f t="shared" si="3"/>
        <v>0</v>
      </c>
      <c r="M44" s="159">
        <f t="shared" si="3"/>
        <v>0</v>
      </c>
      <c r="N44" s="159">
        <f t="shared" si="3"/>
        <v>0</v>
      </c>
      <c r="O44" s="159">
        <f t="shared" si="3"/>
        <v>0</v>
      </c>
      <c r="P44" s="159">
        <f t="shared" si="3"/>
        <v>0</v>
      </c>
      <c r="Q44" s="159">
        <f t="shared" si="3"/>
        <v>0</v>
      </c>
      <c r="R44" s="163"/>
    </row>
    <row r="45" spans="2:18" s="13" customFormat="1" ht="15.6">
      <c r="B45" s="140">
        <v>2012</v>
      </c>
      <c r="C45" s="468"/>
      <c r="D45" s="159">
        <f t="shared" ref="D45:Q45" si="4">IF(ISBLANK($C$45),0,IF($C$45=$D$9,HLOOKUP(D43,D14:D18,5,FALSE),HLOOKUP(D43,D29:D33,5,FALSE)))</f>
        <v>0</v>
      </c>
      <c r="E45" s="159">
        <f t="shared" si="4"/>
        <v>0</v>
      </c>
      <c r="F45" s="159">
        <f t="shared" si="4"/>
        <v>0</v>
      </c>
      <c r="G45" s="159">
        <f t="shared" si="4"/>
        <v>0</v>
      </c>
      <c r="H45" s="159">
        <f t="shared" si="4"/>
        <v>0</v>
      </c>
      <c r="I45" s="159">
        <f t="shared" si="4"/>
        <v>0</v>
      </c>
      <c r="J45" s="159">
        <f t="shared" si="4"/>
        <v>0</v>
      </c>
      <c r="K45" s="159">
        <f t="shared" si="4"/>
        <v>0</v>
      </c>
      <c r="L45" s="159">
        <f t="shared" si="4"/>
        <v>0</v>
      </c>
      <c r="M45" s="159">
        <f t="shared" si="4"/>
        <v>0</v>
      </c>
      <c r="N45" s="159">
        <f t="shared" si="4"/>
        <v>0</v>
      </c>
      <c r="O45" s="159">
        <f t="shared" si="4"/>
        <v>0</v>
      </c>
      <c r="P45" s="159">
        <f t="shared" si="4"/>
        <v>0</v>
      </c>
      <c r="Q45" s="159">
        <f t="shared" si="4"/>
        <v>0</v>
      </c>
    </row>
    <row r="46" spans="2:18" s="13" customFormat="1" ht="15.6">
      <c r="B46" s="141">
        <v>2013</v>
      </c>
      <c r="C46" s="468"/>
      <c r="D46" s="159">
        <f t="shared" ref="D46:Q46" si="5">IF(ISBLANK($C$46),0,IF($C$46=$D$9,HLOOKUP(D43,D14:D18,5,FALSE),HLOOKUP(D43,D29:D33,5,FALSE)))</f>
        <v>0</v>
      </c>
      <c r="E46" s="159">
        <f t="shared" si="5"/>
        <v>0</v>
      </c>
      <c r="F46" s="159">
        <f t="shared" si="5"/>
        <v>0</v>
      </c>
      <c r="G46" s="159">
        <f t="shared" si="5"/>
        <v>0</v>
      </c>
      <c r="H46" s="159">
        <f t="shared" si="5"/>
        <v>0</v>
      </c>
      <c r="I46" s="159">
        <f t="shared" si="5"/>
        <v>0</v>
      </c>
      <c r="J46" s="159">
        <f t="shared" si="5"/>
        <v>0</v>
      </c>
      <c r="K46" s="159">
        <f t="shared" si="5"/>
        <v>0</v>
      </c>
      <c r="L46" s="159">
        <f t="shared" si="5"/>
        <v>0</v>
      </c>
      <c r="M46" s="159">
        <f t="shared" si="5"/>
        <v>0</v>
      </c>
      <c r="N46" s="159">
        <f t="shared" si="5"/>
        <v>0</v>
      </c>
      <c r="O46" s="159">
        <f t="shared" si="5"/>
        <v>0</v>
      </c>
      <c r="P46" s="159">
        <f t="shared" si="5"/>
        <v>0</v>
      </c>
      <c r="Q46" s="159">
        <f t="shared" si="5"/>
        <v>0</v>
      </c>
    </row>
    <row r="47" spans="2:18" s="13" customFormat="1" ht="15.6">
      <c r="B47" s="141">
        <v>2014</v>
      </c>
      <c r="C47" s="468"/>
      <c r="D47" s="159">
        <f t="shared" ref="D47:Q47" si="6">IF(ISBLANK($C$47),0,IF($C$47=$D$9,HLOOKUP(D43,D14:D18,5,FALSE),HLOOKUP(D43,D29:D33,5,FALSE)))</f>
        <v>0</v>
      </c>
      <c r="E47" s="159">
        <f t="shared" si="6"/>
        <v>0</v>
      </c>
      <c r="F47" s="159">
        <f t="shared" si="6"/>
        <v>0</v>
      </c>
      <c r="G47" s="159">
        <f t="shared" si="6"/>
        <v>0</v>
      </c>
      <c r="H47" s="159">
        <f t="shared" si="6"/>
        <v>0</v>
      </c>
      <c r="I47" s="159">
        <f t="shared" si="6"/>
        <v>0</v>
      </c>
      <c r="J47" s="159">
        <f t="shared" si="6"/>
        <v>0</v>
      </c>
      <c r="K47" s="159">
        <f t="shared" si="6"/>
        <v>0</v>
      </c>
      <c r="L47" s="159">
        <f t="shared" si="6"/>
        <v>0</v>
      </c>
      <c r="M47" s="159">
        <f t="shared" si="6"/>
        <v>0</v>
      </c>
      <c r="N47" s="159">
        <f t="shared" si="6"/>
        <v>0</v>
      </c>
      <c r="O47" s="159">
        <f t="shared" si="6"/>
        <v>0</v>
      </c>
      <c r="P47" s="159">
        <f t="shared" si="6"/>
        <v>0</v>
      </c>
      <c r="Q47" s="159">
        <f t="shared" si="6"/>
        <v>0</v>
      </c>
    </row>
    <row r="48" spans="2:18" s="13" customFormat="1" ht="15.6">
      <c r="B48" s="141">
        <v>2015</v>
      </c>
      <c r="C48" s="468"/>
      <c r="D48" s="159">
        <f t="shared" ref="D48:Q48" si="7">IF(ISBLANK($C$48),0,IF($C$48=$D$9,HLOOKUP(D43,D14:D18,5,FALSE),HLOOKUP(D43,D29:D33,5,FALSE)))</f>
        <v>0</v>
      </c>
      <c r="E48" s="159">
        <f t="shared" si="7"/>
        <v>0</v>
      </c>
      <c r="F48" s="159">
        <f t="shared" si="7"/>
        <v>0</v>
      </c>
      <c r="G48" s="159">
        <f t="shared" si="7"/>
        <v>0</v>
      </c>
      <c r="H48" s="159">
        <f t="shared" si="7"/>
        <v>0</v>
      </c>
      <c r="I48" s="159">
        <f t="shared" si="7"/>
        <v>0</v>
      </c>
      <c r="J48" s="159">
        <f t="shared" si="7"/>
        <v>0</v>
      </c>
      <c r="K48" s="159">
        <f t="shared" si="7"/>
        <v>0</v>
      </c>
      <c r="L48" s="159">
        <f t="shared" si="7"/>
        <v>0</v>
      </c>
      <c r="M48" s="159">
        <f t="shared" si="7"/>
        <v>0</v>
      </c>
      <c r="N48" s="159">
        <f t="shared" si="7"/>
        <v>0</v>
      </c>
      <c r="O48" s="159">
        <f t="shared" si="7"/>
        <v>0</v>
      </c>
      <c r="P48" s="159">
        <f t="shared" si="7"/>
        <v>0</v>
      </c>
      <c r="Q48" s="159">
        <f t="shared" si="7"/>
        <v>0</v>
      </c>
    </row>
    <row r="49" spans="2:17" s="13" customFormat="1" ht="15.6">
      <c r="B49" s="141">
        <v>2016</v>
      </c>
      <c r="C49" s="468"/>
      <c r="D49" s="159">
        <f t="shared" ref="D49:Q49" si="8">IF(ISBLANK($C$49),0,IF($C$49=$D$9,HLOOKUP(D43,D14:D18,5,FALSE),HLOOKUP(D43,D29:D33,5,FALSE)))</f>
        <v>0</v>
      </c>
      <c r="E49" s="159">
        <f t="shared" si="8"/>
        <v>0</v>
      </c>
      <c r="F49" s="159">
        <f t="shared" si="8"/>
        <v>0</v>
      </c>
      <c r="G49" s="159">
        <f t="shared" si="8"/>
        <v>0</v>
      </c>
      <c r="H49" s="159">
        <f t="shared" si="8"/>
        <v>0</v>
      </c>
      <c r="I49" s="159">
        <f t="shared" si="8"/>
        <v>0</v>
      </c>
      <c r="J49" s="159">
        <f t="shared" si="8"/>
        <v>0</v>
      </c>
      <c r="K49" s="159">
        <f t="shared" si="8"/>
        <v>0</v>
      </c>
      <c r="L49" s="159">
        <f t="shared" si="8"/>
        <v>0</v>
      </c>
      <c r="M49" s="159">
        <f t="shared" si="8"/>
        <v>0</v>
      </c>
      <c r="N49" s="159">
        <f t="shared" si="8"/>
        <v>0</v>
      </c>
      <c r="O49" s="159">
        <f t="shared" si="8"/>
        <v>0</v>
      </c>
      <c r="P49" s="159">
        <f t="shared" si="8"/>
        <v>0</v>
      </c>
      <c r="Q49" s="159">
        <f t="shared" si="8"/>
        <v>0</v>
      </c>
    </row>
    <row r="50" spans="2:17" s="13" customFormat="1" ht="15.6">
      <c r="B50" s="141">
        <v>2017</v>
      </c>
      <c r="C50" s="468"/>
      <c r="D50" s="159">
        <f t="shared" ref="D50:I50" si="9">IF(ISBLANK($C$50),0,IF($C$50=$D$9,HLOOKUP(D43,D14:D18,5,FALSE),HLOOKUP(D43,D29:D33,5,FALSE)))</f>
        <v>0</v>
      </c>
      <c r="E50" s="159">
        <f t="shared" si="9"/>
        <v>0</v>
      </c>
      <c r="F50" s="159">
        <f t="shared" si="9"/>
        <v>0</v>
      </c>
      <c r="G50" s="159">
        <f t="shared" si="9"/>
        <v>0</v>
      </c>
      <c r="H50" s="159">
        <f t="shared" si="9"/>
        <v>0</v>
      </c>
      <c r="I50" s="159">
        <f t="shared" si="9"/>
        <v>0</v>
      </c>
      <c r="J50" s="159">
        <f t="shared" ref="J50:Q50" si="10">IF(ISBLANK($C$50),0,IF($C$50=$D$9,HLOOKUP(J43,J14:J18,5,FALSE),HLOOKUP(J43,J29:J33,5,FALSE)))</f>
        <v>0</v>
      </c>
      <c r="K50" s="159">
        <f t="shared" si="10"/>
        <v>0</v>
      </c>
      <c r="L50" s="159">
        <f t="shared" si="10"/>
        <v>0</v>
      </c>
      <c r="M50" s="159">
        <f t="shared" si="10"/>
        <v>0</v>
      </c>
      <c r="N50" s="159">
        <f t="shared" si="10"/>
        <v>0</v>
      </c>
      <c r="O50" s="159">
        <f t="shared" si="10"/>
        <v>0</v>
      </c>
      <c r="P50" s="159">
        <f t="shared" si="10"/>
        <v>0</v>
      </c>
      <c r="Q50" s="159">
        <f t="shared" si="10"/>
        <v>0</v>
      </c>
    </row>
    <row r="51" spans="2:17" s="13" customFormat="1" ht="15.6">
      <c r="B51" s="141">
        <v>2018</v>
      </c>
      <c r="C51" s="468"/>
      <c r="D51" s="159">
        <f>IF(ISBLANK($C$51),0,IF($C$51=$D$9,HLOOKUP(D43,D14:D18,5,FALSE),HLOOKUP(D43,D29:D33,5,FALSE)))</f>
        <v>0</v>
      </c>
      <c r="E51" s="159">
        <f t="shared" ref="E51:Q51" si="11">IF(ISBLANK($C$51),0,IF($C$51=$D$9,HLOOKUP(E43,E14:E18,5,FALSE),HLOOKUP(E43,E29:E33,5,FALSE)))</f>
        <v>0</v>
      </c>
      <c r="F51" s="159">
        <f t="shared" si="11"/>
        <v>0</v>
      </c>
      <c r="G51" s="159">
        <f t="shared" si="11"/>
        <v>0</v>
      </c>
      <c r="H51" s="159">
        <f t="shared" si="11"/>
        <v>0</v>
      </c>
      <c r="I51" s="159">
        <f t="shared" si="11"/>
        <v>0</v>
      </c>
      <c r="J51" s="159">
        <f t="shared" si="11"/>
        <v>0</v>
      </c>
      <c r="K51" s="159">
        <f t="shared" si="11"/>
        <v>0</v>
      </c>
      <c r="L51" s="159">
        <f t="shared" si="11"/>
        <v>0</v>
      </c>
      <c r="M51" s="159">
        <f t="shared" si="11"/>
        <v>0</v>
      </c>
      <c r="N51" s="159">
        <f t="shared" si="11"/>
        <v>0</v>
      </c>
      <c r="O51" s="159">
        <f t="shared" si="11"/>
        <v>0</v>
      </c>
      <c r="P51" s="159">
        <f t="shared" si="11"/>
        <v>0</v>
      </c>
      <c r="Q51" s="159">
        <f t="shared" si="11"/>
        <v>0</v>
      </c>
    </row>
    <row r="52" spans="2:17" s="13" customFormat="1" ht="15.6">
      <c r="B52" s="141">
        <v>2019</v>
      </c>
      <c r="C52" s="468"/>
      <c r="D52" s="159">
        <f>IF(ISBLANK($C$52),0,IF($C$52=$D$9,HLOOKUP(D43,D14:D18,5,FALSE),HLOOKUP(D43,D29:D33,5,FALSE)))</f>
        <v>0</v>
      </c>
      <c r="E52" s="159">
        <f t="shared" ref="E52:Q52" si="12">IF(ISBLANK($C$52),0,IF($C$52=$D$9,HLOOKUP(E43,E14:E18,5,FALSE),HLOOKUP(E43,E29:E33,5,FALSE)))</f>
        <v>0</v>
      </c>
      <c r="F52" s="159">
        <f t="shared" si="12"/>
        <v>0</v>
      </c>
      <c r="G52" s="159">
        <f t="shared" si="12"/>
        <v>0</v>
      </c>
      <c r="H52" s="159">
        <f t="shared" si="12"/>
        <v>0</v>
      </c>
      <c r="I52" s="159">
        <f t="shared" si="12"/>
        <v>0</v>
      </c>
      <c r="J52" s="159">
        <f t="shared" si="12"/>
        <v>0</v>
      </c>
      <c r="K52" s="159">
        <f t="shared" si="12"/>
        <v>0</v>
      </c>
      <c r="L52" s="159">
        <f t="shared" si="12"/>
        <v>0</v>
      </c>
      <c r="M52" s="159">
        <f t="shared" si="12"/>
        <v>0</v>
      </c>
      <c r="N52" s="159">
        <f t="shared" si="12"/>
        <v>0</v>
      </c>
      <c r="O52" s="159">
        <f t="shared" si="12"/>
        <v>0</v>
      </c>
      <c r="P52" s="159">
        <f t="shared" si="12"/>
        <v>0</v>
      </c>
      <c r="Q52" s="159">
        <f t="shared" si="12"/>
        <v>0</v>
      </c>
    </row>
    <row r="53" spans="2:17" s="13" customFormat="1" ht="15.6">
      <c r="B53" s="141">
        <v>2020</v>
      </c>
      <c r="C53" s="468"/>
      <c r="D53" s="159">
        <f>IF(ISBLANK($C$53),0,IF($C$53=$D$9,HLOOKUP(D43,D14:D18,5,FALSE),HLOOKUP(D43,D29:D33,5,FALSE)))</f>
        <v>0</v>
      </c>
      <c r="E53" s="159">
        <f t="shared" ref="E53:Q53" si="13">IF(ISBLANK($C$53),0,IF($C$53=$D$9,HLOOKUP(E43,E14:E18,5,FALSE),HLOOKUP(E43,E29:E33,5,FALSE)))</f>
        <v>0</v>
      </c>
      <c r="F53" s="159">
        <f t="shared" si="13"/>
        <v>0</v>
      </c>
      <c r="G53" s="159">
        <f t="shared" si="13"/>
        <v>0</v>
      </c>
      <c r="H53" s="159">
        <f t="shared" si="13"/>
        <v>0</v>
      </c>
      <c r="I53" s="159">
        <f t="shared" si="13"/>
        <v>0</v>
      </c>
      <c r="J53" s="159">
        <f t="shared" si="13"/>
        <v>0</v>
      </c>
      <c r="K53" s="159">
        <f t="shared" si="13"/>
        <v>0</v>
      </c>
      <c r="L53" s="159">
        <f t="shared" si="13"/>
        <v>0</v>
      </c>
      <c r="M53" s="159">
        <f t="shared" si="13"/>
        <v>0</v>
      </c>
      <c r="N53" s="159">
        <f t="shared" si="13"/>
        <v>0</v>
      </c>
      <c r="O53" s="159">
        <f t="shared" si="13"/>
        <v>0</v>
      </c>
      <c r="P53" s="159">
        <f t="shared" si="13"/>
        <v>0</v>
      </c>
      <c r="Q53" s="159">
        <f t="shared" si="13"/>
        <v>0</v>
      </c>
    </row>
    <row r="54" spans="2:17" s="13" customFormat="1" ht="15.6">
      <c r="B54" s="141">
        <v>2021</v>
      </c>
      <c r="C54" s="468">
        <v>2013</v>
      </c>
      <c r="D54" s="159">
        <f>IF(ISBLANK($C$54),0,IF($C$54=$D$9,HLOOKUP(D43,D14:D18,5,FALSE),HLOOKUP(D43,D29:D33,5,FALSE)))</f>
        <v>494885</v>
      </c>
      <c r="E54" s="159">
        <f>IF(ISBLANK($C$54),0,IF($C$54=$D$9,HLOOKUP(E43,E14:E18,5,FALSE),HLOOKUP(E43,E29:E33,5,FALSE)))</f>
        <v>2573404</v>
      </c>
      <c r="F54" s="159">
        <f>IF(ISBLANK($C$54),0,IF($C$54=$D$9,HLOOKUP(F43,F14:F18,5,FALSE),HLOOKUP(F43,F29:F33,5,FALSE)))</f>
        <v>576</v>
      </c>
      <c r="G54" s="159">
        <f>IF(ISBLANK($C$54),0,IF($C$54=$D$9,HLOOKUP(G43,G14:G18,5,FALSE),HLOOKUP(G43,G29:G33,5,FALSE)))</f>
        <v>0</v>
      </c>
      <c r="H54" s="159">
        <f t="shared" ref="H54:Q54" si="14">IF(ISBLANK($C$54),0,IF($C$54=$D$9,HLOOKUP(H43,H14:H18,5,FALSE),HLOOKUP(H43,H29:H33,5,FALSE)))</f>
        <v>0</v>
      </c>
      <c r="I54" s="159">
        <f t="shared" si="14"/>
        <v>0</v>
      </c>
      <c r="J54" s="159">
        <f t="shared" si="14"/>
        <v>0</v>
      </c>
      <c r="K54" s="159">
        <f t="shared" si="14"/>
        <v>0</v>
      </c>
      <c r="L54" s="159">
        <f t="shared" si="14"/>
        <v>0</v>
      </c>
      <c r="M54" s="159">
        <f t="shared" si="14"/>
        <v>0</v>
      </c>
      <c r="N54" s="159">
        <f t="shared" si="14"/>
        <v>0</v>
      </c>
      <c r="O54" s="159">
        <f t="shared" si="14"/>
        <v>0</v>
      </c>
      <c r="P54" s="159">
        <f t="shared" si="14"/>
        <v>0</v>
      </c>
      <c r="Q54" s="159">
        <f t="shared" si="14"/>
        <v>0</v>
      </c>
    </row>
    <row r="55" spans="2:17" s="13" customFormat="1" ht="15.6">
      <c r="B55" s="141">
        <v>2022</v>
      </c>
      <c r="C55" s="468">
        <v>2013</v>
      </c>
      <c r="D55" s="159">
        <f>IF(ISBLANK($C$55),0,IF($C$55=$D$9,HLOOKUP(D43,D14:D18,5,FALSE),HLOOKUP(D43,D29:D33,5,FALSE)))</f>
        <v>494885</v>
      </c>
      <c r="E55" s="159">
        <f>IF(ISBLANK($C$55),0,IF($C$55=$D$9,HLOOKUP(E43,E14:E18,5,FALSE),HLOOKUP(E43,E29:E33,5,FALSE)))</f>
        <v>2573404</v>
      </c>
      <c r="F55" s="159">
        <f>IF(ISBLANK($C$55),0,IF($C$55=$D$9,HLOOKUP(F43,F14:F18,5,FALSE),HLOOKUP(F43,F29:F33,5,FALSE)))</f>
        <v>576</v>
      </c>
      <c r="G55" s="159">
        <f t="shared" ref="G55:Q55" si="15">IF(ISBLANK($C$55),0,IF($C$55=$D$9,HLOOKUP(G43,G14:G18,5,FALSE),HLOOKUP(G43,G29:G33,5,FALSE)))</f>
        <v>0</v>
      </c>
      <c r="H55" s="159">
        <f t="shared" si="15"/>
        <v>0</v>
      </c>
      <c r="I55" s="159">
        <f t="shared" si="15"/>
        <v>0</v>
      </c>
      <c r="J55" s="159">
        <f>IF(ISBLANK($C$55),0,IF($C$55=$D$9,HLOOKUP(J43,J14:J18,5,FALSE),HLOOKUP(J43,J29:J33,5,FALSE)))</f>
        <v>0</v>
      </c>
      <c r="K55" s="159">
        <f t="shared" si="15"/>
        <v>0</v>
      </c>
      <c r="L55" s="159">
        <f t="shared" si="15"/>
        <v>0</v>
      </c>
      <c r="M55" s="159">
        <f t="shared" si="15"/>
        <v>0</v>
      </c>
      <c r="N55" s="159">
        <f t="shared" si="15"/>
        <v>0</v>
      </c>
      <c r="O55" s="159">
        <f t="shared" si="15"/>
        <v>0</v>
      </c>
      <c r="P55" s="159">
        <f t="shared" si="15"/>
        <v>0</v>
      </c>
      <c r="Q55" s="159">
        <f t="shared" si="15"/>
        <v>0</v>
      </c>
    </row>
    <row r="56" spans="2:17" s="13" customFormat="1" ht="15.6">
      <c r="B56" s="141">
        <v>2023</v>
      </c>
      <c r="C56" s="468">
        <v>2013</v>
      </c>
      <c r="D56" s="159">
        <f>IF(ISBLANK($C$56),0,IF($C$56=$D$9,HLOOKUP(D43,D14:D18,5,FALSE),HLOOKUP(D43,D29:D33,5,FALSE)))</f>
        <v>494885</v>
      </c>
      <c r="E56" s="159">
        <f t="shared" ref="E56:Q56" si="16">IF(ISBLANK($C$56),0,IF($C$56=$D$9,HLOOKUP(E43,E14:E18,5,FALSE),HLOOKUP(E43,E29:E33,5,FALSE)))</f>
        <v>2573404</v>
      </c>
      <c r="F56" s="159">
        <f t="shared" si="16"/>
        <v>576</v>
      </c>
      <c r="G56" s="159">
        <f t="shared" si="16"/>
        <v>0</v>
      </c>
      <c r="H56" s="159">
        <f t="shared" si="16"/>
        <v>0</v>
      </c>
      <c r="I56" s="159">
        <f t="shared" si="16"/>
        <v>0</v>
      </c>
      <c r="J56" s="159">
        <f t="shared" si="16"/>
        <v>0</v>
      </c>
      <c r="K56" s="159">
        <f>IF(ISBLANK($C$56),0,IF($C$56=$D$9,HLOOKUP(K43,K14:K18,5,FALSE),HLOOKUP(K43,K29:K33,5,FALSE)))</f>
        <v>0</v>
      </c>
      <c r="L56" s="159">
        <f t="shared" si="16"/>
        <v>0</v>
      </c>
      <c r="M56" s="159">
        <f t="shared" si="16"/>
        <v>0</v>
      </c>
      <c r="N56" s="159">
        <f t="shared" si="16"/>
        <v>0</v>
      </c>
      <c r="O56" s="159">
        <f t="shared" si="16"/>
        <v>0</v>
      </c>
      <c r="P56" s="159">
        <f t="shared" si="16"/>
        <v>0</v>
      </c>
      <c r="Q56" s="159">
        <f t="shared" si="16"/>
        <v>0</v>
      </c>
    </row>
    <row r="57" spans="2:17" s="13" customFormat="1" ht="15.6">
      <c r="B57" s="141">
        <v>2024</v>
      </c>
      <c r="C57" s="468">
        <v>2013</v>
      </c>
      <c r="D57" s="159">
        <f>IF(ISBLANK($C$57),0,IF($C$57=$D$9,HLOOKUP(D43,D14:D18,5,FALSE),HLOOKUP(D43,D29:D33,5,FALSE)))</f>
        <v>494885</v>
      </c>
      <c r="E57" s="159">
        <f t="shared" ref="E57:Q57" si="17">IF(ISBLANK($C$57),0,IF($C$57=$D$9,HLOOKUP(E43,E14:E18,5,FALSE),HLOOKUP(E43,E29:E33,5,FALSE)))</f>
        <v>2573404</v>
      </c>
      <c r="F57" s="159">
        <f t="shared" si="17"/>
        <v>576</v>
      </c>
      <c r="G57" s="159">
        <f>IF(ISBLANK($C$57),0,IF($C$57=$D$9,HLOOKUP(G43,G14:G18,5,FALSE),HLOOKUP(G43,G29:G33,5,FALSE)))</f>
        <v>0</v>
      </c>
      <c r="H57" s="159">
        <f t="shared" si="17"/>
        <v>0</v>
      </c>
      <c r="I57" s="159">
        <f t="shared" si="17"/>
        <v>0</v>
      </c>
      <c r="J57" s="159">
        <f t="shared" si="17"/>
        <v>0</v>
      </c>
      <c r="K57" s="159">
        <f t="shared" si="17"/>
        <v>0</v>
      </c>
      <c r="L57" s="159">
        <f t="shared" si="17"/>
        <v>0</v>
      </c>
      <c r="M57" s="159">
        <f t="shared" si="17"/>
        <v>0</v>
      </c>
      <c r="N57" s="159">
        <f t="shared" si="17"/>
        <v>0</v>
      </c>
      <c r="O57" s="159">
        <f t="shared" si="17"/>
        <v>0</v>
      </c>
      <c r="P57" s="159">
        <f t="shared" si="17"/>
        <v>0</v>
      </c>
      <c r="Q57" s="159">
        <f t="shared" si="17"/>
        <v>0</v>
      </c>
    </row>
    <row r="58" spans="2:17" s="13" customFormat="1" ht="15.6">
      <c r="B58" s="141">
        <v>2025</v>
      </c>
      <c r="C58" s="468">
        <v>2013</v>
      </c>
      <c r="D58" s="159">
        <f>IF(ISBLANK($C$58),0,IF($C$58=$D$9,HLOOKUP(D43,D14:D18,5,FALSE),HLOOKUP(D43,D29:D33,5,FALSE)))</f>
        <v>494885</v>
      </c>
      <c r="E58" s="159">
        <f t="shared" ref="E58:Q58" si="18">IF(ISBLANK($C$58),0,IF($C$58=$D$9,HLOOKUP(E43,E14:E18,5,FALSE),HLOOKUP(E43,E29:E33,5,FALSE)))</f>
        <v>2573404</v>
      </c>
      <c r="F58" s="159">
        <f t="shared" si="18"/>
        <v>576</v>
      </c>
      <c r="G58" s="159">
        <f t="shared" si="18"/>
        <v>0</v>
      </c>
      <c r="H58" s="159">
        <f t="shared" si="18"/>
        <v>0</v>
      </c>
      <c r="I58" s="159">
        <f t="shared" si="18"/>
        <v>0</v>
      </c>
      <c r="J58" s="159">
        <f t="shared" si="18"/>
        <v>0</v>
      </c>
      <c r="K58" s="159">
        <f t="shared" si="18"/>
        <v>0</v>
      </c>
      <c r="L58" s="159">
        <f t="shared" si="18"/>
        <v>0</v>
      </c>
      <c r="M58" s="159">
        <f t="shared" si="18"/>
        <v>0</v>
      </c>
      <c r="N58" s="159">
        <f t="shared" si="18"/>
        <v>0</v>
      </c>
      <c r="O58" s="159">
        <f t="shared" si="18"/>
        <v>0</v>
      </c>
      <c r="P58" s="159">
        <f t="shared" si="18"/>
        <v>0</v>
      </c>
      <c r="Q58" s="159">
        <f t="shared" si="18"/>
        <v>0</v>
      </c>
    </row>
    <row r="59" spans="2:17" s="13" customFormat="1" ht="15.6">
      <c r="B59" s="141">
        <v>2026</v>
      </c>
      <c r="C59" s="468">
        <v>2013</v>
      </c>
      <c r="D59" s="159">
        <f>IF(ISBLANK($C$59),0,IF($C$59=$D$9,HLOOKUP(D43,D14:D18,5,FALSE),HLOOKUP(D43,D29:D33,5,FALSE)))</f>
        <v>494885</v>
      </c>
      <c r="E59" s="159">
        <f t="shared" ref="E59:Q59" si="19">IF(ISBLANK($C$59),0,IF($C$59=$D$9,HLOOKUP(E43,E14:E18,5,FALSE),HLOOKUP(E43,E29:E33,5,FALSE)))</f>
        <v>2573404</v>
      </c>
      <c r="F59" s="159">
        <f>IF(ISBLANK($C$59),0,IF($C$59=$D$9,HLOOKUP(F43,F14:F18,5,FALSE),HLOOKUP(F43,F29:F33,5,FALSE)))</f>
        <v>576</v>
      </c>
      <c r="G59" s="159">
        <f t="shared" si="19"/>
        <v>0</v>
      </c>
      <c r="H59" s="159">
        <f>IF(ISBLANK($C$59),0,IF($C$59=$D$9,HLOOKUP(H43,H14:H18,5,FALSE),HLOOKUP(H43,H29:H33,5,FALSE)))</f>
        <v>0</v>
      </c>
      <c r="I59" s="159">
        <f t="shared" si="19"/>
        <v>0</v>
      </c>
      <c r="J59" s="159">
        <f t="shared" si="19"/>
        <v>0</v>
      </c>
      <c r="K59" s="159">
        <f t="shared" si="19"/>
        <v>0</v>
      </c>
      <c r="L59" s="159">
        <f t="shared" si="19"/>
        <v>0</v>
      </c>
      <c r="M59" s="159">
        <f t="shared" si="19"/>
        <v>0</v>
      </c>
      <c r="N59" s="159">
        <f t="shared" si="19"/>
        <v>0</v>
      </c>
      <c r="O59" s="159">
        <f t="shared" si="19"/>
        <v>0</v>
      </c>
      <c r="P59" s="159">
        <f t="shared" si="19"/>
        <v>0</v>
      </c>
      <c r="Q59" s="159">
        <f t="shared" si="19"/>
        <v>0</v>
      </c>
    </row>
    <row r="60" spans="2:17" s="13" customFormat="1" ht="15.6">
      <c r="B60" s="141">
        <v>2027</v>
      </c>
      <c r="C60" s="468">
        <v>2013</v>
      </c>
      <c r="D60" s="159">
        <f>IF(ISBLANK($C$60),0,IF($C$60=$D$9,HLOOKUP(D43,D14:D18,5,FALSE),HLOOKUP(D43,D29:D33,5,FALSE)))</f>
        <v>494885</v>
      </c>
      <c r="E60" s="159">
        <f t="shared" ref="E60:Q60" si="20">IF(ISBLANK($C$60),0,IF($C$60=$D$9,HLOOKUP(E43,E14:E18,5,FALSE),HLOOKUP(E43,E29:E33,5,FALSE)))</f>
        <v>2573404</v>
      </c>
      <c r="F60" s="159">
        <f t="shared" si="20"/>
        <v>576</v>
      </c>
      <c r="G60" s="159">
        <f t="shared" si="20"/>
        <v>0</v>
      </c>
      <c r="H60" s="159">
        <f t="shared" si="20"/>
        <v>0</v>
      </c>
      <c r="I60" s="159">
        <f>IF(ISBLANK($C$60),0,IF($C$60=$D$9,HLOOKUP(I43,I14:I18,5,FALSE),HLOOKUP(I43,I29:I33,5,FALSE)))</f>
        <v>0</v>
      </c>
      <c r="J60" s="159">
        <f t="shared" si="20"/>
        <v>0</v>
      </c>
      <c r="K60" s="159">
        <f t="shared" si="20"/>
        <v>0</v>
      </c>
      <c r="L60" s="159">
        <f t="shared" si="20"/>
        <v>0</v>
      </c>
      <c r="M60" s="159">
        <f t="shared" si="20"/>
        <v>0</v>
      </c>
      <c r="N60" s="159">
        <f t="shared" si="20"/>
        <v>0</v>
      </c>
      <c r="O60" s="159">
        <f t="shared" si="20"/>
        <v>0</v>
      </c>
      <c r="P60" s="159">
        <f t="shared" si="20"/>
        <v>0</v>
      </c>
      <c r="Q60" s="159">
        <f t="shared" si="20"/>
        <v>0</v>
      </c>
    </row>
    <row r="61" spans="2:17" s="391" customFormat="1" ht="21" customHeight="1">
      <c r="B61" s="324" t="s">
        <v>533</v>
      </c>
      <c r="C61" s="413"/>
      <c r="D61" s="414"/>
      <c r="E61" s="414"/>
      <c r="F61" s="414"/>
      <c r="G61" s="414"/>
      <c r="H61" s="414"/>
      <c r="I61" s="414"/>
      <c r="J61" s="414"/>
      <c r="K61" s="414"/>
      <c r="L61" s="414"/>
      <c r="M61" s="414"/>
      <c r="N61" s="414"/>
      <c r="O61" s="414"/>
      <c r="P61" s="414"/>
      <c r="Q61" s="414"/>
    </row>
    <row r="62" spans="2:17" s="13" customFormat="1" ht="15.75" customHeight="1">
      <c r="B62" s="138"/>
      <c r="C62" s="138"/>
    </row>
    <row r="63" spans="2:17" s="13" customFormat="1" ht="15.75" customHeight="1">
      <c r="B63" s="138"/>
      <c r="C63" s="138"/>
    </row>
    <row r="64" spans="2:17" s="2" customFormat="1" ht="15.75" customHeight="1">
      <c r="B64" s="66"/>
      <c r="C64" s="66"/>
    </row>
    <row r="65" spans="2:3" s="2" customFormat="1" ht="15.75" customHeight="1">
      <c r="B65" s="66"/>
      <c r="C65" s="66"/>
    </row>
    <row r="66" spans="2:3" s="2" customFormat="1" ht="15.75" customHeight="1">
      <c r="B66" s="66"/>
      <c r="C66" s="66"/>
    </row>
    <row r="67" spans="2:3" s="2" customFormat="1" ht="15.75" customHeight="1">
      <c r="B67" s="66"/>
      <c r="C67" s="66"/>
    </row>
    <row r="68" spans="2:3" s="2" customFormat="1" ht="15.75" customHeight="1">
      <c r="B68" s="66"/>
      <c r="C68" s="66"/>
    </row>
    <row r="69" spans="2:3" s="2" customFormat="1" ht="15.75" customHeight="1">
      <c r="B69" s="66"/>
      <c r="C69" s="6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xm:sqref>
        </x14:dataValidation>
        <x14:dataValidation type="list" allowBlank="1" showInputMessage="1" showErrorMessage="1" xr:uid="{00000000-0002-0000-0600-000001000000}">
          <x14:formula1>
            <xm:f>DropDownList!$E$2:$E$4</xm:f>
          </x14:formula1>
          <xm:sqref>C44:C60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Y138"/>
  <sheetViews>
    <sheetView topLeftCell="B12" zoomScale="90" zoomScaleNormal="90" workbookViewId="0">
      <pane xSplit="2" ySplit="3" topLeftCell="D15" activePane="bottomRight" state="frozen"/>
      <selection activeCell="B12" sqref="B12"/>
      <selection pane="topRight" activeCell="D12" sqref="D12"/>
      <selection pane="bottomLeft" activeCell="B15" sqref="B15"/>
      <selection pane="bottomRight" activeCell="P40" sqref="P40"/>
    </sheetView>
  </sheetViews>
  <sheetFormatPr defaultColWidth="9" defaultRowHeight="14.4" outlineLevelRow="1"/>
  <cols>
    <col min="1" max="1" width="6.5546875" style="4" customWidth="1"/>
    <col min="2" max="2" width="36.5546875" style="5" customWidth="1"/>
    <col min="3" max="3" width="17" style="62" customWidth="1"/>
    <col min="4" max="16" width="16.44140625" style="5" customWidth="1"/>
    <col min="17" max="16384" width="9" style="5"/>
  </cols>
  <sheetData>
    <row r="1" spans="1:25" ht="143.25" customHeight="1"/>
    <row r="2" spans="1:25" ht="14.25" customHeight="1">
      <c r="B2" s="36"/>
      <c r="C2" s="36"/>
      <c r="D2" s="36"/>
      <c r="E2" s="36"/>
      <c r="F2" s="36"/>
      <c r="G2" s="36"/>
      <c r="H2" s="36"/>
      <c r="I2" s="36"/>
      <c r="J2" s="36"/>
      <c r="K2" s="36"/>
      <c r="L2" s="36"/>
      <c r="M2" s="36"/>
      <c r="N2" s="36"/>
      <c r="O2" s="36"/>
    </row>
    <row r="3" spans="1:25" ht="16.5" hidden="1" customHeight="1" outlineLevel="1" thickBot="1">
      <c r="B3" s="36"/>
      <c r="C3" s="63"/>
      <c r="D3" s="36"/>
      <c r="E3" s="36"/>
      <c r="F3" s="36"/>
      <c r="G3" s="36"/>
      <c r="H3" s="36"/>
      <c r="I3" s="36"/>
      <c r="J3" s="36"/>
      <c r="K3" s="36"/>
    </row>
    <row r="4" spans="1:25" ht="26.25" hidden="1" customHeight="1" outlineLevel="1" thickBot="1">
      <c r="B4" s="951" t="s">
        <v>171</v>
      </c>
      <c r="C4" s="68" t="s">
        <v>175</v>
      </c>
      <c r="D4" s="68"/>
      <c r="E4" s="38"/>
    </row>
    <row r="5" spans="1:25" ht="26.25" hidden="1" customHeight="1" outlineLevel="1" thickBot="1">
      <c r="B5" s="951"/>
      <c r="C5" s="69" t="s">
        <v>172</v>
      </c>
      <c r="D5" s="69"/>
      <c r="E5" s="38"/>
    </row>
    <row r="6" spans="1:25" ht="26.25" hidden="1" customHeight="1" outlineLevel="1" thickBot="1">
      <c r="B6" s="951"/>
      <c r="C6" s="957" t="s">
        <v>548</v>
      </c>
      <c r="D6" s="958"/>
      <c r="M6" s="6"/>
      <c r="N6" s="6"/>
      <c r="O6" s="6"/>
      <c r="P6" s="6"/>
      <c r="Q6" s="6"/>
      <c r="R6" s="6"/>
      <c r="S6" s="6"/>
      <c r="T6" s="6"/>
      <c r="U6" s="6"/>
      <c r="V6" s="6"/>
      <c r="W6" s="6"/>
      <c r="X6" s="6"/>
      <c r="Y6" s="6"/>
    </row>
    <row r="7" spans="1:25" ht="26.25" hidden="1" customHeight="1" outlineLevel="1">
      <c r="B7" s="92"/>
      <c r="C7" s="5"/>
      <c r="M7" s="6"/>
      <c r="N7" s="6"/>
      <c r="O7" s="6"/>
      <c r="P7" s="6"/>
      <c r="Q7" s="6"/>
      <c r="R7" s="6"/>
      <c r="S7" s="6"/>
      <c r="T7" s="6"/>
      <c r="U7" s="6"/>
      <c r="V7" s="6"/>
      <c r="W7" s="6"/>
      <c r="X7" s="6"/>
      <c r="Y7" s="6"/>
    </row>
    <row r="8" spans="1:25" ht="19.5" hidden="1" customHeight="1" outlineLevel="1">
      <c r="B8" s="92" t="s">
        <v>524</v>
      </c>
      <c r="C8" s="517" t="s">
        <v>479</v>
      </c>
      <c r="D8" s="516"/>
      <c r="M8" s="6"/>
      <c r="N8" s="6"/>
      <c r="O8" s="6"/>
      <c r="P8" s="6"/>
      <c r="Q8" s="6"/>
      <c r="R8" s="6"/>
      <c r="S8" s="6"/>
      <c r="T8" s="6"/>
      <c r="U8" s="6"/>
      <c r="V8" s="6"/>
      <c r="W8" s="6"/>
      <c r="X8" s="6"/>
      <c r="Y8" s="6"/>
    </row>
    <row r="9" spans="1:25" ht="19.5" hidden="1" customHeight="1" outlineLevel="1">
      <c r="B9" s="92"/>
      <c r="C9" s="517" t="s">
        <v>525</v>
      </c>
      <c r="D9" s="516"/>
      <c r="M9" s="6"/>
      <c r="N9" s="6"/>
      <c r="O9" s="6"/>
      <c r="P9" s="6"/>
      <c r="Q9" s="6"/>
      <c r="R9" s="6"/>
      <c r="S9" s="6"/>
      <c r="T9" s="6"/>
      <c r="U9" s="6"/>
      <c r="V9" s="6"/>
      <c r="W9" s="6"/>
      <c r="X9" s="6"/>
      <c r="Y9" s="6"/>
    </row>
    <row r="10" spans="1:25" hidden="1" outlineLevel="1">
      <c r="B10" s="80"/>
      <c r="C10" s="70"/>
      <c r="D10" s="70"/>
      <c r="E10" s="70"/>
      <c r="M10" s="6"/>
      <c r="N10" s="6"/>
      <c r="O10" s="6"/>
      <c r="P10" s="6"/>
      <c r="Q10" s="6"/>
      <c r="R10" s="6"/>
      <c r="S10" s="6"/>
      <c r="T10" s="6"/>
      <c r="U10" s="6"/>
      <c r="V10" s="6"/>
      <c r="W10" s="6"/>
      <c r="X10" s="6"/>
      <c r="Y10" s="6"/>
    </row>
    <row r="11" spans="1:25" ht="32.25" customHeight="1" collapsed="1">
      <c r="A11" s="12"/>
      <c r="B11" s="93" t="s">
        <v>480</v>
      </c>
      <c r="C11" s="5"/>
      <c r="O11" s="477"/>
    </row>
    <row r="12" spans="1:25" ht="58.5" customHeight="1">
      <c r="B12" s="959" t="s">
        <v>603</v>
      </c>
      <c r="C12" s="959"/>
      <c r="D12" s="959"/>
      <c r="E12" s="959"/>
      <c r="F12" s="959"/>
      <c r="G12" s="959"/>
      <c r="H12" s="959"/>
      <c r="I12" s="959"/>
      <c r="J12" s="959"/>
      <c r="K12" s="959"/>
      <c r="L12" s="959"/>
      <c r="M12" s="959"/>
      <c r="N12" s="959"/>
      <c r="O12" s="959"/>
    </row>
    <row r="13" spans="1:25" ht="15.75" customHeight="1">
      <c r="A13" s="6"/>
      <c r="C13" s="5"/>
      <c r="P13" s="7"/>
      <c r="Q13" s="6"/>
      <c r="R13" s="6"/>
      <c r="S13" s="6"/>
      <c r="T13" s="6"/>
      <c r="U13" s="6"/>
      <c r="V13" s="6"/>
      <c r="W13" s="6"/>
      <c r="X13" s="6"/>
      <c r="Y13" s="6"/>
    </row>
    <row r="14" spans="1:25" s="43" customFormat="1" ht="46.5" customHeight="1">
      <c r="A14" s="42"/>
      <c r="B14" s="478"/>
      <c r="C14" s="419" t="s">
        <v>41</v>
      </c>
      <c r="D14" s="420" t="s">
        <v>1021</v>
      </c>
      <c r="E14" s="420" t="s">
        <v>1022</v>
      </c>
      <c r="F14" s="420" t="s">
        <v>1023</v>
      </c>
      <c r="G14" s="420" t="s">
        <v>1024</v>
      </c>
      <c r="H14" s="420" t="s">
        <v>1025</v>
      </c>
      <c r="I14" s="420" t="s">
        <v>1026</v>
      </c>
      <c r="J14" s="420" t="s">
        <v>1027</v>
      </c>
      <c r="K14" s="420" t="s">
        <v>1028</v>
      </c>
      <c r="L14" s="420" t="s">
        <v>1029</v>
      </c>
      <c r="M14" s="420" t="s">
        <v>1030</v>
      </c>
      <c r="N14" s="420" t="s">
        <v>1031</v>
      </c>
      <c r="O14" s="420" t="s">
        <v>1032</v>
      </c>
      <c r="P14" s="420" t="s">
        <v>1013</v>
      </c>
    </row>
    <row r="15" spans="1:25" s="7" customFormat="1" ht="18.75" customHeight="1">
      <c r="B15" s="421" t="s">
        <v>188</v>
      </c>
      <c r="C15" s="952"/>
      <c r="D15" s="422">
        <v>2010</v>
      </c>
      <c r="E15" s="422">
        <v>2011</v>
      </c>
      <c r="F15" s="422">
        <v>2012</v>
      </c>
      <c r="G15" s="422">
        <v>2013</v>
      </c>
      <c r="H15" s="422">
        <v>2014</v>
      </c>
      <c r="I15" s="422">
        <v>2015</v>
      </c>
      <c r="J15" s="422">
        <v>2016</v>
      </c>
      <c r="K15" s="422">
        <v>2017</v>
      </c>
      <c r="L15" s="422">
        <v>2018</v>
      </c>
      <c r="M15" s="422">
        <v>2019</v>
      </c>
      <c r="N15" s="422">
        <v>2020</v>
      </c>
      <c r="O15" s="423">
        <v>2021</v>
      </c>
      <c r="P15" s="423">
        <v>2022</v>
      </c>
    </row>
    <row r="16" spans="1:25" s="87" customFormat="1" ht="18" customHeight="1">
      <c r="B16" s="424" t="s">
        <v>556</v>
      </c>
      <c r="C16" s="953"/>
      <c r="D16" s="687">
        <v>4</v>
      </c>
      <c r="E16" s="687">
        <v>4</v>
      </c>
      <c r="F16" s="687">
        <v>4</v>
      </c>
      <c r="G16" s="687">
        <v>4</v>
      </c>
      <c r="H16" s="687">
        <v>4</v>
      </c>
      <c r="I16" s="687">
        <v>4</v>
      </c>
      <c r="J16" s="687">
        <v>4</v>
      </c>
      <c r="K16" s="687">
        <v>4</v>
      </c>
      <c r="L16" s="687">
        <v>4</v>
      </c>
      <c r="M16" s="687">
        <v>4</v>
      </c>
      <c r="N16" s="687">
        <v>4</v>
      </c>
      <c r="O16" s="687">
        <v>4</v>
      </c>
      <c r="P16" s="687">
        <v>4</v>
      </c>
    </row>
    <row r="17" spans="1:16" s="87" customFormat="1" ht="17.25" customHeight="1">
      <c r="B17" s="425" t="s">
        <v>557</v>
      </c>
      <c r="C17" s="954"/>
      <c r="D17" s="88">
        <f>12-D16</f>
        <v>8</v>
      </c>
      <c r="E17" s="88">
        <f>12-E16</f>
        <v>8</v>
      </c>
      <c r="F17" s="88">
        <f t="shared" ref="F17:K17" si="0">12-F16</f>
        <v>8</v>
      </c>
      <c r="G17" s="88">
        <f t="shared" si="0"/>
        <v>8</v>
      </c>
      <c r="H17" s="88">
        <f t="shared" si="0"/>
        <v>8</v>
      </c>
      <c r="I17" s="88">
        <f t="shared" si="0"/>
        <v>8</v>
      </c>
      <c r="J17" s="88">
        <f t="shared" si="0"/>
        <v>8</v>
      </c>
      <c r="K17" s="88">
        <f t="shared" si="0"/>
        <v>8</v>
      </c>
      <c r="L17" s="88">
        <f t="shared" ref="L17:O17" si="1">12-L16</f>
        <v>8</v>
      </c>
      <c r="M17" s="88">
        <f t="shared" si="1"/>
        <v>8</v>
      </c>
      <c r="N17" s="88">
        <f t="shared" si="1"/>
        <v>8</v>
      </c>
      <c r="O17" s="89">
        <f t="shared" si="1"/>
        <v>8</v>
      </c>
      <c r="P17" s="89">
        <f t="shared" ref="P17" si="2">12-P16</f>
        <v>8</v>
      </c>
    </row>
    <row r="18" spans="1:16" s="7" customFormat="1" ht="17.25" customHeight="1">
      <c r="B18" s="426" t="str">
        <f>'1.  LRAMVA Summary'!B30</f>
        <v>Residential</v>
      </c>
      <c r="C18" s="955" t="str">
        <f>'2. LRAMVA Threshold'!D43</f>
        <v>kWh</v>
      </c>
      <c r="D18" s="35">
        <v>1.9400000000000001E-2</v>
      </c>
      <c r="E18" s="35">
        <v>1.9400000000000001E-2</v>
      </c>
      <c r="F18" s="35">
        <v>1.9599999999999999E-2</v>
      </c>
      <c r="G18" s="35">
        <v>0.02</v>
      </c>
      <c r="H18" s="35">
        <v>2.0299999999999999E-2</v>
      </c>
      <c r="I18" s="35">
        <v>2.0500000000000001E-2</v>
      </c>
      <c r="J18" s="35">
        <v>1.5699999999999999E-2</v>
      </c>
      <c r="K18" s="35">
        <v>1.0699999999999999E-2</v>
      </c>
      <c r="L18" s="35">
        <v>5.4000000000000003E-3</v>
      </c>
      <c r="M18" s="35"/>
      <c r="N18" s="35"/>
      <c r="O18" s="57"/>
      <c r="P18" s="57"/>
    </row>
    <row r="19" spans="1:16" s="7" customFormat="1" ht="15" customHeight="1" outlineLevel="1">
      <c r="B19" s="470" t="s">
        <v>508</v>
      </c>
      <c r="C19" s="953"/>
      <c r="D19" s="35"/>
      <c r="E19" s="35"/>
      <c r="F19" s="35"/>
      <c r="G19" s="35"/>
      <c r="H19" s="35"/>
      <c r="I19" s="35"/>
      <c r="J19" s="35"/>
      <c r="K19" s="35"/>
      <c r="L19" s="35"/>
      <c r="M19" s="35"/>
      <c r="N19" s="35"/>
      <c r="O19" s="57"/>
      <c r="P19" s="57"/>
    </row>
    <row r="20" spans="1:16" s="7" customFormat="1" ht="15" customHeight="1" outlineLevel="1">
      <c r="B20" s="470" t="s">
        <v>509</v>
      </c>
      <c r="C20" s="953"/>
      <c r="D20" s="35"/>
      <c r="E20" s="35"/>
      <c r="F20" s="35"/>
      <c r="G20" s="35"/>
      <c r="H20" s="35"/>
      <c r="I20" s="35"/>
      <c r="J20" s="35"/>
      <c r="K20" s="35"/>
      <c r="L20" s="35"/>
      <c r="M20" s="35"/>
      <c r="N20" s="35"/>
      <c r="O20" s="57"/>
      <c r="P20" s="57"/>
    </row>
    <row r="21" spans="1:16" s="7" customFormat="1" ht="15" customHeight="1" outlineLevel="1">
      <c r="B21" s="470" t="s">
        <v>487</v>
      </c>
      <c r="C21" s="953"/>
      <c r="D21" s="35"/>
      <c r="E21" s="35"/>
      <c r="F21" s="35"/>
      <c r="G21" s="35"/>
      <c r="H21" s="35"/>
      <c r="I21" s="35"/>
      <c r="J21" s="35"/>
      <c r="K21" s="35"/>
      <c r="L21" s="35"/>
      <c r="M21" s="35"/>
      <c r="N21" s="35"/>
      <c r="O21" s="57"/>
      <c r="P21" s="57"/>
    </row>
    <row r="22" spans="1:16" s="7" customFormat="1" ht="14.25" customHeight="1">
      <c r="B22" s="470" t="s">
        <v>510</v>
      </c>
      <c r="C22" s="956"/>
      <c r="D22" s="54">
        <f>SUM(D18:D21)</f>
        <v>1.9400000000000001E-2</v>
      </c>
      <c r="E22" s="54">
        <f t="shared" ref="E22:P22" si="3">SUM(E18:E21)</f>
        <v>1.9400000000000001E-2</v>
      </c>
      <c r="F22" s="54">
        <f t="shared" si="3"/>
        <v>1.9599999999999999E-2</v>
      </c>
      <c r="G22" s="54">
        <f t="shared" si="3"/>
        <v>0.02</v>
      </c>
      <c r="H22" s="54">
        <f t="shared" si="3"/>
        <v>2.0299999999999999E-2</v>
      </c>
      <c r="I22" s="54">
        <f t="shared" si="3"/>
        <v>2.0500000000000001E-2</v>
      </c>
      <c r="J22" s="54">
        <f t="shared" si="3"/>
        <v>1.5699999999999999E-2</v>
      </c>
      <c r="K22" s="54">
        <f t="shared" si="3"/>
        <v>1.0699999999999999E-2</v>
      </c>
      <c r="L22" s="54">
        <f t="shared" si="3"/>
        <v>5.4000000000000003E-3</v>
      </c>
      <c r="M22" s="54">
        <f t="shared" si="3"/>
        <v>0</v>
      </c>
      <c r="N22" s="54">
        <f t="shared" si="3"/>
        <v>0</v>
      </c>
      <c r="O22" s="54">
        <f t="shared" si="3"/>
        <v>0</v>
      </c>
      <c r="P22" s="54">
        <f t="shared" si="3"/>
        <v>0</v>
      </c>
    </row>
    <row r="23" spans="1:16" s="52" customFormat="1">
      <c r="A23" s="51"/>
      <c r="B23" s="436" t="s">
        <v>511</v>
      </c>
      <c r="C23" s="428"/>
      <c r="D23" s="429"/>
      <c r="E23" s="430">
        <f>ROUND(SUM(D22*E16+E22*E17)/12,4)</f>
        <v>1.9400000000000001E-2</v>
      </c>
      <c r="F23" s="430">
        <f t="shared" ref="F23:P23" si="4">ROUND(SUM(E22*F16+F22*F17)/12,4)</f>
        <v>1.95E-2</v>
      </c>
      <c r="G23" s="430">
        <f t="shared" si="4"/>
        <v>1.9900000000000001E-2</v>
      </c>
      <c r="H23" s="430">
        <f t="shared" si="4"/>
        <v>2.0199999999999999E-2</v>
      </c>
      <c r="I23" s="430">
        <f t="shared" si="4"/>
        <v>2.0400000000000001E-2</v>
      </c>
      <c r="J23" s="430">
        <f t="shared" si="4"/>
        <v>1.7299999999999999E-2</v>
      </c>
      <c r="K23" s="430">
        <f t="shared" si="4"/>
        <v>1.24E-2</v>
      </c>
      <c r="L23" s="430">
        <f t="shared" si="4"/>
        <v>7.1999999999999998E-3</v>
      </c>
      <c r="M23" s="430">
        <f t="shared" si="4"/>
        <v>1.8E-3</v>
      </c>
      <c r="N23" s="430">
        <f t="shared" si="4"/>
        <v>0</v>
      </c>
      <c r="O23" s="430">
        <f t="shared" si="4"/>
        <v>0</v>
      </c>
      <c r="P23" s="430">
        <f t="shared" si="4"/>
        <v>0</v>
      </c>
    </row>
    <row r="24" spans="1:16" s="52" customFormat="1">
      <c r="A24" s="51"/>
      <c r="B24" s="427"/>
      <c r="C24" s="431"/>
      <c r="D24" s="429"/>
      <c r="E24" s="430"/>
      <c r="F24" s="430"/>
      <c r="G24" s="430"/>
      <c r="H24" s="430"/>
      <c r="I24" s="430"/>
      <c r="J24" s="430"/>
      <c r="K24" s="430"/>
      <c r="L24" s="432"/>
      <c r="M24" s="432"/>
      <c r="N24" s="432"/>
      <c r="O24" s="432"/>
      <c r="P24" s="432"/>
    </row>
    <row r="25" spans="1:16" s="52" customFormat="1" ht="15.75" customHeight="1">
      <c r="A25" s="51"/>
      <c r="B25" s="525" t="str">
        <f>'1.  LRAMVA Summary'!B31</f>
        <v>GS&lt;50 kW</v>
      </c>
      <c r="C25" s="955" t="str">
        <f>'2. LRAMVA Threshold'!E43</f>
        <v>kWh</v>
      </c>
      <c r="D25" s="35">
        <v>1.54E-2</v>
      </c>
      <c r="E25" s="35">
        <v>1.54E-2</v>
      </c>
      <c r="F25" s="35">
        <v>1.55E-2</v>
      </c>
      <c r="G25" s="35">
        <v>1.5800000000000002E-2</v>
      </c>
      <c r="H25" s="35">
        <v>1.6E-2</v>
      </c>
      <c r="I25" s="35">
        <v>1.6199999999999999E-2</v>
      </c>
      <c r="J25" s="35">
        <v>1.6500000000000001E-2</v>
      </c>
      <c r="K25" s="35">
        <v>1.67E-2</v>
      </c>
      <c r="L25" s="35">
        <v>1.6799999999999999E-2</v>
      </c>
      <c r="M25" s="35">
        <v>1.7000000000000001E-2</v>
      </c>
      <c r="N25" s="35">
        <v>1.7299999999999999E-2</v>
      </c>
      <c r="O25" s="57">
        <v>1.7600000000000001E-2</v>
      </c>
      <c r="P25" s="35">
        <v>1.8200000000000001E-2</v>
      </c>
    </row>
    <row r="26" spans="1:16" outlineLevel="1">
      <c r="B26" s="470" t="s">
        <v>508</v>
      </c>
      <c r="C26" s="953"/>
      <c r="D26" s="35"/>
      <c r="E26" s="35"/>
      <c r="F26" s="35"/>
      <c r="G26" s="35"/>
      <c r="H26" s="35"/>
      <c r="I26" s="35"/>
      <c r="J26" s="35"/>
      <c r="K26" s="35"/>
      <c r="L26" s="35"/>
      <c r="M26" s="35"/>
      <c r="N26" s="35"/>
      <c r="O26" s="35"/>
      <c r="P26" s="35"/>
    </row>
    <row r="27" spans="1:16" outlineLevel="1">
      <c r="B27" s="470" t="s">
        <v>509</v>
      </c>
      <c r="C27" s="953"/>
      <c r="D27" s="35"/>
      <c r="E27" s="35"/>
      <c r="F27" s="35"/>
      <c r="G27" s="35"/>
      <c r="H27" s="35"/>
      <c r="I27" s="35"/>
      <c r="J27" s="35"/>
      <c r="K27" s="35"/>
      <c r="L27" s="35"/>
      <c r="M27" s="35"/>
      <c r="N27" s="35"/>
      <c r="O27" s="35"/>
      <c r="P27" s="35"/>
    </row>
    <row r="28" spans="1:16" outlineLevel="1">
      <c r="B28" s="470" t="s">
        <v>487</v>
      </c>
      <c r="C28" s="953"/>
      <c r="D28" s="35"/>
      <c r="E28" s="35"/>
      <c r="F28" s="35"/>
      <c r="G28" s="35"/>
      <c r="H28" s="35"/>
      <c r="I28" s="35"/>
      <c r="J28" s="35"/>
      <c r="K28" s="35"/>
      <c r="L28" s="35"/>
      <c r="M28" s="35"/>
      <c r="N28" s="35"/>
      <c r="O28" s="35"/>
      <c r="P28" s="35"/>
    </row>
    <row r="29" spans="1:16">
      <c r="B29" s="470" t="s">
        <v>510</v>
      </c>
      <c r="C29" s="956"/>
      <c r="D29" s="54">
        <f>SUM(D25:D28)</f>
        <v>1.54E-2</v>
      </c>
      <c r="E29" s="54">
        <f t="shared" ref="E29:P29" si="5">SUM(E25:E28)</f>
        <v>1.54E-2</v>
      </c>
      <c r="F29" s="54">
        <f t="shared" si="5"/>
        <v>1.55E-2</v>
      </c>
      <c r="G29" s="54">
        <f t="shared" si="5"/>
        <v>1.5800000000000002E-2</v>
      </c>
      <c r="H29" s="54">
        <f t="shared" si="5"/>
        <v>1.6E-2</v>
      </c>
      <c r="I29" s="54">
        <f t="shared" si="5"/>
        <v>1.6199999999999999E-2</v>
      </c>
      <c r="J29" s="54">
        <f t="shared" si="5"/>
        <v>1.6500000000000001E-2</v>
      </c>
      <c r="K29" s="54">
        <f t="shared" si="5"/>
        <v>1.67E-2</v>
      </c>
      <c r="L29" s="54">
        <f t="shared" si="5"/>
        <v>1.6799999999999999E-2</v>
      </c>
      <c r="M29" s="54">
        <f t="shared" si="5"/>
        <v>1.7000000000000001E-2</v>
      </c>
      <c r="N29" s="54">
        <f t="shared" si="5"/>
        <v>1.7299999999999999E-2</v>
      </c>
      <c r="O29" s="54">
        <f t="shared" si="5"/>
        <v>1.7600000000000001E-2</v>
      </c>
      <c r="P29" s="54">
        <f t="shared" si="5"/>
        <v>1.8200000000000001E-2</v>
      </c>
    </row>
    <row r="30" spans="1:16">
      <c r="B30" s="436" t="s">
        <v>511</v>
      </c>
      <c r="C30" s="433"/>
      <c r="D30" s="58"/>
      <c r="E30" s="430">
        <f>ROUND(SUM(D29*E16+E29*E17)/12,4)</f>
        <v>1.54E-2</v>
      </c>
      <c r="F30" s="430">
        <f t="shared" ref="F30:P30" si="6">ROUND(SUM(E29*F16+F29*F17)/12,4)</f>
        <v>1.55E-2</v>
      </c>
      <c r="G30" s="430">
        <f t="shared" si="6"/>
        <v>1.5699999999999999E-2</v>
      </c>
      <c r="H30" s="430">
        <f t="shared" si="6"/>
        <v>1.5900000000000001E-2</v>
      </c>
      <c r="I30" s="430">
        <f t="shared" si="6"/>
        <v>1.61E-2</v>
      </c>
      <c r="J30" s="430">
        <f t="shared" si="6"/>
        <v>1.6400000000000001E-2</v>
      </c>
      <c r="K30" s="430">
        <f t="shared" si="6"/>
        <v>1.66E-2</v>
      </c>
      <c r="L30" s="430">
        <f t="shared" si="6"/>
        <v>1.6799999999999999E-2</v>
      </c>
      <c r="M30" s="430">
        <f t="shared" si="6"/>
        <v>1.6899999999999998E-2</v>
      </c>
      <c r="N30" s="430">
        <f t="shared" si="6"/>
        <v>1.72E-2</v>
      </c>
      <c r="O30" s="430">
        <f t="shared" si="6"/>
        <v>1.7500000000000002E-2</v>
      </c>
      <c r="P30" s="430">
        <f t="shared" si="6"/>
        <v>1.7999999999999999E-2</v>
      </c>
    </row>
    <row r="31" spans="1:16">
      <c r="B31" s="427"/>
      <c r="C31" s="434"/>
      <c r="D31" s="435"/>
      <c r="E31" s="435"/>
      <c r="F31" s="435"/>
      <c r="G31" s="435"/>
      <c r="H31" s="435"/>
      <c r="I31" s="435"/>
      <c r="J31" s="435"/>
      <c r="K31" s="435"/>
      <c r="L31" s="435"/>
      <c r="M31" s="435"/>
      <c r="N31" s="432"/>
      <c r="O31" s="432"/>
      <c r="P31" s="432"/>
    </row>
    <row r="32" spans="1:16" s="53" customFormat="1">
      <c r="B32" s="525" t="str">
        <f>'1.  LRAMVA Summary'!B32</f>
        <v>GS&gt;50 KW</v>
      </c>
      <c r="C32" s="955" t="str">
        <f>'2. LRAMVA Threshold'!F43</f>
        <v>kW</v>
      </c>
      <c r="D32" s="35">
        <v>2.964</v>
      </c>
      <c r="E32" s="35">
        <v>2.9693000000000001</v>
      </c>
      <c r="F32" s="35">
        <v>2.9954000000000001</v>
      </c>
      <c r="G32" s="35">
        <v>3.0849000000000002</v>
      </c>
      <c r="H32" s="35">
        <v>3.1234999999999999</v>
      </c>
      <c r="I32" s="35">
        <v>3.1594000000000002</v>
      </c>
      <c r="J32" s="35">
        <v>3.2115</v>
      </c>
      <c r="K32" s="35">
        <v>3.2581000000000002</v>
      </c>
      <c r="L32" s="35">
        <v>3.2825000000000002</v>
      </c>
      <c r="M32" s="35">
        <v>3.3170000000000002</v>
      </c>
      <c r="N32" s="35">
        <v>3.5895000000000001</v>
      </c>
      <c r="O32" s="57">
        <v>3.6577000000000002</v>
      </c>
      <c r="P32" s="35">
        <v>3.7728999999999999</v>
      </c>
    </row>
    <row r="33" spans="1:16" outlineLevel="1">
      <c r="B33" s="470" t="s">
        <v>508</v>
      </c>
      <c r="C33" s="953"/>
      <c r="D33" s="35"/>
      <c r="E33" s="35"/>
      <c r="F33" s="35"/>
      <c r="G33" s="35"/>
      <c r="H33" s="35"/>
      <c r="I33" s="35"/>
      <c r="J33" s="35"/>
      <c r="K33" s="35"/>
      <c r="L33" s="35"/>
      <c r="M33" s="35"/>
      <c r="N33" s="35"/>
      <c r="O33" s="35"/>
      <c r="P33" s="35"/>
    </row>
    <row r="34" spans="1:16" outlineLevel="1">
      <c r="B34" s="470" t="s">
        <v>509</v>
      </c>
      <c r="C34" s="953"/>
      <c r="D34" s="35"/>
      <c r="E34" s="35"/>
      <c r="F34" s="35"/>
      <c r="G34" s="35"/>
      <c r="H34" s="35"/>
      <c r="I34" s="35"/>
      <c r="J34" s="35"/>
      <c r="K34" s="35"/>
      <c r="L34" s="35"/>
      <c r="M34" s="35"/>
      <c r="N34" s="35"/>
      <c r="O34" s="35"/>
      <c r="P34" s="35"/>
    </row>
    <row r="35" spans="1:16" outlineLevel="1">
      <c r="B35" s="470" t="s">
        <v>487</v>
      </c>
      <c r="C35" s="953"/>
      <c r="D35" s="35"/>
      <c r="E35" s="35"/>
      <c r="F35" s="35"/>
      <c r="G35" s="35"/>
      <c r="H35" s="35"/>
      <c r="I35" s="35"/>
      <c r="J35" s="35"/>
      <c r="K35" s="35"/>
      <c r="L35" s="35"/>
      <c r="M35" s="35"/>
      <c r="N35" s="35"/>
      <c r="O35" s="35"/>
      <c r="P35" s="35"/>
    </row>
    <row r="36" spans="1:16">
      <c r="B36" s="470" t="s">
        <v>510</v>
      </c>
      <c r="C36" s="956"/>
      <c r="D36" s="54">
        <f>SUM(D32:D35)</f>
        <v>2.964</v>
      </c>
      <c r="E36" s="54">
        <f>SUM(E32:E35)</f>
        <v>2.9693000000000001</v>
      </c>
      <c r="F36" s="54">
        <f t="shared" ref="F36:M36" si="7">SUM(F32:F35)</f>
        <v>2.9954000000000001</v>
      </c>
      <c r="G36" s="54">
        <f t="shared" si="7"/>
        <v>3.0849000000000002</v>
      </c>
      <c r="H36" s="54">
        <f t="shared" si="7"/>
        <v>3.1234999999999999</v>
      </c>
      <c r="I36" s="54">
        <f t="shared" si="7"/>
        <v>3.1594000000000002</v>
      </c>
      <c r="J36" s="54">
        <f t="shared" si="7"/>
        <v>3.2115</v>
      </c>
      <c r="K36" s="54">
        <f t="shared" si="7"/>
        <v>3.2581000000000002</v>
      </c>
      <c r="L36" s="54">
        <f t="shared" si="7"/>
        <v>3.2825000000000002</v>
      </c>
      <c r="M36" s="54">
        <f t="shared" si="7"/>
        <v>3.3170000000000002</v>
      </c>
      <c r="N36" s="54">
        <f>SUM(N32:N35)</f>
        <v>3.5895000000000001</v>
      </c>
      <c r="O36" s="54">
        <f t="shared" ref="O36:P36" si="8">SUM(O32:O35)</f>
        <v>3.6577000000000002</v>
      </c>
      <c r="P36" s="54">
        <f t="shared" si="8"/>
        <v>3.7728999999999999</v>
      </c>
    </row>
    <row r="37" spans="1:16">
      <c r="B37" s="436" t="s">
        <v>511</v>
      </c>
      <c r="C37" s="433"/>
      <c r="D37" s="58"/>
      <c r="E37" s="430">
        <f t="shared" ref="E37:M37" si="9">ROUND(SUM(D36*E16+E36*E17)/12,4)</f>
        <v>2.9674999999999998</v>
      </c>
      <c r="F37" s="430">
        <f t="shared" si="9"/>
        <v>2.9866999999999999</v>
      </c>
      <c r="G37" s="430">
        <f t="shared" si="9"/>
        <v>3.0550999999999999</v>
      </c>
      <c r="H37" s="430">
        <f t="shared" si="9"/>
        <v>3.1105999999999998</v>
      </c>
      <c r="I37" s="430">
        <f t="shared" si="9"/>
        <v>3.1474000000000002</v>
      </c>
      <c r="J37" s="430">
        <f t="shared" si="9"/>
        <v>3.1941000000000002</v>
      </c>
      <c r="K37" s="430">
        <f t="shared" si="9"/>
        <v>3.2425999999999999</v>
      </c>
      <c r="L37" s="430">
        <f t="shared" si="9"/>
        <v>3.2744</v>
      </c>
      <c r="M37" s="430">
        <f t="shared" si="9"/>
        <v>3.3054999999999999</v>
      </c>
      <c r="N37" s="430">
        <f>ROUND(SUM(M36*N16+N36*N17)/12,4)</f>
        <v>3.4986999999999999</v>
      </c>
      <c r="O37" s="430">
        <f t="shared" ref="O37:P37" si="10">ROUND(SUM(N36*O16+O36*O17)/12,4)</f>
        <v>3.6349999999999998</v>
      </c>
      <c r="P37" s="430">
        <f t="shared" si="10"/>
        <v>3.7345000000000002</v>
      </c>
    </row>
    <row r="38" spans="1:16" s="3" customFormat="1" ht="15.75" customHeight="1">
      <c r="B38" s="436"/>
      <c r="C38" s="433"/>
      <c r="D38" s="58"/>
      <c r="E38" s="58"/>
      <c r="F38" s="58"/>
      <c r="G38" s="58"/>
      <c r="H38" s="58"/>
      <c r="I38" s="58"/>
      <c r="J38" s="58"/>
      <c r="K38" s="58"/>
      <c r="L38" s="432"/>
      <c r="M38" s="432"/>
      <c r="N38" s="432"/>
      <c r="O38" s="432"/>
      <c r="P38" s="432"/>
    </row>
    <row r="39" spans="1:16" s="53" customFormat="1">
      <c r="A39" s="51"/>
      <c r="B39" s="525" t="str">
        <f>'1.  LRAMVA Summary'!B33</f>
        <v>Street Lights</v>
      </c>
      <c r="C39" s="955" t="str">
        <f>'2. LRAMVA Threshold'!G43</f>
        <v>kW</v>
      </c>
      <c r="D39" s="35">
        <v>8.5358000000000001</v>
      </c>
      <c r="E39" s="35">
        <v>8.5511999999999997</v>
      </c>
      <c r="F39" s="35">
        <v>8.6265000000000001</v>
      </c>
      <c r="G39" s="35">
        <v>8.4572000000000003</v>
      </c>
      <c r="H39" s="35">
        <v>8.5629000000000008</v>
      </c>
      <c r="I39" s="35">
        <v>8.6614000000000004</v>
      </c>
      <c r="J39" s="35">
        <v>8.8042999999999996</v>
      </c>
      <c r="K39" s="35">
        <v>8.9320000000000004</v>
      </c>
      <c r="L39" s="35">
        <v>8.9990000000000006</v>
      </c>
      <c r="M39" s="35">
        <v>9.0935000000000006</v>
      </c>
      <c r="N39" s="35">
        <v>3.8429000000000002</v>
      </c>
      <c r="O39" s="57">
        <v>3.9159000000000002</v>
      </c>
      <c r="P39" s="35">
        <v>4.0392999999999999</v>
      </c>
    </row>
    <row r="40" spans="1:16" outlineLevel="1">
      <c r="B40" s="470" t="s">
        <v>508</v>
      </c>
      <c r="C40" s="953"/>
      <c r="D40" s="35"/>
      <c r="E40" s="35"/>
      <c r="F40" s="35"/>
      <c r="G40" s="35"/>
      <c r="H40" s="35"/>
      <c r="I40" s="35"/>
      <c r="J40" s="35"/>
      <c r="K40" s="35"/>
      <c r="L40" s="35"/>
      <c r="M40" s="35"/>
      <c r="N40" s="35"/>
      <c r="O40" s="35"/>
      <c r="P40" s="35"/>
    </row>
    <row r="41" spans="1:16" outlineLevel="1">
      <c r="B41" s="470" t="s">
        <v>509</v>
      </c>
      <c r="C41" s="953"/>
      <c r="D41" s="35"/>
      <c r="E41" s="35"/>
      <c r="F41" s="35"/>
      <c r="G41" s="35"/>
      <c r="H41" s="35"/>
      <c r="I41" s="35"/>
      <c r="J41" s="35"/>
      <c r="K41" s="35"/>
      <c r="L41" s="35"/>
      <c r="M41" s="35"/>
      <c r="N41" s="35"/>
      <c r="O41" s="35"/>
      <c r="P41" s="35"/>
    </row>
    <row r="42" spans="1:16" outlineLevel="1">
      <c r="B42" s="470" t="s">
        <v>487</v>
      </c>
      <c r="C42" s="953"/>
      <c r="D42" s="35"/>
      <c r="E42" s="35"/>
      <c r="F42" s="35"/>
      <c r="G42" s="35"/>
      <c r="H42" s="35"/>
      <c r="I42" s="35"/>
      <c r="J42" s="35"/>
      <c r="K42" s="35"/>
      <c r="L42" s="35"/>
      <c r="M42" s="35"/>
      <c r="N42" s="35"/>
      <c r="O42" s="35"/>
      <c r="P42" s="35"/>
    </row>
    <row r="43" spans="1:16">
      <c r="B43" s="470" t="s">
        <v>510</v>
      </c>
      <c r="C43" s="956"/>
      <c r="D43" s="54">
        <f>SUM(D39:D42)</f>
        <v>8.5358000000000001</v>
      </c>
      <c r="E43" s="54">
        <f t="shared" ref="E43:N43" si="11">SUM(E39:E42)</f>
        <v>8.5511999999999997</v>
      </c>
      <c r="F43" s="54">
        <f t="shared" si="11"/>
        <v>8.6265000000000001</v>
      </c>
      <c r="G43" s="54">
        <f t="shared" si="11"/>
        <v>8.4572000000000003</v>
      </c>
      <c r="H43" s="54">
        <f t="shared" si="11"/>
        <v>8.5629000000000008</v>
      </c>
      <c r="I43" s="54">
        <f t="shared" si="11"/>
        <v>8.6614000000000004</v>
      </c>
      <c r="J43" s="54">
        <f t="shared" si="11"/>
        <v>8.8042999999999996</v>
      </c>
      <c r="K43" s="54">
        <f t="shared" si="11"/>
        <v>8.9320000000000004</v>
      </c>
      <c r="L43" s="54">
        <f t="shared" si="11"/>
        <v>8.9990000000000006</v>
      </c>
      <c r="M43" s="54">
        <f t="shared" si="11"/>
        <v>9.0935000000000006</v>
      </c>
      <c r="N43" s="54">
        <f t="shared" si="11"/>
        <v>3.8429000000000002</v>
      </c>
      <c r="O43" s="54">
        <f t="shared" ref="O43:P43" si="12">SUM(O39:O42)</f>
        <v>3.9159000000000002</v>
      </c>
      <c r="P43" s="54">
        <f t="shared" si="12"/>
        <v>4.0392999999999999</v>
      </c>
    </row>
    <row r="44" spans="1:16">
      <c r="B44" s="436" t="s">
        <v>511</v>
      </c>
      <c r="C44" s="433"/>
      <c r="D44" s="58"/>
      <c r="E44" s="430">
        <f t="shared" ref="E44:M44" si="13">ROUND(SUM(D43*E16+E43*E17)/12,4)</f>
        <v>8.5460999999999991</v>
      </c>
      <c r="F44" s="430">
        <f t="shared" si="13"/>
        <v>8.6013999999999999</v>
      </c>
      <c r="G44" s="430">
        <f t="shared" si="13"/>
        <v>8.5136000000000003</v>
      </c>
      <c r="H44" s="430">
        <f t="shared" si="13"/>
        <v>8.5276999999999994</v>
      </c>
      <c r="I44" s="430">
        <f t="shared" si="13"/>
        <v>8.6286000000000005</v>
      </c>
      <c r="J44" s="430">
        <f t="shared" si="13"/>
        <v>8.7567000000000004</v>
      </c>
      <c r="K44" s="430">
        <f t="shared" si="13"/>
        <v>8.8894000000000002</v>
      </c>
      <c r="L44" s="430">
        <f t="shared" si="13"/>
        <v>8.9766999999999992</v>
      </c>
      <c r="M44" s="430">
        <f t="shared" si="13"/>
        <v>9.0619999999999994</v>
      </c>
      <c r="N44" s="430">
        <f>ROUND(SUM(M43*N16+N43*N17)/12,4)</f>
        <v>5.5930999999999997</v>
      </c>
      <c r="O44" s="430">
        <f t="shared" ref="O44:P44" si="14">ROUND(SUM(N43*O16+O43*O17)/12,4)</f>
        <v>3.8915999999999999</v>
      </c>
      <c r="P44" s="430">
        <f t="shared" si="14"/>
        <v>3.9982000000000002</v>
      </c>
    </row>
    <row r="45" spans="1:16" s="3" customFormat="1">
      <c r="A45" s="4"/>
      <c r="B45" s="436"/>
      <c r="C45" s="433"/>
      <c r="D45" s="58"/>
      <c r="E45" s="58"/>
      <c r="F45" s="58"/>
      <c r="G45" s="58"/>
      <c r="H45" s="58"/>
      <c r="I45" s="58"/>
      <c r="J45" s="58"/>
      <c r="K45" s="58"/>
      <c r="L45" s="432"/>
      <c r="M45" s="432"/>
      <c r="N45" s="432"/>
      <c r="O45" s="432"/>
      <c r="P45" s="432"/>
    </row>
    <row r="46" spans="1:16" s="53" customFormat="1">
      <c r="A46" s="51"/>
      <c r="B46" s="525">
        <f>'1.  LRAMVA Summary'!B34</f>
        <v>0</v>
      </c>
      <c r="C46" s="955">
        <f>'2. LRAMVA Threshold'!H43</f>
        <v>0</v>
      </c>
      <c r="D46" s="35"/>
      <c r="E46" s="35"/>
      <c r="F46" s="35"/>
      <c r="G46" s="35"/>
      <c r="H46" s="35"/>
      <c r="I46" s="35"/>
      <c r="J46" s="35"/>
      <c r="K46" s="35"/>
      <c r="L46" s="35"/>
      <c r="M46" s="35"/>
      <c r="N46" s="35"/>
      <c r="O46" s="35"/>
      <c r="P46" s="35"/>
    </row>
    <row r="47" spans="1:16" outlineLevel="1">
      <c r="B47" s="470" t="s">
        <v>508</v>
      </c>
      <c r="C47" s="953"/>
      <c r="D47" s="35"/>
      <c r="E47" s="35"/>
      <c r="F47" s="35"/>
      <c r="G47" s="35"/>
      <c r="H47" s="35"/>
      <c r="I47" s="35"/>
      <c r="J47" s="35"/>
      <c r="K47" s="35"/>
      <c r="L47" s="35"/>
      <c r="M47" s="35"/>
      <c r="N47" s="35"/>
      <c r="O47" s="35"/>
      <c r="P47" s="35"/>
    </row>
    <row r="48" spans="1:16" outlineLevel="1">
      <c r="B48" s="470" t="s">
        <v>509</v>
      </c>
      <c r="C48" s="953"/>
      <c r="D48" s="35"/>
      <c r="E48" s="35"/>
      <c r="F48" s="35"/>
      <c r="G48" s="35"/>
      <c r="H48" s="35"/>
      <c r="I48" s="35"/>
      <c r="J48" s="35"/>
      <c r="K48" s="35"/>
      <c r="L48" s="35"/>
      <c r="M48" s="35"/>
      <c r="N48" s="35"/>
      <c r="O48" s="35"/>
      <c r="P48" s="35"/>
    </row>
    <row r="49" spans="1:16" outlineLevel="1">
      <c r="B49" s="470" t="s">
        <v>487</v>
      </c>
      <c r="C49" s="953"/>
      <c r="D49" s="35"/>
      <c r="E49" s="35"/>
      <c r="F49" s="35"/>
      <c r="G49" s="35"/>
      <c r="H49" s="35"/>
      <c r="I49" s="35"/>
      <c r="J49" s="35"/>
      <c r="K49" s="35"/>
      <c r="L49" s="35"/>
      <c r="M49" s="35"/>
      <c r="N49" s="35"/>
      <c r="O49" s="35"/>
      <c r="P49" s="35"/>
    </row>
    <row r="50" spans="1:16">
      <c r="B50" s="470" t="s">
        <v>510</v>
      </c>
      <c r="C50" s="956"/>
      <c r="D50" s="54">
        <f>SUM(D46:D49)</f>
        <v>0</v>
      </c>
      <c r="E50" s="54">
        <f t="shared" ref="E50:N50" si="15">SUM(E46:E49)</f>
        <v>0</v>
      </c>
      <c r="F50" s="54">
        <f t="shared" si="15"/>
        <v>0</v>
      </c>
      <c r="G50" s="54">
        <f t="shared" si="15"/>
        <v>0</v>
      </c>
      <c r="H50" s="54">
        <f t="shared" si="15"/>
        <v>0</v>
      </c>
      <c r="I50" s="54">
        <f t="shared" si="15"/>
        <v>0</v>
      </c>
      <c r="J50" s="54">
        <f t="shared" si="15"/>
        <v>0</v>
      </c>
      <c r="K50" s="54">
        <f t="shared" si="15"/>
        <v>0</v>
      </c>
      <c r="L50" s="54">
        <f t="shared" si="15"/>
        <v>0</v>
      </c>
      <c r="M50" s="54">
        <f t="shared" si="15"/>
        <v>0</v>
      </c>
      <c r="N50" s="54">
        <f t="shared" si="15"/>
        <v>0</v>
      </c>
      <c r="O50" s="54">
        <f t="shared" ref="O50:P50" si="16">SUM(O46:O49)</f>
        <v>0</v>
      </c>
      <c r="P50" s="54">
        <f t="shared" si="16"/>
        <v>0</v>
      </c>
    </row>
    <row r="51" spans="1:16">
      <c r="B51" s="436" t="s">
        <v>511</v>
      </c>
      <c r="C51" s="433"/>
      <c r="D51" s="58"/>
      <c r="E51" s="430">
        <f t="shared" ref="E51:M51" si="17">ROUND(SUM(D50*E16+E50*E17)/12,4)</f>
        <v>0</v>
      </c>
      <c r="F51" s="430">
        <f t="shared" si="17"/>
        <v>0</v>
      </c>
      <c r="G51" s="430">
        <f t="shared" si="17"/>
        <v>0</v>
      </c>
      <c r="H51" s="430">
        <f t="shared" si="17"/>
        <v>0</v>
      </c>
      <c r="I51" s="430">
        <f t="shared" si="17"/>
        <v>0</v>
      </c>
      <c r="J51" s="430">
        <f t="shared" si="17"/>
        <v>0</v>
      </c>
      <c r="K51" s="430">
        <f t="shared" si="17"/>
        <v>0</v>
      </c>
      <c r="L51" s="430">
        <f t="shared" si="17"/>
        <v>0</v>
      </c>
      <c r="M51" s="430">
        <f t="shared" si="17"/>
        <v>0</v>
      </c>
      <c r="N51" s="430">
        <f>ROUND(SUM(M50*N16+N50*N17)/12,4)</f>
        <v>0</v>
      </c>
      <c r="O51" s="430">
        <f t="shared" ref="O51:P51" si="18">ROUND(SUM(N50*O16+O50*O17)/12,4)</f>
        <v>0</v>
      </c>
      <c r="P51" s="430">
        <f t="shared" si="18"/>
        <v>0</v>
      </c>
    </row>
    <row r="52" spans="1:16" s="3" customFormat="1">
      <c r="A52" s="4"/>
      <c r="B52" s="436"/>
      <c r="C52" s="433"/>
      <c r="D52" s="58"/>
      <c r="E52" s="58"/>
      <c r="F52" s="58"/>
      <c r="G52" s="58"/>
      <c r="H52" s="58"/>
      <c r="I52" s="58"/>
      <c r="J52" s="58"/>
      <c r="K52" s="58"/>
      <c r="L52" s="437"/>
      <c r="M52" s="437"/>
      <c r="N52" s="437"/>
      <c r="O52" s="437"/>
      <c r="P52" s="437"/>
    </row>
    <row r="53" spans="1:16" s="53" customFormat="1">
      <c r="A53" s="51"/>
      <c r="B53" s="525">
        <f>'1.  LRAMVA Summary'!B35</f>
        <v>0</v>
      </c>
      <c r="C53" s="955">
        <f>'2. LRAMVA Threshold'!I43</f>
        <v>0</v>
      </c>
      <c r="D53" s="35"/>
      <c r="E53" s="35"/>
      <c r="F53" s="35"/>
      <c r="G53" s="35"/>
      <c r="H53" s="35"/>
      <c r="I53" s="35"/>
      <c r="J53" s="35"/>
      <c r="K53" s="35"/>
      <c r="L53" s="35"/>
      <c r="M53" s="35"/>
      <c r="N53" s="35"/>
      <c r="O53" s="35"/>
      <c r="P53" s="35"/>
    </row>
    <row r="54" spans="1:16" outlineLevel="1">
      <c r="B54" s="470" t="s">
        <v>508</v>
      </c>
      <c r="C54" s="953"/>
      <c r="D54" s="35"/>
      <c r="E54" s="35"/>
      <c r="F54" s="35"/>
      <c r="G54" s="35"/>
      <c r="H54" s="35"/>
      <c r="I54" s="35"/>
      <c r="J54" s="35"/>
      <c r="K54" s="35"/>
      <c r="L54" s="35"/>
      <c r="M54" s="35"/>
      <c r="N54" s="35"/>
      <c r="O54" s="35"/>
      <c r="P54" s="35"/>
    </row>
    <row r="55" spans="1:16" outlineLevel="1">
      <c r="B55" s="470" t="s">
        <v>509</v>
      </c>
      <c r="C55" s="953"/>
      <c r="D55" s="35"/>
      <c r="E55" s="35"/>
      <c r="F55" s="35"/>
      <c r="G55" s="35"/>
      <c r="H55" s="35"/>
      <c r="I55" s="35"/>
      <c r="J55" s="35"/>
      <c r="K55" s="35"/>
      <c r="L55" s="35"/>
      <c r="M55" s="35"/>
      <c r="N55" s="35"/>
      <c r="O55" s="35"/>
      <c r="P55" s="35"/>
    </row>
    <row r="56" spans="1:16" outlineLevel="1">
      <c r="B56" s="470" t="s">
        <v>487</v>
      </c>
      <c r="C56" s="953"/>
      <c r="D56" s="35"/>
      <c r="E56" s="35"/>
      <c r="F56" s="35"/>
      <c r="G56" s="35"/>
      <c r="H56" s="35"/>
      <c r="I56" s="35"/>
      <c r="J56" s="35"/>
      <c r="K56" s="35"/>
      <c r="L56" s="35"/>
      <c r="M56" s="35"/>
      <c r="N56" s="35"/>
      <c r="O56" s="35"/>
      <c r="P56" s="35"/>
    </row>
    <row r="57" spans="1:16">
      <c r="B57" s="470" t="s">
        <v>510</v>
      </c>
      <c r="C57" s="956"/>
      <c r="D57" s="54">
        <f>SUM(D53:D56)</f>
        <v>0</v>
      </c>
      <c r="E57" s="54">
        <f t="shared" ref="E57:N57" si="19">SUM(E53:E56)</f>
        <v>0</v>
      </c>
      <c r="F57" s="54">
        <f t="shared" si="19"/>
        <v>0</v>
      </c>
      <c r="G57" s="54">
        <f t="shared" si="19"/>
        <v>0</v>
      </c>
      <c r="H57" s="54">
        <f t="shared" si="19"/>
        <v>0</v>
      </c>
      <c r="I57" s="54">
        <f t="shared" si="19"/>
        <v>0</v>
      </c>
      <c r="J57" s="54">
        <f t="shared" si="19"/>
        <v>0</v>
      </c>
      <c r="K57" s="54">
        <f t="shared" si="19"/>
        <v>0</v>
      </c>
      <c r="L57" s="54">
        <f t="shared" si="19"/>
        <v>0</v>
      </c>
      <c r="M57" s="54">
        <f t="shared" si="19"/>
        <v>0</v>
      </c>
      <c r="N57" s="54">
        <f t="shared" si="19"/>
        <v>0</v>
      </c>
      <c r="O57" s="54">
        <f t="shared" ref="O57:P57" si="20">SUM(O53:O56)</f>
        <v>0</v>
      </c>
      <c r="P57" s="54">
        <f t="shared" si="20"/>
        <v>0</v>
      </c>
    </row>
    <row r="58" spans="1:16">
      <c r="B58" s="436" t="s">
        <v>511</v>
      </c>
      <c r="C58" s="433"/>
      <c r="D58" s="58"/>
      <c r="E58" s="430">
        <f t="shared" ref="E58:M58" si="21">ROUND(SUM(D57*E16+E57*E17)/12,4)</f>
        <v>0</v>
      </c>
      <c r="F58" s="430">
        <f t="shared" si="21"/>
        <v>0</v>
      </c>
      <c r="G58" s="430">
        <f t="shared" si="21"/>
        <v>0</v>
      </c>
      <c r="H58" s="430">
        <f t="shared" si="21"/>
        <v>0</v>
      </c>
      <c r="I58" s="430">
        <f t="shared" si="21"/>
        <v>0</v>
      </c>
      <c r="J58" s="430">
        <f t="shared" si="21"/>
        <v>0</v>
      </c>
      <c r="K58" s="430">
        <f t="shared" si="21"/>
        <v>0</v>
      </c>
      <c r="L58" s="430">
        <f t="shared" si="21"/>
        <v>0</v>
      </c>
      <c r="M58" s="430">
        <f t="shared" si="21"/>
        <v>0</v>
      </c>
      <c r="N58" s="430">
        <f>ROUND(SUM(M57*N16+N57*N17)/12,4)</f>
        <v>0</v>
      </c>
      <c r="O58" s="430">
        <f t="shared" ref="O58:P58" si="22">ROUND(SUM(N57*O16+O57*O17)/12,4)</f>
        <v>0</v>
      </c>
      <c r="P58" s="430">
        <f t="shared" si="22"/>
        <v>0</v>
      </c>
    </row>
    <row r="59" spans="1:16" s="3" customFormat="1">
      <c r="A59" s="4"/>
      <c r="B59" s="436"/>
      <c r="C59" s="433"/>
      <c r="D59" s="58"/>
      <c r="E59" s="58"/>
      <c r="F59" s="58"/>
      <c r="G59" s="58"/>
      <c r="H59" s="58"/>
      <c r="I59" s="58"/>
      <c r="J59" s="58"/>
      <c r="K59" s="58"/>
      <c r="L59" s="437"/>
      <c r="M59" s="437"/>
      <c r="N59" s="437"/>
      <c r="O59" s="437"/>
      <c r="P59" s="437"/>
    </row>
    <row r="60" spans="1:16" s="53" customFormat="1">
      <c r="A60" s="51"/>
      <c r="B60" s="525">
        <f>'1.  LRAMVA Summary'!B36</f>
        <v>0</v>
      </c>
      <c r="C60" s="955">
        <f>'2. LRAMVA Threshold'!J43</f>
        <v>0</v>
      </c>
      <c r="D60" s="35"/>
      <c r="E60" s="35"/>
      <c r="F60" s="35"/>
      <c r="G60" s="35"/>
      <c r="H60" s="35"/>
      <c r="I60" s="35"/>
      <c r="J60" s="35"/>
      <c r="K60" s="35"/>
      <c r="L60" s="35"/>
      <c r="M60" s="35"/>
      <c r="N60" s="35"/>
      <c r="O60" s="35"/>
      <c r="P60" s="35"/>
    </row>
    <row r="61" spans="1:16" outlineLevel="1">
      <c r="B61" s="470" t="s">
        <v>508</v>
      </c>
      <c r="C61" s="953"/>
      <c r="D61" s="35"/>
      <c r="E61" s="35"/>
      <c r="F61" s="35"/>
      <c r="G61" s="35"/>
      <c r="H61" s="35"/>
      <c r="I61" s="35"/>
      <c r="J61" s="35"/>
      <c r="K61" s="35"/>
      <c r="L61" s="35"/>
      <c r="M61" s="35"/>
      <c r="N61" s="35"/>
      <c r="O61" s="35"/>
      <c r="P61" s="35"/>
    </row>
    <row r="62" spans="1:16" outlineLevel="1">
      <c r="B62" s="470" t="s">
        <v>509</v>
      </c>
      <c r="C62" s="953"/>
      <c r="D62" s="35"/>
      <c r="E62" s="35"/>
      <c r="F62" s="35"/>
      <c r="G62" s="35"/>
      <c r="H62" s="35"/>
      <c r="I62" s="35"/>
      <c r="J62" s="35"/>
      <c r="K62" s="35"/>
      <c r="L62" s="35"/>
      <c r="M62" s="35"/>
      <c r="N62" s="35"/>
      <c r="O62" s="35"/>
      <c r="P62" s="35"/>
    </row>
    <row r="63" spans="1:16" outlineLevel="1">
      <c r="B63" s="470" t="s">
        <v>487</v>
      </c>
      <c r="C63" s="953"/>
      <c r="D63" s="35"/>
      <c r="E63" s="35"/>
      <c r="F63" s="35"/>
      <c r="G63" s="35"/>
      <c r="H63" s="35"/>
      <c r="I63" s="35"/>
      <c r="J63" s="35"/>
      <c r="K63" s="35"/>
      <c r="L63" s="35"/>
      <c r="M63" s="35"/>
      <c r="N63" s="35"/>
      <c r="O63" s="35"/>
      <c r="P63" s="35"/>
    </row>
    <row r="64" spans="1:16">
      <c r="B64" s="470" t="s">
        <v>510</v>
      </c>
      <c r="C64" s="956"/>
      <c r="D64" s="54">
        <f>SUM(D60:D63)</f>
        <v>0</v>
      </c>
      <c r="E64" s="54">
        <f t="shared" ref="E64:N64" si="23">SUM(E60:E63)</f>
        <v>0</v>
      </c>
      <c r="F64" s="54">
        <f t="shared" si="23"/>
        <v>0</v>
      </c>
      <c r="G64" s="54">
        <f t="shared" si="23"/>
        <v>0</v>
      </c>
      <c r="H64" s="54">
        <f t="shared" si="23"/>
        <v>0</v>
      </c>
      <c r="I64" s="54">
        <f t="shared" si="23"/>
        <v>0</v>
      </c>
      <c r="J64" s="54">
        <f t="shared" si="23"/>
        <v>0</v>
      </c>
      <c r="K64" s="54">
        <f t="shared" si="23"/>
        <v>0</v>
      </c>
      <c r="L64" s="54">
        <f t="shared" si="23"/>
        <v>0</v>
      </c>
      <c r="M64" s="54">
        <f t="shared" si="23"/>
        <v>0</v>
      </c>
      <c r="N64" s="54">
        <f t="shared" si="23"/>
        <v>0</v>
      </c>
      <c r="O64" s="54">
        <f t="shared" ref="O64:P64" si="24">SUM(O60:O63)</f>
        <v>0</v>
      </c>
      <c r="P64" s="54">
        <f t="shared" si="24"/>
        <v>0</v>
      </c>
    </row>
    <row r="65" spans="1:16">
      <c r="B65" s="436" t="s">
        <v>511</v>
      </c>
      <c r="C65" s="433"/>
      <c r="D65" s="58"/>
      <c r="E65" s="430">
        <f t="shared" ref="E65:M65" si="25">ROUND(SUM(D64*E16+E64*E17)/12,4)</f>
        <v>0</v>
      </c>
      <c r="F65" s="430">
        <f t="shared" si="25"/>
        <v>0</v>
      </c>
      <c r="G65" s="430">
        <f t="shared" si="25"/>
        <v>0</v>
      </c>
      <c r="H65" s="430">
        <f t="shared" si="25"/>
        <v>0</v>
      </c>
      <c r="I65" s="430">
        <f>ROUND(SUM(H64*I16+I64*I17)/12,4)</f>
        <v>0</v>
      </c>
      <c r="J65" s="430">
        <f t="shared" si="25"/>
        <v>0</v>
      </c>
      <c r="K65" s="430">
        <f t="shared" si="25"/>
        <v>0</v>
      </c>
      <c r="L65" s="430">
        <f t="shared" si="25"/>
        <v>0</v>
      </c>
      <c r="M65" s="430">
        <f t="shared" si="25"/>
        <v>0</v>
      </c>
      <c r="N65" s="430">
        <f>ROUND(SUM(M64*N16+N64*N17)/12,4)</f>
        <v>0</v>
      </c>
      <c r="O65" s="430">
        <f t="shared" ref="O65:P65" si="26">ROUND(SUM(N64*O16+O64*O17)/12,4)</f>
        <v>0</v>
      </c>
      <c r="P65" s="430">
        <f t="shared" si="26"/>
        <v>0</v>
      </c>
    </row>
    <row r="66" spans="1:16">
      <c r="B66" s="59"/>
      <c r="C66" s="64"/>
      <c r="D66" s="58"/>
      <c r="E66" s="58"/>
      <c r="F66" s="58"/>
      <c r="G66" s="58"/>
      <c r="H66" s="58"/>
      <c r="I66" s="58"/>
      <c r="J66" s="58"/>
      <c r="K66" s="58"/>
      <c r="L66" s="432"/>
      <c r="M66" s="432"/>
      <c r="N66" s="432"/>
      <c r="O66" s="432"/>
      <c r="P66" s="432"/>
    </row>
    <row r="67" spans="1:16" s="53" customFormat="1">
      <c r="A67" s="51"/>
      <c r="B67" s="525">
        <f>'1.  LRAMVA Summary'!B37</f>
        <v>0</v>
      </c>
      <c r="C67" s="955">
        <f>'2. LRAMVA Threshold'!K43</f>
        <v>0</v>
      </c>
      <c r="D67" s="35"/>
      <c r="E67" s="35"/>
      <c r="F67" s="35"/>
      <c r="G67" s="35"/>
      <c r="H67" s="35"/>
      <c r="I67" s="35"/>
      <c r="J67" s="35"/>
      <c r="K67" s="35"/>
      <c r="L67" s="35"/>
      <c r="M67" s="35"/>
      <c r="N67" s="35"/>
      <c r="O67" s="35"/>
      <c r="P67" s="35"/>
    </row>
    <row r="68" spans="1:16" outlineLevel="1">
      <c r="B68" s="470" t="s">
        <v>508</v>
      </c>
      <c r="C68" s="953"/>
      <c r="D68" s="35"/>
      <c r="E68" s="35"/>
      <c r="F68" s="35"/>
      <c r="G68" s="35"/>
      <c r="H68" s="35"/>
      <c r="I68" s="35"/>
      <c r="J68" s="35"/>
      <c r="K68" s="35"/>
      <c r="L68" s="35"/>
      <c r="M68" s="35"/>
      <c r="N68" s="35"/>
      <c r="O68" s="35"/>
      <c r="P68" s="35"/>
    </row>
    <row r="69" spans="1:16" outlineLevel="1">
      <c r="B69" s="470" t="s">
        <v>509</v>
      </c>
      <c r="C69" s="953"/>
      <c r="D69" s="35"/>
      <c r="E69" s="35"/>
      <c r="F69" s="35"/>
      <c r="G69" s="35"/>
      <c r="H69" s="35"/>
      <c r="I69" s="35"/>
      <c r="J69" s="35"/>
      <c r="K69" s="35"/>
      <c r="L69" s="35"/>
      <c r="M69" s="35"/>
      <c r="N69" s="35"/>
      <c r="O69" s="35"/>
      <c r="P69" s="35"/>
    </row>
    <row r="70" spans="1:16" outlineLevel="1">
      <c r="B70" s="470" t="s">
        <v>487</v>
      </c>
      <c r="C70" s="953"/>
      <c r="D70" s="35"/>
      <c r="E70" s="35"/>
      <c r="F70" s="35"/>
      <c r="G70" s="35"/>
      <c r="H70" s="35"/>
      <c r="I70" s="35"/>
      <c r="J70" s="35"/>
      <c r="K70" s="35"/>
      <c r="L70" s="35"/>
      <c r="M70" s="35"/>
      <c r="N70" s="35"/>
      <c r="O70" s="35"/>
      <c r="P70" s="35"/>
    </row>
    <row r="71" spans="1:16">
      <c r="B71" s="470" t="s">
        <v>510</v>
      </c>
      <c r="C71" s="956"/>
      <c r="D71" s="54">
        <f>SUM(D67:D70)</f>
        <v>0</v>
      </c>
      <c r="E71" s="54">
        <f t="shared" ref="E71:N71" si="27">SUM(E67:E70)</f>
        <v>0</v>
      </c>
      <c r="F71" s="54">
        <f>SUM(F67:F70)</f>
        <v>0</v>
      </c>
      <c r="G71" s="54">
        <f t="shared" si="27"/>
        <v>0</v>
      </c>
      <c r="H71" s="54">
        <f t="shared" si="27"/>
        <v>0</v>
      </c>
      <c r="I71" s="54">
        <f t="shared" si="27"/>
        <v>0</v>
      </c>
      <c r="J71" s="54">
        <f t="shared" si="27"/>
        <v>0</v>
      </c>
      <c r="K71" s="54">
        <f t="shared" si="27"/>
        <v>0</v>
      </c>
      <c r="L71" s="54">
        <f t="shared" si="27"/>
        <v>0</v>
      </c>
      <c r="M71" s="54">
        <f t="shared" si="27"/>
        <v>0</v>
      </c>
      <c r="N71" s="54">
        <f t="shared" si="27"/>
        <v>0</v>
      </c>
      <c r="O71" s="54">
        <f t="shared" ref="O71:P71" si="28">SUM(O67:O70)</f>
        <v>0</v>
      </c>
      <c r="P71" s="54">
        <f t="shared" si="28"/>
        <v>0</v>
      </c>
    </row>
    <row r="72" spans="1:16">
      <c r="B72" s="436" t="s">
        <v>511</v>
      </c>
      <c r="C72" s="433"/>
      <c r="D72" s="58"/>
      <c r="E72" s="430">
        <f t="shared" ref="E72:N72" si="29">ROUND(SUM(D71*E16+E71*E17)/12,4)</f>
        <v>0</v>
      </c>
      <c r="F72" s="430">
        <f t="shared" si="29"/>
        <v>0</v>
      </c>
      <c r="G72" s="430">
        <f t="shared" si="29"/>
        <v>0</v>
      </c>
      <c r="H72" s="430">
        <f t="shared" si="29"/>
        <v>0</v>
      </c>
      <c r="I72" s="430">
        <f t="shared" si="29"/>
        <v>0</v>
      </c>
      <c r="J72" s="430">
        <f t="shared" si="29"/>
        <v>0</v>
      </c>
      <c r="K72" s="430">
        <f t="shared" si="29"/>
        <v>0</v>
      </c>
      <c r="L72" s="430">
        <f t="shared" si="29"/>
        <v>0</v>
      </c>
      <c r="M72" s="430">
        <f t="shared" si="29"/>
        <v>0</v>
      </c>
      <c r="N72" s="430">
        <f t="shared" si="29"/>
        <v>0</v>
      </c>
      <c r="O72" s="430">
        <f t="shared" ref="O72" si="30">ROUND(SUM(N71*O16+O71*O17)/12,4)</f>
        <v>0</v>
      </c>
      <c r="P72" s="430">
        <f t="shared" ref="P72" si="31">ROUND(SUM(O71*P16+P71*P17)/12,4)</f>
        <v>0</v>
      </c>
    </row>
    <row r="73" spans="1:16">
      <c r="B73" s="427"/>
      <c r="C73" s="433"/>
      <c r="D73" s="58"/>
      <c r="E73" s="430"/>
      <c r="F73" s="430"/>
      <c r="G73" s="430"/>
      <c r="H73" s="430"/>
      <c r="I73" s="430"/>
      <c r="J73" s="430"/>
      <c r="K73" s="430"/>
      <c r="L73" s="430"/>
      <c r="M73" s="430"/>
      <c r="N73" s="430"/>
      <c r="O73" s="430"/>
      <c r="P73" s="430"/>
    </row>
    <row r="74" spans="1:16" s="53" customFormat="1">
      <c r="A74" s="51"/>
      <c r="B74" s="525">
        <f>'1.  LRAMVA Summary'!B38</f>
        <v>0</v>
      </c>
      <c r="C74" s="955">
        <f>'2. LRAMVA Threshold'!L43</f>
        <v>0</v>
      </c>
      <c r="D74" s="35"/>
      <c r="E74" s="35"/>
      <c r="F74" s="35"/>
      <c r="G74" s="35"/>
      <c r="H74" s="35"/>
      <c r="I74" s="35"/>
      <c r="J74" s="35"/>
      <c r="K74" s="35"/>
      <c r="L74" s="35"/>
      <c r="M74" s="35"/>
      <c r="N74" s="35"/>
      <c r="O74" s="35"/>
      <c r="P74" s="35"/>
    </row>
    <row r="75" spans="1:16" outlineLevel="1">
      <c r="B75" s="470" t="s">
        <v>508</v>
      </c>
      <c r="C75" s="953"/>
      <c r="D75" s="35"/>
      <c r="E75" s="35"/>
      <c r="F75" s="35"/>
      <c r="G75" s="35"/>
      <c r="H75" s="35"/>
      <c r="I75" s="35"/>
      <c r="J75" s="35"/>
      <c r="K75" s="35"/>
      <c r="L75" s="35"/>
      <c r="M75" s="35"/>
      <c r="N75" s="35"/>
      <c r="O75" s="35"/>
      <c r="P75" s="35"/>
    </row>
    <row r="76" spans="1:16" outlineLevel="1">
      <c r="B76" s="470" t="s">
        <v>509</v>
      </c>
      <c r="C76" s="953"/>
      <c r="D76" s="35"/>
      <c r="E76" s="35"/>
      <c r="F76" s="35"/>
      <c r="G76" s="35"/>
      <c r="H76" s="35"/>
      <c r="I76" s="35"/>
      <c r="J76" s="35"/>
      <c r="K76" s="35"/>
      <c r="L76" s="35"/>
      <c r="M76" s="35"/>
      <c r="N76" s="35"/>
      <c r="O76" s="35"/>
      <c r="P76" s="35"/>
    </row>
    <row r="77" spans="1:16" outlineLevel="1">
      <c r="B77" s="470" t="s">
        <v>487</v>
      </c>
      <c r="C77" s="953"/>
      <c r="D77" s="35"/>
      <c r="E77" s="35"/>
      <c r="F77" s="35"/>
      <c r="G77" s="35"/>
      <c r="H77" s="35"/>
      <c r="I77" s="35"/>
      <c r="J77" s="35"/>
      <c r="K77" s="35"/>
      <c r="L77" s="35"/>
      <c r="M77" s="35"/>
      <c r="N77" s="35"/>
      <c r="O77" s="35"/>
      <c r="P77" s="35"/>
    </row>
    <row r="78" spans="1:16">
      <c r="B78" s="470" t="s">
        <v>510</v>
      </c>
      <c r="C78" s="956"/>
      <c r="D78" s="54">
        <f>SUM(D74:D77)</f>
        <v>0</v>
      </c>
      <c r="E78" s="54">
        <f>SUM(E74:E77)</f>
        <v>0</v>
      </c>
      <c r="F78" s="54">
        <f t="shared" ref="F78:N78" si="32">SUM(F74:F77)</f>
        <v>0</v>
      </c>
      <c r="G78" s="54">
        <f t="shared" si="32"/>
        <v>0</v>
      </c>
      <c r="H78" s="54">
        <f t="shared" si="32"/>
        <v>0</v>
      </c>
      <c r="I78" s="54">
        <f t="shared" si="32"/>
        <v>0</v>
      </c>
      <c r="J78" s="54">
        <f t="shared" si="32"/>
        <v>0</v>
      </c>
      <c r="K78" s="54">
        <f t="shared" si="32"/>
        <v>0</v>
      </c>
      <c r="L78" s="54">
        <f t="shared" si="32"/>
        <v>0</v>
      </c>
      <c r="M78" s="54">
        <f t="shared" si="32"/>
        <v>0</v>
      </c>
      <c r="N78" s="54">
        <f t="shared" si="32"/>
        <v>0</v>
      </c>
      <c r="O78" s="54">
        <f t="shared" ref="O78:P78" si="33">SUM(O74:O77)</f>
        <v>0</v>
      </c>
      <c r="P78" s="54">
        <f t="shared" si="33"/>
        <v>0</v>
      </c>
    </row>
    <row r="79" spans="1:16">
      <c r="B79" s="436" t="s">
        <v>511</v>
      </c>
      <c r="C79" s="433"/>
      <c r="D79" s="58"/>
      <c r="E79" s="430">
        <f t="shared" ref="E79:M79" si="34">ROUND(SUM(D78*E16+E78*E17)/12,4)</f>
        <v>0</v>
      </c>
      <c r="F79" s="430">
        <f t="shared" si="34"/>
        <v>0</v>
      </c>
      <c r="G79" s="430">
        <f t="shared" si="34"/>
        <v>0</v>
      </c>
      <c r="H79" s="430">
        <f t="shared" si="34"/>
        <v>0</v>
      </c>
      <c r="I79" s="430">
        <f t="shared" si="34"/>
        <v>0</v>
      </c>
      <c r="J79" s="430">
        <f t="shared" si="34"/>
        <v>0</v>
      </c>
      <c r="K79" s="430">
        <f t="shared" si="34"/>
        <v>0</v>
      </c>
      <c r="L79" s="430">
        <f t="shared" si="34"/>
        <v>0</v>
      </c>
      <c r="M79" s="430">
        <f t="shared" si="34"/>
        <v>0</v>
      </c>
      <c r="N79" s="430">
        <f>ROUND(SUM(M78*N16+N78*N17)/12,4)</f>
        <v>0</v>
      </c>
      <c r="O79" s="430">
        <f t="shared" ref="O79:P79" si="35">ROUND(SUM(N78*O16+O78*O17)/12,4)</f>
        <v>0</v>
      </c>
      <c r="P79" s="430">
        <f t="shared" si="35"/>
        <v>0</v>
      </c>
    </row>
    <row r="80" spans="1:16">
      <c r="B80" s="427"/>
      <c r="C80" s="433"/>
      <c r="D80" s="58"/>
      <c r="E80" s="430"/>
      <c r="F80" s="430"/>
      <c r="G80" s="430"/>
      <c r="H80" s="430"/>
      <c r="I80" s="430"/>
      <c r="J80" s="430"/>
      <c r="K80" s="430"/>
      <c r="L80" s="430"/>
      <c r="M80" s="430"/>
      <c r="N80" s="430"/>
      <c r="O80" s="430"/>
      <c r="P80" s="430"/>
    </row>
    <row r="81" spans="1:16" s="53" customFormat="1">
      <c r="A81" s="51"/>
      <c r="B81" s="525">
        <f>'1.  LRAMVA Summary'!B39</f>
        <v>0</v>
      </c>
      <c r="C81" s="955">
        <f>'2. LRAMVA Threshold'!M43</f>
        <v>0</v>
      </c>
      <c r="D81" s="35"/>
      <c r="E81" s="35"/>
      <c r="F81" s="35"/>
      <c r="G81" s="35"/>
      <c r="H81" s="35"/>
      <c r="I81" s="35"/>
      <c r="J81" s="35"/>
      <c r="K81" s="35"/>
      <c r="L81" s="35"/>
      <c r="M81" s="35"/>
      <c r="N81" s="35"/>
      <c r="O81" s="35"/>
      <c r="P81" s="35"/>
    </row>
    <row r="82" spans="1:16" outlineLevel="1">
      <c r="B82" s="470" t="s">
        <v>508</v>
      </c>
      <c r="C82" s="953"/>
      <c r="D82" s="35"/>
      <c r="E82" s="35"/>
      <c r="F82" s="35"/>
      <c r="G82" s="35"/>
      <c r="H82" s="35"/>
      <c r="I82" s="35"/>
      <c r="J82" s="35"/>
      <c r="K82" s="35"/>
      <c r="L82" s="35"/>
      <c r="M82" s="35"/>
      <c r="N82" s="35"/>
      <c r="O82" s="35"/>
      <c r="P82" s="35"/>
    </row>
    <row r="83" spans="1:16" outlineLevel="1">
      <c r="B83" s="470" t="s">
        <v>509</v>
      </c>
      <c r="C83" s="953"/>
      <c r="D83" s="35"/>
      <c r="E83" s="35"/>
      <c r="F83" s="35"/>
      <c r="G83" s="35"/>
      <c r="H83" s="35"/>
      <c r="I83" s="35"/>
      <c r="J83" s="35"/>
      <c r="K83" s="35"/>
      <c r="L83" s="35"/>
      <c r="M83" s="35"/>
      <c r="N83" s="35"/>
      <c r="O83" s="35"/>
      <c r="P83" s="35"/>
    </row>
    <row r="84" spans="1:16" outlineLevel="1">
      <c r="B84" s="470" t="s">
        <v>487</v>
      </c>
      <c r="C84" s="953"/>
      <c r="D84" s="35"/>
      <c r="E84" s="35"/>
      <c r="F84" s="35"/>
      <c r="G84" s="35"/>
      <c r="H84" s="35"/>
      <c r="I84" s="35"/>
      <c r="J84" s="35"/>
      <c r="K84" s="35"/>
      <c r="L84" s="35"/>
      <c r="M84" s="35"/>
      <c r="N84" s="35"/>
      <c r="O84" s="35"/>
      <c r="P84" s="35"/>
    </row>
    <row r="85" spans="1:16">
      <c r="B85" s="470" t="s">
        <v>510</v>
      </c>
      <c r="C85" s="956"/>
      <c r="D85" s="54">
        <f>SUM(D81:D84)</f>
        <v>0</v>
      </c>
      <c r="E85" s="54">
        <f>SUM(E81:E84)</f>
        <v>0</v>
      </c>
      <c r="F85" s="54">
        <f t="shared" ref="F85:N85" si="36">SUM(F81:F84)</f>
        <v>0</v>
      </c>
      <c r="G85" s="54">
        <f t="shared" si="36"/>
        <v>0</v>
      </c>
      <c r="H85" s="54">
        <f t="shared" si="36"/>
        <v>0</v>
      </c>
      <c r="I85" s="54">
        <f t="shared" si="36"/>
        <v>0</v>
      </c>
      <c r="J85" s="54">
        <f t="shared" si="36"/>
        <v>0</v>
      </c>
      <c r="K85" s="54">
        <f t="shared" si="36"/>
        <v>0</v>
      </c>
      <c r="L85" s="54">
        <f t="shared" si="36"/>
        <v>0</v>
      </c>
      <c r="M85" s="54">
        <f t="shared" si="36"/>
        <v>0</v>
      </c>
      <c r="N85" s="54">
        <f t="shared" si="36"/>
        <v>0</v>
      </c>
      <c r="O85" s="54">
        <f t="shared" ref="O85:P85" si="37">SUM(O81:O84)</f>
        <v>0</v>
      </c>
      <c r="P85" s="54">
        <f t="shared" si="37"/>
        <v>0</v>
      </c>
    </row>
    <row r="86" spans="1:16">
      <c r="B86" s="436" t="s">
        <v>511</v>
      </c>
      <c r="C86" s="433"/>
      <c r="D86" s="58"/>
      <c r="E86" s="430">
        <f t="shared" ref="E86:N86" si="38">ROUND(SUM(D85*E16+E85*E17)/12,4)</f>
        <v>0</v>
      </c>
      <c r="F86" s="430">
        <f t="shared" si="38"/>
        <v>0</v>
      </c>
      <c r="G86" s="430">
        <f t="shared" si="38"/>
        <v>0</v>
      </c>
      <c r="H86" s="430">
        <f t="shared" si="38"/>
        <v>0</v>
      </c>
      <c r="I86" s="430">
        <f t="shared" si="38"/>
        <v>0</v>
      </c>
      <c r="J86" s="430">
        <f t="shared" si="38"/>
        <v>0</v>
      </c>
      <c r="K86" s="430">
        <f t="shared" si="38"/>
        <v>0</v>
      </c>
      <c r="L86" s="430">
        <f t="shared" si="38"/>
        <v>0</v>
      </c>
      <c r="M86" s="430">
        <f t="shared" si="38"/>
        <v>0</v>
      </c>
      <c r="N86" s="430">
        <f t="shared" si="38"/>
        <v>0</v>
      </c>
      <c r="O86" s="430">
        <f t="shared" ref="O86" si="39">ROUND(SUM(N85*O16+O85*O17)/12,4)</f>
        <v>0</v>
      </c>
      <c r="P86" s="430">
        <f t="shared" ref="P86" si="40">ROUND(SUM(O85*P16+P85*P17)/12,4)</f>
        <v>0</v>
      </c>
    </row>
    <row r="87" spans="1:16">
      <c r="B87" s="427"/>
      <c r="C87" s="433"/>
      <c r="D87" s="58"/>
      <c r="E87" s="430"/>
      <c r="F87" s="430"/>
      <c r="G87" s="430"/>
      <c r="H87" s="430"/>
      <c r="I87" s="430"/>
      <c r="J87" s="430"/>
      <c r="K87" s="430"/>
      <c r="L87" s="430"/>
      <c r="M87" s="430"/>
      <c r="N87" s="430"/>
      <c r="O87" s="430"/>
      <c r="P87" s="430"/>
    </row>
    <row r="88" spans="1:16" s="53" customFormat="1">
      <c r="A88" s="51"/>
      <c r="B88" s="525">
        <f>'1.  LRAMVA Summary'!B40</f>
        <v>0</v>
      </c>
      <c r="C88" s="955">
        <f>'2. LRAMVA Threshold'!N43</f>
        <v>0</v>
      </c>
      <c r="D88" s="35"/>
      <c r="E88" s="35"/>
      <c r="F88" s="35"/>
      <c r="G88" s="35"/>
      <c r="H88" s="35"/>
      <c r="I88" s="35"/>
      <c r="J88" s="35"/>
      <c r="K88" s="35"/>
      <c r="L88" s="35"/>
      <c r="M88" s="35"/>
      <c r="N88" s="35"/>
      <c r="O88" s="35"/>
      <c r="P88" s="35"/>
    </row>
    <row r="89" spans="1:16" outlineLevel="1">
      <c r="B89" s="470" t="s">
        <v>508</v>
      </c>
      <c r="C89" s="953"/>
      <c r="D89" s="35"/>
      <c r="E89" s="35"/>
      <c r="F89" s="35"/>
      <c r="G89" s="35"/>
      <c r="H89" s="35"/>
      <c r="I89" s="35"/>
      <c r="J89" s="35"/>
      <c r="K89" s="35"/>
      <c r="L89" s="35"/>
      <c r="M89" s="35"/>
      <c r="N89" s="35"/>
      <c r="O89" s="35"/>
      <c r="P89" s="35"/>
    </row>
    <row r="90" spans="1:16" outlineLevel="1">
      <c r="B90" s="470" t="s">
        <v>509</v>
      </c>
      <c r="C90" s="953"/>
      <c r="D90" s="35"/>
      <c r="E90" s="35"/>
      <c r="F90" s="35"/>
      <c r="G90" s="35"/>
      <c r="H90" s="35"/>
      <c r="I90" s="35"/>
      <c r="J90" s="35"/>
      <c r="K90" s="35"/>
      <c r="L90" s="35"/>
      <c r="M90" s="35"/>
      <c r="N90" s="35"/>
      <c r="O90" s="35"/>
      <c r="P90" s="35"/>
    </row>
    <row r="91" spans="1:16" outlineLevel="1">
      <c r="B91" s="470" t="s">
        <v>487</v>
      </c>
      <c r="C91" s="953"/>
      <c r="D91" s="35"/>
      <c r="E91" s="35"/>
      <c r="F91" s="35"/>
      <c r="G91" s="35"/>
      <c r="H91" s="35"/>
      <c r="I91" s="35"/>
      <c r="J91" s="35"/>
      <c r="K91" s="35"/>
      <c r="L91" s="35"/>
      <c r="M91" s="35"/>
      <c r="N91" s="35"/>
      <c r="O91" s="35"/>
      <c r="P91" s="35"/>
    </row>
    <row r="92" spans="1:16">
      <c r="B92" s="470" t="s">
        <v>510</v>
      </c>
      <c r="C92" s="956"/>
      <c r="D92" s="54">
        <f>SUM(D88:D91)</f>
        <v>0</v>
      </c>
      <c r="E92" s="54">
        <f>SUM(E88:E91)</f>
        <v>0</v>
      </c>
      <c r="F92" s="54">
        <f t="shared" ref="F92:N92" si="41">SUM(F88:F91)</f>
        <v>0</v>
      </c>
      <c r="G92" s="54">
        <f t="shared" si="41"/>
        <v>0</v>
      </c>
      <c r="H92" s="54">
        <f t="shared" si="41"/>
        <v>0</v>
      </c>
      <c r="I92" s="54">
        <f t="shared" si="41"/>
        <v>0</v>
      </c>
      <c r="J92" s="54">
        <f t="shared" si="41"/>
        <v>0</v>
      </c>
      <c r="K92" s="54">
        <f t="shared" si="41"/>
        <v>0</v>
      </c>
      <c r="L92" s="54">
        <f t="shared" si="41"/>
        <v>0</v>
      </c>
      <c r="M92" s="54">
        <f t="shared" si="41"/>
        <v>0</v>
      </c>
      <c r="N92" s="54">
        <f t="shared" si="41"/>
        <v>0</v>
      </c>
      <c r="O92" s="54">
        <f t="shared" ref="O92:P92" si="42">SUM(O88:O91)</f>
        <v>0</v>
      </c>
      <c r="P92" s="54">
        <f t="shared" si="42"/>
        <v>0</v>
      </c>
    </row>
    <row r="93" spans="1:16">
      <c r="B93" s="436" t="s">
        <v>511</v>
      </c>
      <c r="C93" s="433"/>
      <c r="D93" s="58"/>
      <c r="E93" s="430">
        <f t="shared" ref="E93:M93" si="43">ROUND(SUM(D92*E16+E92*E17)/12,4)</f>
        <v>0</v>
      </c>
      <c r="F93" s="430">
        <f t="shared" si="43"/>
        <v>0</v>
      </c>
      <c r="G93" s="430">
        <f t="shared" si="43"/>
        <v>0</v>
      </c>
      <c r="H93" s="430">
        <f t="shared" si="43"/>
        <v>0</v>
      </c>
      <c r="I93" s="430">
        <f t="shared" si="43"/>
        <v>0</v>
      </c>
      <c r="J93" s="430">
        <f t="shared" si="43"/>
        <v>0</v>
      </c>
      <c r="K93" s="430">
        <f t="shared" si="43"/>
        <v>0</v>
      </c>
      <c r="L93" s="430">
        <f t="shared" si="43"/>
        <v>0</v>
      </c>
      <c r="M93" s="430">
        <f t="shared" si="43"/>
        <v>0</v>
      </c>
      <c r="N93" s="430">
        <f>ROUND(SUM(M92*N16+N92*N17)/12,4)</f>
        <v>0</v>
      </c>
      <c r="O93" s="430">
        <f t="shared" ref="O93:P93" si="44">ROUND(SUM(N92*O16+O92*O17)/12,4)</f>
        <v>0</v>
      </c>
      <c r="P93" s="430">
        <f t="shared" si="44"/>
        <v>0</v>
      </c>
    </row>
    <row r="94" spans="1:16">
      <c r="B94" s="427"/>
      <c r="C94" s="433"/>
      <c r="D94" s="58"/>
      <c r="E94" s="430"/>
      <c r="F94" s="430"/>
      <c r="G94" s="430"/>
      <c r="H94" s="430"/>
      <c r="I94" s="430"/>
      <c r="J94" s="430"/>
      <c r="K94" s="430"/>
      <c r="L94" s="430"/>
      <c r="M94" s="430"/>
      <c r="N94" s="430"/>
      <c r="O94" s="430"/>
      <c r="P94" s="430"/>
    </row>
    <row r="95" spans="1:16" s="53" customFormat="1">
      <c r="A95" s="51"/>
      <c r="B95" s="525">
        <f>'1.  LRAMVA Summary'!B41</f>
        <v>0</v>
      </c>
      <c r="C95" s="955">
        <f>'2. LRAMVA Threshold'!O43</f>
        <v>0</v>
      </c>
      <c r="D95" s="35"/>
      <c r="E95" s="35"/>
      <c r="F95" s="35"/>
      <c r="G95" s="35"/>
      <c r="H95" s="35"/>
      <c r="I95" s="35"/>
      <c r="J95" s="35"/>
      <c r="K95" s="35"/>
      <c r="L95" s="35"/>
      <c r="M95" s="35"/>
      <c r="N95" s="35"/>
      <c r="O95" s="35"/>
      <c r="P95" s="35"/>
    </row>
    <row r="96" spans="1:16" outlineLevel="1">
      <c r="B96" s="470" t="s">
        <v>508</v>
      </c>
      <c r="C96" s="953"/>
      <c r="D96" s="35"/>
      <c r="E96" s="35"/>
      <c r="F96" s="35"/>
      <c r="G96" s="35"/>
      <c r="H96" s="35"/>
      <c r="I96" s="35"/>
      <c r="J96" s="35"/>
      <c r="K96" s="35"/>
      <c r="L96" s="35"/>
      <c r="M96" s="35"/>
      <c r="N96" s="35"/>
      <c r="O96" s="35"/>
      <c r="P96" s="35"/>
    </row>
    <row r="97" spans="1:16" outlineLevel="1">
      <c r="B97" s="470" t="s">
        <v>509</v>
      </c>
      <c r="C97" s="953"/>
      <c r="D97" s="35"/>
      <c r="E97" s="35"/>
      <c r="F97" s="35"/>
      <c r="G97" s="35"/>
      <c r="H97" s="35"/>
      <c r="I97" s="35"/>
      <c r="J97" s="35"/>
      <c r="K97" s="35"/>
      <c r="L97" s="35"/>
      <c r="M97" s="35"/>
      <c r="N97" s="35"/>
      <c r="O97" s="35"/>
      <c r="P97" s="35"/>
    </row>
    <row r="98" spans="1:16" outlineLevel="1">
      <c r="B98" s="470" t="s">
        <v>487</v>
      </c>
      <c r="C98" s="953"/>
      <c r="D98" s="35"/>
      <c r="E98" s="35"/>
      <c r="F98" s="35"/>
      <c r="G98" s="35"/>
      <c r="H98" s="35"/>
      <c r="I98" s="35"/>
      <c r="J98" s="35"/>
      <c r="K98" s="35"/>
      <c r="L98" s="35"/>
      <c r="M98" s="35"/>
      <c r="N98" s="35"/>
      <c r="O98" s="35"/>
      <c r="P98" s="35"/>
    </row>
    <row r="99" spans="1:16">
      <c r="B99" s="470" t="s">
        <v>510</v>
      </c>
      <c r="C99" s="956"/>
      <c r="D99" s="54">
        <f>SUM(D95:D98)</f>
        <v>0</v>
      </c>
      <c r="E99" s="54">
        <f>SUM(E95:E98)</f>
        <v>0</v>
      </c>
      <c r="F99" s="54">
        <f t="shared" ref="F99:N99" si="45">SUM(F95:F98)</f>
        <v>0</v>
      </c>
      <c r="G99" s="54">
        <f t="shared" si="45"/>
        <v>0</v>
      </c>
      <c r="H99" s="54">
        <f t="shared" si="45"/>
        <v>0</v>
      </c>
      <c r="I99" s="54">
        <f t="shared" si="45"/>
        <v>0</v>
      </c>
      <c r="J99" s="54">
        <f t="shared" si="45"/>
        <v>0</v>
      </c>
      <c r="K99" s="54">
        <f t="shared" si="45"/>
        <v>0</v>
      </c>
      <c r="L99" s="54">
        <f t="shared" si="45"/>
        <v>0</v>
      </c>
      <c r="M99" s="54">
        <f t="shared" si="45"/>
        <v>0</v>
      </c>
      <c r="N99" s="54">
        <f t="shared" si="45"/>
        <v>0</v>
      </c>
      <c r="O99" s="54">
        <f t="shared" ref="O99:P99" si="46">SUM(O95:O98)</f>
        <v>0</v>
      </c>
      <c r="P99" s="54">
        <f t="shared" si="46"/>
        <v>0</v>
      </c>
    </row>
    <row r="100" spans="1:16">
      <c r="B100" s="436" t="s">
        <v>511</v>
      </c>
      <c r="C100" s="433"/>
      <c r="D100" s="58"/>
      <c r="E100" s="430">
        <f t="shared" ref="E100:M100" si="47">ROUND(SUM(D99*E16+E99*E17)/12,4)</f>
        <v>0</v>
      </c>
      <c r="F100" s="430">
        <f t="shared" si="47"/>
        <v>0</v>
      </c>
      <c r="G100" s="430">
        <f t="shared" si="47"/>
        <v>0</v>
      </c>
      <c r="H100" s="430">
        <f t="shared" si="47"/>
        <v>0</v>
      </c>
      <c r="I100" s="430">
        <f t="shared" si="47"/>
        <v>0</v>
      </c>
      <c r="J100" s="430">
        <f t="shared" si="47"/>
        <v>0</v>
      </c>
      <c r="K100" s="430">
        <f t="shared" si="47"/>
        <v>0</v>
      </c>
      <c r="L100" s="430">
        <f t="shared" si="47"/>
        <v>0</v>
      </c>
      <c r="M100" s="430">
        <f t="shared" si="47"/>
        <v>0</v>
      </c>
      <c r="N100" s="430">
        <f>ROUND(SUM(M99*N16+N99*N17)/12,4)</f>
        <v>0</v>
      </c>
      <c r="O100" s="430">
        <f t="shared" ref="O100:P100" si="48">ROUND(SUM(N99*O16+O99*O17)/12,4)</f>
        <v>0</v>
      </c>
      <c r="P100" s="430">
        <f t="shared" si="48"/>
        <v>0</v>
      </c>
    </row>
    <row r="101" spans="1:16">
      <c r="B101" s="427"/>
      <c r="C101" s="433"/>
      <c r="D101" s="58"/>
      <c r="E101" s="430"/>
      <c r="F101" s="430"/>
      <c r="G101" s="430"/>
      <c r="H101" s="430"/>
      <c r="I101" s="430"/>
      <c r="J101" s="430"/>
      <c r="K101" s="430"/>
      <c r="L101" s="430"/>
      <c r="M101" s="430"/>
      <c r="N101" s="430"/>
      <c r="O101" s="430"/>
      <c r="P101" s="430"/>
    </row>
    <row r="102" spans="1:16" s="53" customFormat="1">
      <c r="A102" s="51"/>
      <c r="B102" s="525">
        <f>'1.  LRAMVA Summary'!B42</f>
        <v>0</v>
      </c>
      <c r="C102" s="955">
        <f>'2. LRAMVA Threshold'!P43</f>
        <v>0</v>
      </c>
      <c r="D102" s="35"/>
      <c r="E102" s="35"/>
      <c r="F102" s="35"/>
      <c r="G102" s="35"/>
      <c r="H102" s="35"/>
      <c r="I102" s="35"/>
      <c r="J102" s="35"/>
      <c r="K102" s="35"/>
      <c r="L102" s="35"/>
      <c r="M102" s="35"/>
      <c r="N102" s="35"/>
      <c r="O102" s="35"/>
      <c r="P102" s="35"/>
    </row>
    <row r="103" spans="1:16" outlineLevel="1">
      <c r="B103" s="470" t="s">
        <v>508</v>
      </c>
      <c r="C103" s="953"/>
      <c r="D103" s="35"/>
      <c r="E103" s="35"/>
      <c r="F103" s="35"/>
      <c r="G103" s="35"/>
      <c r="H103" s="35"/>
      <c r="I103" s="35"/>
      <c r="J103" s="35"/>
      <c r="K103" s="35"/>
      <c r="L103" s="35"/>
      <c r="M103" s="35"/>
      <c r="N103" s="35"/>
      <c r="O103" s="35"/>
      <c r="P103" s="35"/>
    </row>
    <row r="104" spans="1:16" outlineLevel="1">
      <c r="B104" s="470" t="s">
        <v>509</v>
      </c>
      <c r="C104" s="953"/>
      <c r="D104" s="35"/>
      <c r="E104" s="35"/>
      <c r="F104" s="35"/>
      <c r="G104" s="35"/>
      <c r="H104" s="35"/>
      <c r="I104" s="35"/>
      <c r="J104" s="35"/>
      <c r="K104" s="35"/>
      <c r="L104" s="35"/>
      <c r="M104" s="35"/>
      <c r="N104" s="35"/>
      <c r="O104" s="35"/>
      <c r="P104" s="35"/>
    </row>
    <row r="105" spans="1:16" outlineLevel="1">
      <c r="B105" s="470" t="s">
        <v>487</v>
      </c>
      <c r="C105" s="953"/>
      <c r="D105" s="35"/>
      <c r="E105" s="35"/>
      <c r="F105" s="35"/>
      <c r="G105" s="35"/>
      <c r="H105" s="35"/>
      <c r="I105" s="35"/>
      <c r="J105" s="35"/>
      <c r="K105" s="35"/>
      <c r="L105" s="35"/>
      <c r="M105" s="35"/>
      <c r="N105" s="35"/>
      <c r="O105" s="35"/>
      <c r="P105" s="35"/>
    </row>
    <row r="106" spans="1:16">
      <c r="B106" s="470" t="s">
        <v>510</v>
      </c>
      <c r="C106" s="956"/>
      <c r="D106" s="54">
        <f>SUM(D102:D105)</f>
        <v>0</v>
      </c>
      <c r="E106" s="54">
        <f>SUM(E102:E105)</f>
        <v>0</v>
      </c>
      <c r="F106" s="54">
        <f>SUM(F102:F105)</f>
        <v>0</v>
      </c>
      <c r="G106" s="54">
        <f t="shared" ref="G106:N106" si="49">SUM(G102:G105)</f>
        <v>0</v>
      </c>
      <c r="H106" s="54">
        <f t="shared" si="49"/>
        <v>0</v>
      </c>
      <c r="I106" s="54">
        <f t="shared" si="49"/>
        <v>0</v>
      </c>
      <c r="J106" s="54">
        <f t="shared" si="49"/>
        <v>0</v>
      </c>
      <c r="K106" s="54">
        <f t="shared" si="49"/>
        <v>0</v>
      </c>
      <c r="L106" s="54">
        <f t="shared" si="49"/>
        <v>0</v>
      </c>
      <c r="M106" s="54">
        <f t="shared" si="49"/>
        <v>0</v>
      </c>
      <c r="N106" s="54">
        <f t="shared" si="49"/>
        <v>0</v>
      </c>
      <c r="O106" s="54">
        <f t="shared" ref="O106:P106" si="50">SUM(O102:O105)</f>
        <v>0</v>
      </c>
      <c r="P106" s="54">
        <f t="shared" si="50"/>
        <v>0</v>
      </c>
    </row>
    <row r="107" spans="1:16">
      <c r="B107" s="436" t="s">
        <v>511</v>
      </c>
      <c r="C107" s="433"/>
      <c r="D107" s="58"/>
      <c r="E107" s="430">
        <f t="shared" ref="E107:M107" si="51">ROUND(SUM(D106*E16+E106*E17)/12,4)</f>
        <v>0</v>
      </c>
      <c r="F107" s="430">
        <f t="shared" si="51"/>
        <v>0</v>
      </c>
      <c r="G107" s="430">
        <f t="shared" si="51"/>
        <v>0</v>
      </c>
      <c r="H107" s="430">
        <f t="shared" si="51"/>
        <v>0</v>
      </c>
      <c r="I107" s="430">
        <f t="shared" si="51"/>
        <v>0</v>
      </c>
      <c r="J107" s="430">
        <f t="shared" si="51"/>
        <v>0</v>
      </c>
      <c r="K107" s="430">
        <f t="shared" si="51"/>
        <v>0</v>
      </c>
      <c r="L107" s="430">
        <f t="shared" si="51"/>
        <v>0</v>
      </c>
      <c r="M107" s="430">
        <f t="shared" si="51"/>
        <v>0</v>
      </c>
      <c r="N107" s="430">
        <f>ROUND(SUM(M106*N16+N106*N17)/12,4)</f>
        <v>0</v>
      </c>
      <c r="O107" s="430">
        <f t="shared" ref="O107:P107" si="52">ROUND(SUM(N106*O16+O106*O17)/12,4)</f>
        <v>0</v>
      </c>
      <c r="P107" s="430">
        <f t="shared" si="52"/>
        <v>0</v>
      </c>
    </row>
    <row r="108" spans="1:16">
      <c r="B108" s="427"/>
      <c r="C108" s="433"/>
      <c r="D108" s="58"/>
      <c r="E108" s="430"/>
      <c r="F108" s="430"/>
      <c r="G108" s="430"/>
      <c r="H108" s="430"/>
      <c r="I108" s="430"/>
      <c r="J108" s="430"/>
      <c r="K108" s="430"/>
      <c r="L108" s="430"/>
      <c r="M108" s="430"/>
      <c r="N108" s="430"/>
      <c r="O108" s="430"/>
      <c r="P108" s="430"/>
    </row>
    <row r="109" spans="1:16" s="53" customFormat="1">
      <c r="A109" s="51"/>
      <c r="B109" s="525">
        <f>'1.  LRAMVA Summary'!B43</f>
        <v>0</v>
      </c>
      <c r="C109" s="955">
        <f>'2. LRAMVA Threshold'!Q43</f>
        <v>0</v>
      </c>
      <c r="D109" s="35"/>
      <c r="E109" s="35"/>
      <c r="F109" s="35"/>
      <c r="G109" s="35"/>
      <c r="H109" s="35"/>
      <c r="I109" s="35"/>
      <c r="J109" s="35"/>
      <c r="K109" s="35"/>
      <c r="L109" s="35"/>
      <c r="M109" s="35"/>
      <c r="N109" s="35"/>
      <c r="O109" s="35"/>
      <c r="P109" s="35"/>
    </row>
    <row r="110" spans="1:16" outlineLevel="1">
      <c r="B110" s="470" t="s">
        <v>508</v>
      </c>
      <c r="C110" s="953"/>
      <c r="D110" s="35"/>
      <c r="E110" s="35"/>
      <c r="F110" s="35"/>
      <c r="G110" s="35"/>
      <c r="H110" s="35"/>
      <c r="I110" s="35"/>
      <c r="J110" s="35"/>
      <c r="K110" s="35"/>
      <c r="L110" s="35"/>
      <c r="M110" s="35"/>
      <c r="N110" s="35"/>
      <c r="O110" s="35"/>
      <c r="P110" s="35"/>
    </row>
    <row r="111" spans="1:16" outlineLevel="1">
      <c r="B111" s="470" t="s">
        <v>509</v>
      </c>
      <c r="C111" s="953"/>
      <c r="D111" s="35"/>
      <c r="E111" s="35"/>
      <c r="F111" s="35"/>
      <c r="G111" s="35"/>
      <c r="H111" s="35"/>
      <c r="I111" s="35"/>
      <c r="J111" s="35"/>
      <c r="K111" s="35"/>
      <c r="L111" s="35"/>
      <c r="M111" s="35"/>
      <c r="N111" s="35"/>
      <c r="O111" s="35"/>
      <c r="P111" s="35"/>
    </row>
    <row r="112" spans="1:16" outlineLevel="1">
      <c r="B112" s="470" t="s">
        <v>487</v>
      </c>
      <c r="C112" s="953"/>
      <c r="D112" s="35"/>
      <c r="E112" s="35"/>
      <c r="F112" s="35"/>
      <c r="G112" s="35"/>
      <c r="H112" s="35"/>
      <c r="I112" s="35"/>
      <c r="J112" s="35"/>
      <c r="K112" s="35"/>
      <c r="L112" s="35"/>
      <c r="M112" s="35"/>
      <c r="N112" s="35"/>
      <c r="O112" s="35"/>
      <c r="P112" s="35"/>
    </row>
    <row r="113" spans="1:16">
      <c r="B113" s="470" t="s">
        <v>510</v>
      </c>
      <c r="C113" s="956"/>
      <c r="D113" s="54">
        <f>SUM(D109:D112)</f>
        <v>0</v>
      </c>
      <c r="E113" s="54">
        <f>SUM(E109:E112)</f>
        <v>0</v>
      </c>
      <c r="F113" s="54">
        <f>SUM(F109:F112)</f>
        <v>0</v>
      </c>
      <c r="G113" s="54">
        <f>SUM(G109:G112)</f>
        <v>0</v>
      </c>
      <c r="H113" s="54">
        <f t="shared" ref="H113:N113" si="53">SUM(H109:H112)</f>
        <v>0</v>
      </c>
      <c r="I113" s="54">
        <f t="shared" si="53"/>
        <v>0</v>
      </c>
      <c r="J113" s="54">
        <f t="shared" si="53"/>
        <v>0</v>
      </c>
      <c r="K113" s="54">
        <f t="shared" si="53"/>
        <v>0</v>
      </c>
      <c r="L113" s="54">
        <f t="shared" si="53"/>
        <v>0</v>
      </c>
      <c r="M113" s="54">
        <f t="shared" si="53"/>
        <v>0</v>
      </c>
      <c r="N113" s="54">
        <f t="shared" si="53"/>
        <v>0</v>
      </c>
      <c r="O113" s="54">
        <f t="shared" ref="O113:P113" si="54">SUM(O109:O112)</f>
        <v>0</v>
      </c>
      <c r="P113" s="54">
        <f t="shared" si="54"/>
        <v>0</v>
      </c>
    </row>
    <row r="114" spans="1:16">
      <c r="B114" s="436" t="s">
        <v>511</v>
      </c>
      <c r="C114" s="433"/>
      <c r="D114" s="58"/>
      <c r="E114" s="430">
        <f t="shared" ref="E114:M114" si="55">ROUND(SUM(D113*E16+E113*E17)/12,4)</f>
        <v>0</v>
      </c>
      <c r="F114" s="430">
        <f t="shared" si="55"/>
        <v>0</v>
      </c>
      <c r="G114" s="430">
        <f t="shared" si="55"/>
        <v>0</v>
      </c>
      <c r="H114" s="430">
        <f t="shared" si="55"/>
        <v>0</v>
      </c>
      <c r="I114" s="430">
        <f t="shared" si="55"/>
        <v>0</v>
      </c>
      <c r="J114" s="430">
        <f t="shared" si="55"/>
        <v>0</v>
      </c>
      <c r="K114" s="430">
        <f t="shared" si="55"/>
        <v>0</v>
      </c>
      <c r="L114" s="430">
        <f t="shared" si="55"/>
        <v>0</v>
      </c>
      <c r="M114" s="430">
        <f t="shared" si="55"/>
        <v>0</v>
      </c>
      <c r="N114" s="430">
        <f>ROUND(SUM(M113*N16+N113*N17)/12,4)</f>
        <v>0</v>
      </c>
      <c r="O114" s="430">
        <f t="shared" ref="O114:P114" si="56">ROUND(SUM(N113*O16+O113*O17)/12,4)</f>
        <v>0</v>
      </c>
      <c r="P114" s="430">
        <f t="shared" si="56"/>
        <v>0</v>
      </c>
    </row>
    <row r="115" spans="1:16" s="3" customFormat="1">
      <c r="A115" s="4"/>
      <c r="B115" s="60"/>
      <c r="C115" s="65"/>
      <c r="D115" s="61"/>
      <c r="E115" s="61"/>
      <c r="F115" s="61"/>
      <c r="G115" s="61"/>
      <c r="H115" s="61"/>
      <c r="I115" s="61"/>
      <c r="J115" s="61"/>
      <c r="K115" s="438"/>
      <c r="L115" s="439"/>
      <c r="M115" s="439"/>
      <c r="N115" s="439"/>
      <c r="O115" s="439"/>
      <c r="P115" s="439"/>
    </row>
    <row r="116" spans="1:16" s="3" customFormat="1" ht="21" customHeight="1">
      <c r="A116" s="4"/>
      <c r="B116" s="440" t="s">
        <v>599</v>
      </c>
      <c r="C116" s="78"/>
      <c r="D116" s="441"/>
      <c r="E116" s="441"/>
      <c r="F116" s="441"/>
      <c r="G116" s="441"/>
      <c r="H116" s="441"/>
      <c r="I116" s="441"/>
      <c r="J116" s="441"/>
      <c r="K116" s="441"/>
      <c r="L116" s="441"/>
      <c r="M116" s="441"/>
      <c r="N116" s="441"/>
      <c r="O116" s="441"/>
      <c r="P116" s="441"/>
    </row>
    <row r="119" spans="1:16" ht="15.6">
      <c r="B119" s="93" t="s">
        <v>481</v>
      </c>
    </row>
    <row r="120" spans="1:16" ht="75.75" customHeight="1">
      <c r="B120" s="960" t="s">
        <v>650</v>
      </c>
      <c r="C120" s="960"/>
      <c r="D120" s="960"/>
      <c r="E120" s="960"/>
      <c r="F120" s="960"/>
      <c r="G120" s="960"/>
      <c r="H120" s="960"/>
      <c r="I120" s="960"/>
      <c r="J120" s="960"/>
      <c r="K120" s="960"/>
      <c r="L120" s="960"/>
      <c r="M120" s="960"/>
      <c r="N120" s="960"/>
      <c r="O120" s="960"/>
      <c r="P120" s="960"/>
    </row>
    <row r="121" spans="1:16" ht="9" customHeight="1">
      <c r="B121" s="93"/>
    </row>
    <row r="122" spans="1:16" ht="63.75" customHeight="1">
      <c r="B122" s="211" t="s">
        <v>234</v>
      </c>
      <c r="C122" s="211" t="str">
        <f>'1.  LRAMVA Summary'!D53</f>
        <v>Residential</v>
      </c>
      <c r="D122" s="211" t="str">
        <f>'1.  LRAMVA Summary'!E53</f>
        <v>GS&lt;50 kW</v>
      </c>
      <c r="E122" s="211" t="str">
        <f>'1.  LRAMVA Summary'!F53</f>
        <v>GS&gt;50 KW</v>
      </c>
      <c r="F122" s="211" t="str">
        <f>'1.  LRAMVA Summary'!G53</f>
        <v>Street Lights</v>
      </c>
      <c r="G122" s="211" t="str">
        <f>'1.  LRAMVA Summary'!H53</f>
        <v/>
      </c>
      <c r="H122" s="211" t="str">
        <f>'1.  LRAMVA Summary'!I53</f>
        <v/>
      </c>
      <c r="I122" s="211" t="str">
        <f>'1.  LRAMVA Summary'!J53</f>
        <v/>
      </c>
      <c r="J122" s="211" t="str">
        <f>'1.  LRAMVA Summary'!K53</f>
        <v/>
      </c>
      <c r="K122" s="211" t="str">
        <f>'1.  LRAMVA Summary'!L53</f>
        <v/>
      </c>
      <c r="L122" s="211" t="str">
        <f>'1.  LRAMVA Summary'!M53</f>
        <v/>
      </c>
      <c r="M122" s="211" t="str">
        <f>'1.  LRAMVA Summary'!N53</f>
        <v/>
      </c>
      <c r="N122" s="211" t="str">
        <f>'1.  LRAMVA Summary'!O53</f>
        <v/>
      </c>
      <c r="O122" s="211" t="str">
        <f>'1.  LRAMVA Summary'!P53</f>
        <v/>
      </c>
      <c r="P122" s="211" t="str">
        <f>'1.  LRAMVA Summary'!Q53</f>
        <v/>
      </c>
    </row>
    <row r="123" spans="1:16">
      <c r="A123" s="72"/>
      <c r="B123" s="508"/>
      <c r="C123" s="509" t="str">
        <f>'1.  LRAMVA Summary'!D54</f>
        <v>kWh</v>
      </c>
      <c r="D123" s="509" t="str">
        <f>'1.  LRAMVA Summary'!E54</f>
        <v>kWh</v>
      </c>
      <c r="E123" s="509" t="str">
        <f>'1.  LRAMVA Summary'!F54</f>
        <v>kW</v>
      </c>
      <c r="F123" s="509" t="str">
        <f>'1.  LRAMVA Summary'!G54</f>
        <v>kW</v>
      </c>
      <c r="G123" s="509">
        <f>'1.  LRAMVA Summary'!H54</f>
        <v>0</v>
      </c>
      <c r="H123" s="509">
        <f>'1.  LRAMVA Summary'!I54</f>
        <v>0</v>
      </c>
      <c r="I123" s="509">
        <f>'1.  LRAMVA Summary'!J54</f>
        <v>0</v>
      </c>
      <c r="J123" s="509">
        <f>'1.  LRAMVA Summary'!K54</f>
        <v>0</v>
      </c>
      <c r="K123" s="509">
        <f>'1.  LRAMVA Summary'!L54</f>
        <v>0</v>
      </c>
      <c r="L123" s="509">
        <f>'1.  LRAMVA Summary'!M54</f>
        <v>0</v>
      </c>
      <c r="M123" s="509">
        <f>'1.  LRAMVA Summary'!N54</f>
        <v>0</v>
      </c>
      <c r="N123" s="509">
        <f>'1.  LRAMVA Summary'!O54</f>
        <v>0</v>
      </c>
      <c r="O123" s="509">
        <f>'1.  LRAMVA Summary'!P54</f>
        <v>0</v>
      </c>
      <c r="P123" s="510">
        <f>'1.  LRAMVA Summary'!Q54</f>
        <v>0</v>
      </c>
    </row>
    <row r="124" spans="1:16">
      <c r="B124" s="442">
        <v>2011</v>
      </c>
      <c r="C124" s="591">
        <f>HLOOKUP(B124,$E$15:$P$114,9,FALSE)</f>
        <v>1.9400000000000001E-2</v>
      </c>
      <c r="D124" s="592">
        <f>HLOOKUP(B124,$E$15:$P$114,16,FALSE)</f>
        <v>1.54E-2</v>
      </c>
      <c r="E124" s="593">
        <f t="shared" ref="E124:E135" si="57">HLOOKUP(B124,$E$15:$P$114,23,FALSE)</f>
        <v>2.9674999999999998</v>
      </c>
      <c r="F124" s="592">
        <f t="shared" ref="F124:F135" si="58">HLOOKUP(B124,$E$15:$P$114,30,FALSE)</f>
        <v>8.5460999999999991</v>
      </c>
      <c r="G124" s="593">
        <f t="shared" ref="G124:G135" si="59">HLOOKUP(B124,$E$15:$P$114,37,FALSE)</f>
        <v>0</v>
      </c>
      <c r="H124" s="592">
        <f t="shared" ref="H124:H135" si="60">HLOOKUP(B124,$E$15:$P$114,44,FALSE)</f>
        <v>0</v>
      </c>
      <c r="I124" s="593">
        <f t="shared" ref="I124:I135" si="61">HLOOKUP(B124,$E$15:$P$114,51,FALSE)</f>
        <v>0</v>
      </c>
      <c r="J124" s="593">
        <f t="shared" ref="J124:J135" si="62">HLOOKUP(B124,$E$15:$P$114,58,FALSE)</f>
        <v>0</v>
      </c>
      <c r="K124" s="593">
        <f t="shared" ref="K124:K135" si="63">HLOOKUP(B124,$E$15:$P$114,65,FALSE)</f>
        <v>0</v>
      </c>
      <c r="L124" s="593">
        <f t="shared" ref="L124:L135" si="64">HLOOKUP(B124,$E$15:$P$114,72,FALSE)</f>
        <v>0</v>
      </c>
      <c r="M124" s="593">
        <f t="shared" ref="M124:M135" si="65">HLOOKUP(B124,$E$15:$P$114,79,FALSE)</f>
        <v>0</v>
      </c>
      <c r="N124" s="593">
        <f t="shared" ref="N124:N135" si="66">HLOOKUP(B124,$E$15:$P$114,86,FALSE)</f>
        <v>0</v>
      </c>
      <c r="O124" s="593">
        <f t="shared" ref="O124:O135" si="67">HLOOKUP(B124,$E$15:$P$114,93,FALSE)</f>
        <v>0</v>
      </c>
      <c r="P124" s="593">
        <f t="shared" ref="P124:P135" si="68">HLOOKUP(B124,$E$15:$P$114,100,FALSE)</f>
        <v>0</v>
      </c>
    </row>
    <row r="125" spans="1:16">
      <c r="B125" s="443">
        <v>2012</v>
      </c>
      <c r="C125" s="594">
        <f>HLOOKUP(B125,$E$15:$P$114,9,FALSE)</f>
        <v>1.95E-2</v>
      </c>
      <c r="D125" s="595">
        <f>HLOOKUP(B125,$E$15:$P$114,16,FALSE)</f>
        <v>1.55E-2</v>
      </c>
      <c r="E125" s="596">
        <f t="shared" si="57"/>
        <v>2.9866999999999999</v>
      </c>
      <c r="F125" s="595">
        <f t="shared" si="58"/>
        <v>8.6013999999999999</v>
      </c>
      <c r="G125" s="596">
        <f t="shared" si="59"/>
        <v>0</v>
      </c>
      <c r="H125" s="595">
        <f t="shared" si="60"/>
        <v>0</v>
      </c>
      <c r="I125" s="596">
        <f t="shared" si="61"/>
        <v>0</v>
      </c>
      <c r="J125" s="596">
        <f t="shared" si="62"/>
        <v>0</v>
      </c>
      <c r="K125" s="596">
        <f t="shared" si="63"/>
        <v>0</v>
      </c>
      <c r="L125" s="596">
        <f t="shared" si="64"/>
        <v>0</v>
      </c>
      <c r="M125" s="596">
        <f t="shared" si="65"/>
        <v>0</v>
      </c>
      <c r="N125" s="596">
        <f t="shared" si="66"/>
        <v>0</v>
      </c>
      <c r="O125" s="596">
        <f t="shared" si="67"/>
        <v>0</v>
      </c>
      <c r="P125" s="596">
        <f t="shared" si="68"/>
        <v>0</v>
      </c>
    </row>
    <row r="126" spans="1:16">
      <c r="B126" s="443">
        <v>2013</v>
      </c>
      <c r="C126" s="594">
        <f>HLOOKUP(B126,$E$15:$P$114,9,FALSE)</f>
        <v>1.9900000000000001E-2</v>
      </c>
      <c r="D126" s="595">
        <f>HLOOKUP(B126,$E$15:$P$114,16,FALSE)</f>
        <v>1.5699999999999999E-2</v>
      </c>
      <c r="E126" s="596">
        <f t="shared" si="57"/>
        <v>3.0550999999999999</v>
      </c>
      <c r="F126" s="595">
        <f t="shared" si="58"/>
        <v>8.5136000000000003</v>
      </c>
      <c r="G126" s="596">
        <f t="shared" si="59"/>
        <v>0</v>
      </c>
      <c r="H126" s="595">
        <f t="shared" si="60"/>
        <v>0</v>
      </c>
      <c r="I126" s="596">
        <f t="shared" si="61"/>
        <v>0</v>
      </c>
      <c r="J126" s="596">
        <f t="shared" si="62"/>
        <v>0</v>
      </c>
      <c r="K126" s="596">
        <f t="shared" si="63"/>
        <v>0</v>
      </c>
      <c r="L126" s="596">
        <f t="shared" si="64"/>
        <v>0</v>
      </c>
      <c r="M126" s="596">
        <f t="shared" si="65"/>
        <v>0</v>
      </c>
      <c r="N126" s="596">
        <f t="shared" si="66"/>
        <v>0</v>
      </c>
      <c r="O126" s="596">
        <f t="shared" si="67"/>
        <v>0</v>
      </c>
      <c r="P126" s="596">
        <f t="shared" si="68"/>
        <v>0</v>
      </c>
    </row>
    <row r="127" spans="1:16">
      <c r="B127" s="443">
        <v>2014</v>
      </c>
      <c r="C127" s="692">
        <f t="shared" ref="C127:C135" si="69">HLOOKUP(B127,$E$15:$P$114,9,FALSE)</f>
        <v>2.0199999999999999E-2</v>
      </c>
      <c r="D127" s="732">
        <f t="shared" ref="D127:D134" si="70">HLOOKUP(B127,$E$15:$P$114,16,FALSE)</f>
        <v>1.5900000000000001E-2</v>
      </c>
      <c r="E127" s="596">
        <f t="shared" si="57"/>
        <v>3.1105999999999998</v>
      </c>
      <c r="F127" s="595">
        <f t="shared" si="58"/>
        <v>8.5276999999999994</v>
      </c>
      <c r="G127" s="596">
        <f t="shared" si="59"/>
        <v>0</v>
      </c>
      <c r="H127" s="595">
        <f t="shared" si="60"/>
        <v>0</v>
      </c>
      <c r="I127" s="596">
        <f t="shared" si="61"/>
        <v>0</v>
      </c>
      <c r="J127" s="596">
        <f t="shared" si="62"/>
        <v>0</v>
      </c>
      <c r="K127" s="596">
        <f t="shared" si="63"/>
        <v>0</v>
      </c>
      <c r="L127" s="596">
        <f t="shared" si="64"/>
        <v>0</v>
      </c>
      <c r="M127" s="596">
        <f t="shared" si="65"/>
        <v>0</v>
      </c>
      <c r="N127" s="596">
        <f t="shared" si="66"/>
        <v>0</v>
      </c>
      <c r="O127" s="596">
        <f t="shared" si="67"/>
        <v>0</v>
      </c>
      <c r="P127" s="596">
        <f t="shared" si="68"/>
        <v>0</v>
      </c>
    </row>
    <row r="128" spans="1:16">
      <c r="B128" s="443">
        <v>2015</v>
      </c>
      <c r="C128" s="594">
        <f t="shared" si="69"/>
        <v>2.0400000000000001E-2</v>
      </c>
      <c r="D128" s="595">
        <f t="shared" si="70"/>
        <v>1.61E-2</v>
      </c>
      <c r="E128" s="596">
        <f t="shared" si="57"/>
        <v>3.1474000000000002</v>
      </c>
      <c r="F128" s="595">
        <f t="shared" si="58"/>
        <v>8.6286000000000005</v>
      </c>
      <c r="G128" s="596">
        <f t="shared" si="59"/>
        <v>0</v>
      </c>
      <c r="H128" s="595">
        <f t="shared" si="60"/>
        <v>0</v>
      </c>
      <c r="I128" s="596">
        <f t="shared" si="61"/>
        <v>0</v>
      </c>
      <c r="J128" s="596">
        <f t="shared" si="62"/>
        <v>0</v>
      </c>
      <c r="K128" s="596">
        <f t="shared" si="63"/>
        <v>0</v>
      </c>
      <c r="L128" s="596">
        <f t="shared" si="64"/>
        <v>0</v>
      </c>
      <c r="M128" s="596">
        <f t="shared" si="65"/>
        <v>0</v>
      </c>
      <c r="N128" s="596">
        <f t="shared" si="66"/>
        <v>0</v>
      </c>
      <c r="O128" s="596">
        <f t="shared" si="67"/>
        <v>0</v>
      </c>
      <c r="P128" s="596">
        <f t="shared" si="68"/>
        <v>0</v>
      </c>
    </row>
    <row r="129" spans="2:16">
      <c r="B129" s="443">
        <v>2016</v>
      </c>
      <c r="C129" s="692">
        <f t="shared" si="69"/>
        <v>1.7299999999999999E-2</v>
      </c>
      <c r="D129" s="595">
        <f t="shared" si="70"/>
        <v>1.6400000000000001E-2</v>
      </c>
      <c r="E129" s="596">
        <f t="shared" si="57"/>
        <v>3.1941000000000002</v>
      </c>
      <c r="F129" s="595">
        <f t="shared" si="58"/>
        <v>8.7567000000000004</v>
      </c>
      <c r="G129" s="596">
        <f t="shared" si="59"/>
        <v>0</v>
      </c>
      <c r="H129" s="595">
        <f t="shared" si="60"/>
        <v>0</v>
      </c>
      <c r="I129" s="596">
        <f t="shared" si="61"/>
        <v>0</v>
      </c>
      <c r="J129" s="596">
        <f t="shared" si="62"/>
        <v>0</v>
      </c>
      <c r="K129" s="596">
        <f t="shared" si="63"/>
        <v>0</v>
      </c>
      <c r="L129" s="596">
        <f t="shared" si="64"/>
        <v>0</v>
      </c>
      <c r="M129" s="596">
        <f t="shared" si="65"/>
        <v>0</v>
      </c>
      <c r="N129" s="596">
        <f t="shared" si="66"/>
        <v>0</v>
      </c>
      <c r="O129" s="596">
        <f t="shared" si="67"/>
        <v>0</v>
      </c>
      <c r="P129" s="596">
        <f t="shared" si="68"/>
        <v>0</v>
      </c>
    </row>
    <row r="130" spans="2:16">
      <c r="B130" s="443">
        <v>2017</v>
      </c>
      <c r="C130" s="733">
        <f t="shared" si="69"/>
        <v>1.24E-2</v>
      </c>
      <c r="D130" s="732">
        <f t="shared" si="70"/>
        <v>1.66E-2</v>
      </c>
      <c r="E130" s="596">
        <f t="shared" si="57"/>
        <v>3.2425999999999999</v>
      </c>
      <c r="F130" s="595">
        <f t="shared" si="58"/>
        <v>8.8894000000000002</v>
      </c>
      <c r="G130" s="596">
        <f t="shared" si="59"/>
        <v>0</v>
      </c>
      <c r="H130" s="595">
        <f t="shared" si="60"/>
        <v>0</v>
      </c>
      <c r="I130" s="596">
        <f t="shared" si="61"/>
        <v>0</v>
      </c>
      <c r="J130" s="596">
        <f t="shared" si="62"/>
        <v>0</v>
      </c>
      <c r="K130" s="596">
        <f t="shared" si="63"/>
        <v>0</v>
      </c>
      <c r="L130" s="596">
        <f t="shared" si="64"/>
        <v>0</v>
      </c>
      <c r="M130" s="596">
        <f t="shared" si="65"/>
        <v>0</v>
      </c>
      <c r="N130" s="596">
        <f t="shared" si="66"/>
        <v>0</v>
      </c>
      <c r="O130" s="596">
        <f t="shared" si="67"/>
        <v>0</v>
      </c>
      <c r="P130" s="596">
        <f t="shared" si="68"/>
        <v>0</v>
      </c>
    </row>
    <row r="131" spans="2:16">
      <c r="B131" s="443">
        <v>2018</v>
      </c>
      <c r="C131" s="594">
        <f t="shared" si="69"/>
        <v>7.1999999999999998E-3</v>
      </c>
      <c r="D131" s="595">
        <f t="shared" si="70"/>
        <v>1.6799999999999999E-2</v>
      </c>
      <c r="E131" s="596">
        <f t="shared" si="57"/>
        <v>3.2744</v>
      </c>
      <c r="F131" s="595">
        <f t="shared" si="58"/>
        <v>8.9766999999999992</v>
      </c>
      <c r="G131" s="596">
        <f t="shared" si="59"/>
        <v>0</v>
      </c>
      <c r="H131" s="595">
        <f t="shared" si="60"/>
        <v>0</v>
      </c>
      <c r="I131" s="596">
        <f t="shared" si="61"/>
        <v>0</v>
      </c>
      <c r="J131" s="596">
        <f t="shared" si="62"/>
        <v>0</v>
      </c>
      <c r="K131" s="596">
        <f t="shared" si="63"/>
        <v>0</v>
      </c>
      <c r="L131" s="596">
        <f t="shared" si="64"/>
        <v>0</v>
      </c>
      <c r="M131" s="596">
        <f t="shared" si="65"/>
        <v>0</v>
      </c>
      <c r="N131" s="596">
        <f t="shared" si="66"/>
        <v>0</v>
      </c>
      <c r="O131" s="596">
        <f t="shared" si="67"/>
        <v>0</v>
      </c>
      <c r="P131" s="596">
        <f t="shared" si="68"/>
        <v>0</v>
      </c>
    </row>
    <row r="132" spans="2:16">
      <c r="B132" s="443">
        <v>2019</v>
      </c>
      <c r="C132" s="594">
        <f t="shared" si="69"/>
        <v>1.8E-3</v>
      </c>
      <c r="D132" s="595">
        <f t="shared" si="70"/>
        <v>1.6899999999999998E-2</v>
      </c>
      <c r="E132" s="596">
        <f t="shared" si="57"/>
        <v>3.3054999999999999</v>
      </c>
      <c r="F132" s="595">
        <f t="shared" si="58"/>
        <v>9.0619999999999994</v>
      </c>
      <c r="G132" s="596">
        <f t="shared" si="59"/>
        <v>0</v>
      </c>
      <c r="H132" s="595">
        <f t="shared" si="60"/>
        <v>0</v>
      </c>
      <c r="I132" s="596">
        <f t="shared" si="61"/>
        <v>0</v>
      </c>
      <c r="J132" s="596">
        <f t="shared" si="62"/>
        <v>0</v>
      </c>
      <c r="K132" s="596">
        <f t="shared" si="63"/>
        <v>0</v>
      </c>
      <c r="L132" s="596">
        <f t="shared" si="64"/>
        <v>0</v>
      </c>
      <c r="M132" s="596">
        <f t="shared" si="65"/>
        <v>0</v>
      </c>
      <c r="N132" s="596">
        <f t="shared" si="66"/>
        <v>0</v>
      </c>
      <c r="O132" s="596">
        <f t="shared" si="67"/>
        <v>0</v>
      </c>
      <c r="P132" s="596">
        <f t="shared" si="68"/>
        <v>0</v>
      </c>
    </row>
    <row r="133" spans="2:16">
      <c r="B133" s="443">
        <v>2020</v>
      </c>
      <c r="C133" s="692">
        <f t="shared" si="69"/>
        <v>0</v>
      </c>
      <c r="D133" s="732">
        <f t="shared" si="70"/>
        <v>1.72E-2</v>
      </c>
      <c r="E133" s="596">
        <f t="shared" si="57"/>
        <v>3.4986999999999999</v>
      </c>
      <c r="F133" s="595">
        <f t="shared" si="58"/>
        <v>5.5930999999999997</v>
      </c>
      <c r="G133" s="596">
        <f t="shared" si="59"/>
        <v>0</v>
      </c>
      <c r="H133" s="595">
        <f t="shared" si="60"/>
        <v>0</v>
      </c>
      <c r="I133" s="596">
        <f t="shared" si="61"/>
        <v>0</v>
      </c>
      <c r="J133" s="596">
        <f t="shared" si="62"/>
        <v>0</v>
      </c>
      <c r="K133" s="596">
        <f t="shared" si="63"/>
        <v>0</v>
      </c>
      <c r="L133" s="596">
        <f t="shared" si="64"/>
        <v>0</v>
      </c>
      <c r="M133" s="596">
        <f t="shared" si="65"/>
        <v>0</v>
      </c>
      <c r="N133" s="596">
        <f t="shared" si="66"/>
        <v>0</v>
      </c>
      <c r="O133" s="596">
        <f t="shared" si="67"/>
        <v>0</v>
      </c>
      <c r="P133" s="596">
        <f t="shared" si="68"/>
        <v>0</v>
      </c>
    </row>
    <row r="134" spans="2:16">
      <c r="B134" s="691">
        <v>2021</v>
      </c>
      <c r="C134" s="594">
        <f t="shared" si="69"/>
        <v>0</v>
      </c>
      <c r="D134" s="595">
        <f t="shared" si="70"/>
        <v>1.7500000000000002E-2</v>
      </c>
      <c r="E134" s="694">
        <f t="shared" si="57"/>
        <v>3.6349999999999998</v>
      </c>
      <c r="F134" s="693">
        <f t="shared" si="58"/>
        <v>3.8915999999999999</v>
      </c>
      <c r="G134" s="694">
        <f t="shared" si="59"/>
        <v>0</v>
      </c>
      <c r="H134" s="693">
        <f t="shared" si="60"/>
        <v>0</v>
      </c>
      <c r="I134" s="694">
        <f t="shared" si="61"/>
        <v>0</v>
      </c>
      <c r="J134" s="694">
        <f t="shared" si="62"/>
        <v>0</v>
      </c>
      <c r="K134" s="694">
        <f t="shared" si="63"/>
        <v>0</v>
      </c>
      <c r="L134" s="694">
        <f t="shared" si="64"/>
        <v>0</v>
      </c>
      <c r="M134" s="694">
        <f t="shared" si="65"/>
        <v>0</v>
      </c>
      <c r="N134" s="694">
        <f t="shared" si="66"/>
        <v>0</v>
      </c>
      <c r="O134" s="694">
        <f t="shared" si="67"/>
        <v>0</v>
      </c>
      <c r="P134" s="694">
        <f t="shared" si="68"/>
        <v>0</v>
      </c>
    </row>
    <row r="135" spans="2:16">
      <c r="B135" s="688">
        <v>2022</v>
      </c>
      <c r="C135" s="736">
        <f t="shared" si="69"/>
        <v>0</v>
      </c>
      <c r="D135" s="734">
        <f>HLOOKUP(B135,$E$15:$P$114,16,FALSE)</f>
        <v>1.7999999999999999E-2</v>
      </c>
      <c r="E135" s="690">
        <f t="shared" si="57"/>
        <v>3.7345000000000002</v>
      </c>
      <c r="F135" s="689">
        <f t="shared" si="58"/>
        <v>3.9982000000000002</v>
      </c>
      <c r="G135" s="690">
        <f t="shared" si="59"/>
        <v>0</v>
      </c>
      <c r="H135" s="689">
        <f t="shared" si="60"/>
        <v>0</v>
      </c>
      <c r="I135" s="690">
        <f t="shared" si="61"/>
        <v>0</v>
      </c>
      <c r="J135" s="690">
        <f t="shared" si="62"/>
        <v>0</v>
      </c>
      <c r="K135" s="690">
        <f t="shared" si="63"/>
        <v>0</v>
      </c>
      <c r="L135" s="690">
        <f t="shared" si="64"/>
        <v>0</v>
      </c>
      <c r="M135" s="690">
        <f t="shared" si="65"/>
        <v>0</v>
      </c>
      <c r="N135" s="690">
        <f t="shared" si="66"/>
        <v>0</v>
      </c>
      <c r="O135" s="690">
        <f t="shared" si="67"/>
        <v>0</v>
      </c>
      <c r="P135" s="690">
        <f t="shared" si="68"/>
        <v>0</v>
      </c>
    </row>
    <row r="136" spans="2:16" ht="18.75" customHeight="1">
      <c r="B136" s="440" t="s">
        <v>614</v>
      </c>
      <c r="C136" s="735"/>
      <c r="D136" s="521"/>
      <c r="E136" s="522"/>
      <c r="F136" s="521"/>
      <c r="G136" s="521"/>
      <c r="H136" s="521"/>
      <c r="I136" s="521"/>
      <c r="J136" s="521"/>
      <c r="K136" s="521"/>
      <c r="L136" s="521"/>
      <c r="M136" s="521"/>
      <c r="N136" s="521"/>
      <c r="O136" s="521"/>
      <c r="P136" s="521"/>
    </row>
    <row r="138" spans="2:16">
      <c r="B138" s="515" t="s">
        <v>523</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8" location="'3.  Distribution Rates'!A1" display="Return to top" xr:uid="{00000000-0004-0000-0700-000002000000}"/>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BD569"/>
  <sheetViews>
    <sheetView topLeftCell="Q565" zoomScale="70" zoomScaleNormal="70" zoomScaleSheetLayoutView="80" zoomScalePageLayoutView="85" workbookViewId="0">
      <selection activeCell="AM573" sqref="AM573"/>
    </sheetView>
  </sheetViews>
  <sheetFormatPr defaultColWidth="9" defaultRowHeight="13.8" outlineLevelRow="1" outlineLevelCol="1"/>
  <cols>
    <col min="1" max="1" width="4.5546875" style="450" customWidth="1"/>
    <col min="2" max="2" width="43.5546875" style="220" customWidth="1"/>
    <col min="3" max="3" width="14" style="220" customWidth="1"/>
    <col min="4" max="4" width="18" style="219" customWidth="1"/>
    <col min="5" max="8" width="10.44140625" style="219" customWidth="1" outlineLevel="1"/>
    <col min="9" max="13" width="11" style="219" bestFit="1" customWidth="1" outlineLevel="1"/>
    <col min="14" max="20" width="11.109375" style="219" customWidth="1" outlineLevel="1"/>
    <col min="21" max="21" width="12.44140625" style="219" customWidth="1" outlineLevel="1"/>
    <col min="22" max="22" width="17.5546875" style="219" customWidth="1"/>
    <col min="23" max="38" width="9.44140625" style="219" customWidth="1" outlineLevel="1"/>
    <col min="39" max="39" width="14" style="221" customWidth="1"/>
    <col min="40" max="40" width="14.5546875" style="221" customWidth="1"/>
    <col min="41" max="41" width="17" style="221" customWidth="1"/>
    <col min="42" max="42" width="17.5546875" style="221" customWidth="1"/>
    <col min="43" max="49" width="14.5546875" style="221" customWidth="1"/>
    <col min="50" max="52" width="15" style="221" customWidth="1"/>
    <col min="53" max="53" width="14.33203125" style="221" customWidth="1"/>
    <col min="54" max="54" width="14.5546875" style="219" customWidth="1"/>
    <col min="55" max="55" width="15" style="219" customWidth="1"/>
    <col min="56" max="56" width="14" style="219" customWidth="1"/>
    <col min="57" max="57" width="9.5546875" style="219" customWidth="1"/>
    <col min="58" max="58" width="11" style="219" customWidth="1"/>
    <col min="59" max="59" width="12" style="219" customWidth="1"/>
    <col min="60" max="60" width="6.44140625" style="219" bestFit="1" customWidth="1"/>
    <col min="61" max="65" width="9" style="219"/>
    <col min="66" max="66" width="6.44140625" style="219" bestFit="1" customWidth="1"/>
    <col min="67" max="16384" width="9" style="219"/>
  </cols>
  <sheetData>
    <row r="1" spans="1:53" ht="164.25" customHeight="1"/>
    <row r="2" spans="1:53" ht="23.25" customHeight="1" thickBot="1"/>
    <row r="3" spans="1:53" ht="25.5" customHeight="1" thickBot="1">
      <c r="B3" s="974" t="s">
        <v>171</v>
      </c>
      <c r="C3" s="222" t="s">
        <v>175</v>
      </c>
      <c r="D3" s="448"/>
      <c r="E3" s="223"/>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row>
    <row r="4" spans="1:53" ht="24" customHeight="1" thickBot="1">
      <c r="B4" s="974"/>
      <c r="C4" s="225" t="s">
        <v>172</v>
      </c>
      <c r="D4" s="226"/>
      <c r="E4" s="227"/>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row>
    <row r="5" spans="1:53" ht="29.25" customHeight="1" thickBot="1">
      <c r="B5" s="236"/>
      <c r="C5" s="957" t="s">
        <v>548</v>
      </c>
      <c r="D5" s="958"/>
      <c r="E5" s="227"/>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row>
    <row r="6" spans="1:53" ht="20.25" customHeight="1">
      <c r="B6" s="228"/>
      <c r="C6" s="229"/>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1"/>
      <c r="AN6" s="231"/>
      <c r="AO6" s="231"/>
      <c r="AP6" s="231"/>
      <c r="AQ6" s="231"/>
      <c r="AR6" s="231"/>
      <c r="AS6" s="231"/>
      <c r="AT6" s="232"/>
      <c r="AU6" s="232"/>
      <c r="AV6" s="232"/>
      <c r="AW6" s="232"/>
      <c r="AX6" s="232"/>
      <c r="AY6" s="232"/>
      <c r="AZ6" s="232"/>
      <c r="BA6" s="232"/>
    </row>
    <row r="7" spans="1:53" ht="70.5" customHeight="1">
      <c r="B7" s="974" t="s">
        <v>502</v>
      </c>
      <c r="C7" s="975" t="s">
        <v>894</v>
      </c>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5"/>
      <c r="AE7" s="975"/>
      <c r="AF7" s="975"/>
      <c r="AG7" s="975"/>
      <c r="AH7" s="975"/>
      <c r="AI7" s="975"/>
      <c r="AJ7" s="975"/>
      <c r="AK7" s="975"/>
      <c r="AL7" s="975"/>
      <c r="AM7" s="381"/>
      <c r="AN7" s="381"/>
      <c r="AO7" s="381"/>
      <c r="AP7" s="381"/>
      <c r="AQ7" s="381"/>
      <c r="AR7" s="381"/>
      <c r="AS7" s="381"/>
      <c r="AT7" s="381"/>
      <c r="AU7" s="381"/>
      <c r="AV7" s="381"/>
      <c r="AW7" s="381"/>
      <c r="AX7" s="381"/>
      <c r="AY7" s="381"/>
      <c r="AZ7" s="381"/>
      <c r="BA7" s="381"/>
    </row>
    <row r="8" spans="1:53" s="234" customFormat="1" ht="58.5" customHeight="1">
      <c r="A8" s="450"/>
      <c r="B8" s="974"/>
      <c r="C8" s="975" t="s">
        <v>561</v>
      </c>
      <c r="D8" s="975"/>
      <c r="E8" s="975"/>
      <c r="F8" s="975"/>
      <c r="G8" s="975"/>
      <c r="H8" s="975"/>
      <c r="I8" s="975"/>
      <c r="J8" s="975"/>
      <c r="K8" s="975"/>
      <c r="L8" s="975"/>
      <c r="M8" s="975"/>
      <c r="N8" s="975"/>
      <c r="O8" s="975"/>
      <c r="P8" s="975"/>
      <c r="Q8" s="975"/>
      <c r="R8" s="975"/>
      <c r="S8" s="975"/>
      <c r="T8" s="975"/>
      <c r="U8" s="975"/>
      <c r="V8" s="975"/>
      <c r="W8" s="975"/>
      <c r="X8" s="975"/>
      <c r="Y8" s="975"/>
      <c r="Z8" s="975"/>
      <c r="AA8" s="975"/>
      <c r="AB8" s="975"/>
      <c r="AC8" s="975"/>
      <c r="AD8" s="975"/>
      <c r="AE8" s="975"/>
      <c r="AF8" s="975"/>
      <c r="AG8" s="975"/>
      <c r="AH8" s="975"/>
      <c r="AI8" s="975"/>
      <c r="AJ8" s="975"/>
      <c r="AK8" s="975"/>
      <c r="AL8" s="975"/>
      <c r="AM8" s="381"/>
      <c r="AN8" s="381"/>
      <c r="AO8" s="381"/>
      <c r="AP8" s="381"/>
      <c r="AQ8" s="381"/>
      <c r="AR8" s="381"/>
      <c r="AS8" s="381"/>
      <c r="AT8" s="381"/>
      <c r="AU8" s="381"/>
      <c r="AV8" s="381"/>
      <c r="AW8" s="381"/>
      <c r="AX8" s="381"/>
      <c r="AY8" s="381"/>
      <c r="AZ8" s="381"/>
      <c r="BA8" s="381"/>
    </row>
    <row r="9" spans="1:53" s="234" customFormat="1" ht="57.75" customHeight="1">
      <c r="A9" s="450"/>
      <c r="B9" s="236"/>
      <c r="C9" s="975" t="s">
        <v>560</v>
      </c>
      <c r="D9" s="975"/>
      <c r="E9" s="975"/>
      <c r="F9" s="975"/>
      <c r="G9" s="975"/>
      <c r="H9" s="975"/>
      <c r="I9" s="975"/>
      <c r="J9" s="975"/>
      <c r="K9" s="975"/>
      <c r="L9" s="975"/>
      <c r="M9" s="975"/>
      <c r="N9" s="975"/>
      <c r="O9" s="975"/>
      <c r="P9" s="975"/>
      <c r="Q9" s="975"/>
      <c r="R9" s="975"/>
      <c r="S9" s="975"/>
      <c r="T9" s="975"/>
      <c r="U9" s="975"/>
      <c r="V9" s="975"/>
      <c r="W9" s="975"/>
      <c r="X9" s="975"/>
      <c r="Y9" s="975"/>
      <c r="Z9" s="975"/>
      <c r="AA9" s="975"/>
      <c r="AB9" s="975"/>
      <c r="AC9" s="975"/>
      <c r="AD9" s="975"/>
      <c r="AE9" s="975"/>
      <c r="AF9" s="975"/>
      <c r="AG9" s="975"/>
      <c r="AH9" s="975"/>
      <c r="AI9" s="975"/>
      <c r="AJ9" s="975"/>
      <c r="AK9" s="975"/>
      <c r="AL9" s="975"/>
      <c r="AM9" s="381"/>
      <c r="AN9" s="381"/>
      <c r="AO9" s="381"/>
      <c r="AP9" s="381"/>
      <c r="AQ9" s="381"/>
      <c r="AR9" s="381"/>
      <c r="AS9" s="381"/>
      <c r="AT9" s="381"/>
      <c r="AU9" s="381"/>
      <c r="AV9" s="381"/>
      <c r="AW9" s="381"/>
      <c r="AX9" s="381"/>
      <c r="AY9" s="381"/>
      <c r="AZ9" s="381"/>
      <c r="BA9" s="381"/>
    </row>
    <row r="10" spans="1:53" ht="41.25" customHeight="1">
      <c r="B10" s="238"/>
      <c r="C10" s="975" t="s">
        <v>616</v>
      </c>
      <c r="D10" s="975"/>
      <c r="E10" s="975"/>
      <c r="F10" s="975"/>
      <c r="G10" s="975"/>
      <c r="H10" s="975"/>
      <c r="I10" s="975"/>
      <c r="J10" s="975"/>
      <c r="K10" s="975"/>
      <c r="L10" s="975"/>
      <c r="M10" s="975"/>
      <c r="N10" s="975"/>
      <c r="O10" s="975"/>
      <c r="P10" s="975"/>
      <c r="Q10" s="975"/>
      <c r="R10" s="975"/>
      <c r="S10" s="975"/>
      <c r="T10" s="975"/>
      <c r="U10" s="975"/>
      <c r="V10" s="975"/>
      <c r="W10" s="975"/>
      <c r="X10" s="975"/>
      <c r="Y10" s="975"/>
      <c r="Z10" s="975"/>
      <c r="AA10" s="975"/>
      <c r="AB10" s="975"/>
      <c r="AC10" s="975"/>
      <c r="AD10" s="975"/>
      <c r="AE10" s="975"/>
      <c r="AF10" s="975"/>
      <c r="AG10" s="975"/>
      <c r="AH10" s="975"/>
      <c r="AI10" s="975"/>
      <c r="AJ10" s="975"/>
      <c r="AK10" s="975"/>
      <c r="AL10" s="975"/>
      <c r="AM10" s="381"/>
      <c r="AN10" s="381"/>
      <c r="AO10" s="381"/>
      <c r="AP10" s="381"/>
      <c r="AQ10" s="381"/>
      <c r="AR10" s="381"/>
      <c r="AS10" s="381"/>
      <c r="AT10" s="381"/>
      <c r="AU10" s="381"/>
      <c r="AV10" s="381"/>
      <c r="AW10" s="381"/>
      <c r="AX10" s="381"/>
      <c r="AY10" s="381"/>
      <c r="AZ10" s="381"/>
      <c r="BA10" s="381"/>
    </row>
    <row r="11" spans="1:53" ht="53.25" customHeight="1">
      <c r="C11" s="975" t="s">
        <v>604</v>
      </c>
      <c r="D11" s="975"/>
      <c r="E11" s="975"/>
      <c r="F11" s="975"/>
      <c r="G11" s="975"/>
      <c r="H11" s="975"/>
      <c r="I11" s="975"/>
      <c r="J11" s="975"/>
      <c r="K11" s="975"/>
      <c r="L11" s="975"/>
      <c r="M11" s="975"/>
      <c r="N11" s="975"/>
      <c r="O11" s="975"/>
      <c r="P11" s="975"/>
      <c r="Q11" s="975"/>
      <c r="R11" s="975"/>
      <c r="S11" s="975"/>
      <c r="T11" s="975"/>
      <c r="U11" s="975"/>
      <c r="V11" s="975"/>
      <c r="W11" s="975"/>
      <c r="X11" s="975"/>
      <c r="Y11" s="975"/>
      <c r="Z11" s="975"/>
      <c r="AA11" s="975"/>
      <c r="AB11" s="975"/>
      <c r="AC11" s="975"/>
      <c r="AD11" s="975"/>
      <c r="AE11" s="975"/>
      <c r="AF11" s="975"/>
      <c r="AG11" s="975"/>
      <c r="AH11" s="975"/>
      <c r="AI11" s="975"/>
      <c r="AJ11" s="975"/>
      <c r="AK11" s="975"/>
      <c r="AL11" s="975"/>
      <c r="AM11" s="381"/>
      <c r="AN11" s="381"/>
      <c r="AO11" s="381"/>
      <c r="AP11" s="381"/>
      <c r="AQ11" s="381"/>
      <c r="AR11" s="381"/>
      <c r="AS11" s="381"/>
      <c r="AT11" s="381"/>
      <c r="AU11" s="381"/>
      <c r="AV11" s="381"/>
      <c r="AW11" s="381"/>
      <c r="AX11" s="381"/>
      <c r="AY11" s="381"/>
      <c r="AZ11" s="381"/>
      <c r="BA11" s="381"/>
    </row>
    <row r="12" spans="1:53" ht="20.25" customHeight="1">
      <c r="C12" s="237"/>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5"/>
      <c r="AT12" s="239"/>
      <c r="AU12" s="239"/>
      <c r="AV12" s="239"/>
      <c r="AW12" s="239"/>
      <c r="AX12" s="239"/>
      <c r="AY12" s="239"/>
      <c r="AZ12" s="239"/>
      <c r="BA12" s="219"/>
    </row>
    <row r="13" spans="1:53" ht="20.25" customHeight="1">
      <c r="B13" s="974" t="s">
        <v>524</v>
      </c>
      <c r="C13" s="514" t="s">
        <v>519</v>
      </c>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5"/>
      <c r="AT13" s="239"/>
      <c r="AU13" s="239"/>
      <c r="AV13" s="239"/>
      <c r="AW13" s="239"/>
      <c r="AX13" s="239"/>
      <c r="AY13" s="239"/>
      <c r="AZ13" s="239"/>
      <c r="BA13" s="219"/>
    </row>
    <row r="14" spans="1:53" ht="20.25" customHeight="1">
      <c r="B14" s="974"/>
      <c r="C14" s="514" t="s">
        <v>520</v>
      </c>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5"/>
      <c r="AT14" s="239"/>
      <c r="AU14" s="239"/>
      <c r="AV14" s="239"/>
      <c r="AW14" s="239"/>
      <c r="AX14" s="239"/>
      <c r="AY14" s="239"/>
      <c r="AZ14" s="239"/>
      <c r="BA14" s="219"/>
    </row>
    <row r="15" spans="1:53" ht="20.25" customHeight="1">
      <c r="C15" s="514" t="s">
        <v>521</v>
      </c>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5"/>
      <c r="AT15" s="239"/>
      <c r="AU15" s="239"/>
      <c r="AV15" s="239"/>
      <c r="AW15" s="239"/>
      <c r="AX15" s="239"/>
      <c r="AY15" s="239"/>
      <c r="AZ15" s="239"/>
      <c r="BA15" s="219"/>
    </row>
    <row r="16" spans="1:53" ht="20.25" customHeight="1">
      <c r="C16" s="514" t="s">
        <v>522</v>
      </c>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5"/>
      <c r="AT16" s="239"/>
      <c r="AU16" s="239"/>
      <c r="AV16" s="239"/>
      <c r="AW16" s="239"/>
      <c r="AX16" s="239"/>
      <c r="AY16" s="239"/>
      <c r="AZ16" s="239"/>
      <c r="BA16" s="219"/>
    </row>
    <row r="17" spans="1:53" ht="23.25" customHeight="1">
      <c r="B17" s="240"/>
      <c r="C17" s="241"/>
      <c r="D17" s="242"/>
      <c r="E17" s="242"/>
      <c r="F17" s="242"/>
      <c r="G17" s="242"/>
      <c r="H17" s="242"/>
      <c r="I17" s="242"/>
      <c r="J17" s="242"/>
      <c r="K17" s="242"/>
      <c r="L17" s="242"/>
      <c r="M17" s="242"/>
      <c r="N17" s="242"/>
      <c r="O17" s="242"/>
      <c r="P17" s="242"/>
      <c r="Q17" s="242"/>
      <c r="R17" s="242"/>
      <c r="S17" s="242"/>
      <c r="T17" s="242"/>
      <c r="U17" s="242"/>
      <c r="W17" s="242"/>
      <c r="X17" s="242"/>
      <c r="Y17" s="242"/>
      <c r="Z17" s="242"/>
      <c r="AA17" s="242"/>
      <c r="AB17" s="242"/>
      <c r="AC17" s="242"/>
      <c r="AD17" s="242"/>
      <c r="AE17" s="242"/>
      <c r="AF17" s="242"/>
      <c r="AG17" s="242"/>
      <c r="AH17" s="242"/>
      <c r="AI17" s="242"/>
      <c r="AJ17" s="242"/>
      <c r="AK17" s="242"/>
      <c r="AL17" s="242"/>
      <c r="AM17" s="233"/>
    </row>
    <row r="18" spans="1:53" ht="15.6">
      <c r="B18" s="243" t="s">
        <v>240</v>
      </c>
      <c r="C18" s="244"/>
      <c r="E18" s="513"/>
      <c r="V18" s="244"/>
      <c r="AM18" s="233"/>
      <c r="AN18" s="231"/>
      <c r="AO18" s="231"/>
      <c r="AP18" s="231"/>
      <c r="AQ18" s="231"/>
      <c r="AR18" s="231"/>
      <c r="AS18" s="231"/>
      <c r="AT18" s="231"/>
      <c r="AU18" s="231"/>
      <c r="AV18" s="231"/>
      <c r="AW18" s="231"/>
      <c r="AX18" s="231"/>
      <c r="AY18" s="231"/>
      <c r="AZ18" s="231"/>
      <c r="BA18" s="231"/>
    </row>
    <row r="19" spans="1:53" s="245" customFormat="1" ht="36" customHeight="1">
      <c r="A19" s="450"/>
      <c r="B19" s="964" t="s">
        <v>211</v>
      </c>
      <c r="C19" s="966" t="s">
        <v>33</v>
      </c>
      <c r="D19" s="246" t="s">
        <v>421</v>
      </c>
      <c r="E19" s="970" t="s">
        <v>209</v>
      </c>
      <c r="F19" s="971"/>
      <c r="G19" s="971"/>
      <c r="H19" s="971"/>
      <c r="I19" s="971"/>
      <c r="J19" s="971"/>
      <c r="K19" s="971"/>
      <c r="L19" s="971"/>
      <c r="M19" s="971"/>
      <c r="N19" s="971"/>
      <c r="O19" s="971"/>
      <c r="P19" s="971"/>
      <c r="Q19" s="971"/>
      <c r="R19" s="971"/>
      <c r="S19" s="971"/>
      <c r="T19" s="972"/>
      <c r="U19" s="968" t="s">
        <v>213</v>
      </c>
      <c r="V19" s="246" t="s">
        <v>422</v>
      </c>
      <c r="W19" s="961" t="s">
        <v>212</v>
      </c>
      <c r="X19" s="962"/>
      <c r="Y19" s="962"/>
      <c r="Z19" s="962"/>
      <c r="AA19" s="962"/>
      <c r="AB19" s="962"/>
      <c r="AC19" s="962"/>
      <c r="AD19" s="962"/>
      <c r="AE19" s="962"/>
      <c r="AF19" s="962"/>
      <c r="AG19" s="962"/>
      <c r="AH19" s="962"/>
      <c r="AI19" s="962"/>
      <c r="AJ19" s="962"/>
      <c r="AK19" s="962"/>
      <c r="AL19" s="973"/>
      <c r="AM19" s="961" t="s">
        <v>242</v>
      </c>
      <c r="AN19" s="962"/>
      <c r="AO19" s="962"/>
      <c r="AP19" s="962"/>
      <c r="AQ19" s="962"/>
      <c r="AR19" s="962"/>
      <c r="AS19" s="962"/>
      <c r="AT19" s="962"/>
      <c r="AU19" s="962"/>
      <c r="AV19" s="962"/>
      <c r="AW19" s="962"/>
      <c r="AX19" s="962"/>
      <c r="AY19" s="962"/>
      <c r="AZ19" s="962"/>
      <c r="BA19" s="963"/>
    </row>
    <row r="20" spans="1:53" s="245" customFormat="1" ht="59.25" customHeight="1">
      <c r="A20" s="450"/>
      <c r="B20" s="965"/>
      <c r="C20" s="967"/>
      <c r="D20" s="247">
        <v>2011</v>
      </c>
      <c r="E20" s="247">
        <v>2012</v>
      </c>
      <c r="F20" s="247">
        <v>2013</v>
      </c>
      <c r="G20" s="247">
        <v>2014</v>
      </c>
      <c r="H20" s="247">
        <v>2015</v>
      </c>
      <c r="I20" s="247">
        <v>2016</v>
      </c>
      <c r="J20" s="247">
        <v>2017</v>
      </c>
      <c r="K20" s="247">
        <v>2018</v>
      </c>
      <c r="L20" s="247">
        <v>2019</v>
      </c>
      <c r="M20" s="247">
        <v>2020</v>
      </c>
      <c r="N20" s="247">
        <v>2021</v>
      </c>
      <c r="O20" s="247">
        <v>2022</v>
      </c>
      <c r="P20" s="247">
        <v>2023</v>
      </c>
      <c r="Q20" s="247">
        <v>2024</v>
      </c>
      <c r="R20" s="247">
        <v>2025</v>
      </c>
      <c r="S20" s="247">
        <v>2026</v>
      </c>
      <c r="T20" s="247">
        <v>2027</v>
      </c>
      <c r="U20" s="969"/>
      <c r="V20" s="247">
        <v>2011</v>
      </c>
      <c r="W20" s="247">
        <v>2012</v>
      </c>
      <c r="X20" s="247">
        <v>2013</v>
      </c>
      <c r="Y20" s="247">
        <v>2014</v>
      </c>
      <c r="Z20" s="247">
        <v>2015</v>
      </c>
      <c r="AA20" s="247">
        <v>2016</v>
      </c>
      <c r="AB20" s="247">
        <v>2017</v>
      </c>
      <c r="AC20" s="247">
        <v>2018</v>
      </c>
      <c r="AD20" s="247">
        <v>2019</v>
      </c>
      <c r="AE20" s="247">
        <v>2020</v>
      </c>
      <c r="AF20" s="247">
        <v>2021</v>
      </c>
      <c r="AG20" s="247">
        <v>2022</v>
      </c>
      <c r="AH20" s="247">
        <v>2023</v>
      </c>
      <c r="AI20" s="247">
        <v>2024</v>
      </c>
      <c r="AJ20" s="247">
        <v>2025</v>
      </c>
      <c r="AK20" s="247">
        <v>2026</v>
      </c>
      <c r="AL20" s="247">
        <v>2027</v>
      </c>
      <c r="AM20" s="247" t="str">
        <f>'1.  LRAMVA Summary'!D53</f>
        <v>Residential</v>
      </c>
      <c r="AN20" s="248" t="str">
        <f>'1.  LRAMVA Summary'!E53</f>
        <v>GS&lt;50 kW</v>
      </c>
      <c r="AO20" s="248" t="str">
        <f>'1.  LRAMVA Summary'!F53</f>
        <v>GS&gt;50 KW</v>
      </c>
      <c r="AP20" s="248" t="str">
        <f>'1.  LRAMVA Summary'!G53</f>
        <v>Street Lights</v>
      </c>
      <c r="AQ20" s="248" t="str">
        <f>'1.  LRAMVA Summary'!H53</f>
        <v/>
      </c>
      <c r="AR20" s="248" t="str">
        <f>'1.  LRAMVA Summary'!I53</f>
        <v/>
      </c>
      <c r="AS20" s="248" t="str">
        <f>'1.  LRAMVA Summary'!J53</f>
        <v/>
      </c>
      <c r="AT20" s="248" t="str">
        <f>'1.  LRAMVA Summary'!K53</f>
        <v/>
      </c>
      <c r="AU20" s="248" t="str">
        <f>'1.  LRAMVA Summary'!L53</f>
        <v/>
      </c>
      <c r="AV20" s="248" t="str">
        <f>'1.  LRAMVA Summary'!M53</f>
        <v/>
      </c>
      <c r="AW20" s="248" t="str">
        <f>'1.  LRAMVA Summary'!N53</f>
        <v/>
      </c>
      <c r="AX20" s="248" t="str">
        <f>'1.  LRAMVA Summary'!O53</f>
        <v/>
      </c>
      <c r="AY20" s="248" t="str">
        <f>'1.  LRAMVA Summary'!P53</f>
        <v/>
      </c>
      <c r="AZ20" s="248" t="str">
        <f>'1.  LRAMVA Summary'!Q53</f>
        <v/>
      </c>
      <c r="BA20" s="249" t="str">
        <f>'1.  LRAMVA Summary'!R53</f>
        <v>Total</v>
      </c>
    </row>
    <row r="21" spans="1:53" s="255" customFormat="1" ht="15.75" customHeight="1">
      <c r="A21" s="451"/>
      <c r="B21" s="250" t="s">
        <v>0</v>
      </c>
      <c r="C21" s="251"/>
      <c r="D21" s="251"/>
      <c r="E21" s="251"/>
      <c r="F21" s="251"/>
      <c r="G21" s="251"/>
      <c r="H21" s="251"/>
      <c r="I21" s="251"/>
      <c r="J21" s="251"/>
      <c r="K21" s="251"/>
      <c r="L21" s="251"/>
      <c r="M21" s="251"/>
      <c r="N21" s="251"/>
      <c r="O21" s="251"/>
      <c r="P21" s="251"/>
      <c r="Q21" s="251"/>
      <c r="R21" s="251"/>
      <c r="S21" s="251"/>
      <c r="T21" s="251"/>
      <c r="U21" s="252"/>
      <c r="V21" s="251"/>
      <c r="W21" s="251"/>
      <c r="X21" s="251"/>
      <c r="Y21" s="251"/>
      <c r="Z21" s="251"/>
      <c r="AA21" s="251"/>
      <c r="AB21" s="251"/>
      <c r="AC21" s="251"/>
      <c r="AD21" s="251"/>
      <c r="AE21" s="251"/>
      <c r="AF21" s="251"/>
      <c r="AG21" s="251"/>
      <c r="AH21" s="251"/>
      <c r="AI21" s="251"/>
      <c r="AJ21" s="251"/>
      <c r="AK21" s="251"/>
      <c r="AL21" s="251"/>
      <c r="AM21" s="253" t="str">
        <f>'1.  LRAMVA Summary'!D54</f>
        <v>kWh</v>
      </c>
      <c r="AN21" s="253" t="str">
        <f>'1.  LRAMVA Summary'!E54</f>
        <v>kWh</v>
      </c>
      <c r="AO21" s="253" t="str">
        <f>'1.  LRAMVA Summary'!F54</f>
        <v>kW</v>
      </c>
      <c r="AP21" s="253" t="str">
        <f>'1.  LRAMVA Summary'!G54</f>
        <v>kW</v>
      </c>
      <c r="AQ21" s="253">
        <f>'1.  LRAMVA Summary'!H54</f>
        <v>0</v>
      </c>
      <c r="AR21" s="253">
        <f>'1.  LRAMVA Summary'!I54</f>
        <v>0</v>
      </c>
      <c r="AS21" s="253">
        <f>'1.  LRAMVA Summary'!J54</f>
        <v>0</v>
      </c>
      <c r="AT21" s="253">
        <f>'1.  LRAMVA Summary'!K54</f>
        <v>0</v>
      </c>
      <c r="AU21" s="253">
        <f>'1.  LRAMVA Summary'!L54</f>
        <v>0</v>
      </c>
      <c r="AV21" s="253">
        <f>'1.  LRAMVA Summary'!M54</f>
        <v>0</v>
      </c>
      <c r="AW21" s="253">
        <f>'1.  LRAMVA Summary'!N54</f>
        <v>0</v>
      </c>
      <c r="AX21" s="253">
        <f>'1.  LRAMVA Summary'!O54</f>
        <v>0</v>
      </c>
      <c r="AY21" s="253">
        <f>'1.  LRAMVA Summary'!P54</f>
        <v>0</v>
      </c>
      <c r="AZ21" s="253">
        <f>'1.  LRAMVA Summary'!Q54</f>
        <v>0</v>
      </c>
      <c r="BA21" s="254"/>
    </row>
    <row r="22" spans="1:53" s="245" customFormat="1" ht="15" customHeight="1" outlineLevel="1">
      <c r="A22" s="450">
        <v>1</v>
      </c>
      <c r="B22" s="256" t="s">
        <v>1</v>
      </c>
      <c r="C22" s="253" t="s">
        <v>25</v>
      </c>
      <c r="D22" s="257"/>
      <c r="E22" s="257"/>
      <c r="F22" s="257"/>
      <c r="G22" s="257"/>
      <c r="H22" s="257"/>
      <c r="I22" s="257"/>
      <c r="J22" s="257"/>
      <c r="K22" s="257"/>
      <c r="L22" s="257"/>
      <c r="M22" s="257"/>
      <c r="N22" s="257"/>
      <c r="O22" s="257"/>
      <c r="P22" s="257"/>
      <c r="Q22" s="257"/>
      <c r="R22" s="257"/>
      <c r="S22" s="257"/>
      <c r="T22" s="257"/>
      <c r="U22" s="253"/>
      <c r="V22" s="257"/>
      <c r="W22" s="257"/>
      <c r="X22" s="257"/>
      <c r="Y22" s="257"/>
      <c r="Z22" s="257"/>
      <c r="AA22" s="257"/>
      <c r="AB22" s="257"/>
      <c r="AC22" s="257"/>
      <c r="AD22" s="257"/>
      <c r="AE22" s="257"/>
      <c r="AF22" s="257"/>
      <c r="AG22" s="257"/>
      <c r="AH22" s="257"/>
      <c r="AI22" s="257"/>
      <c r="AJ22" s="257"/>
      <c r="AK22" s="257"/>
      <c r="AL22" s="257"/>
      <c r="AM22" s="363"/>
      <c r="AN22" s="363"/>
      <c r="AO22" s="363"/>
      <c r="AP22" s="363"/>
      <c r="AQ22" s="363"/>
      <c r="AR22" s="363"/>
      <c r="AS22" s="363"/>
      <c r="AT22" s="363"/>
      <c r="AU22" s="363"/>
      <c r="AV22" s="363"/>
      <c r="AW22" s="363"/>
      <c r="AX22" s="363"/>
      <c r="AY22" s="363"/>
      <c r="AZ22" s="363"/>
      <c r="BA22" s="258">
        <f>SUM(AM22:AZ22)</f>
        <v>0</v>
      </c>
    </row>
    <row r="23" spans="1:53" s="245" customFormat="1" ht="15" outlineLevel="1">
      <c r="A23" s="450"/>
      <c r="B23" s="256" t="s">
        <v>214</v>
      </c>
      <c r="C23" s="253" t="s">
        <v>163</v>
      </c>
      <c r="D23" s="257"/>
      <c r="E23" s="257"/>
      <c r="F23" s="257"/>
      <c r="G23" s="257"/>
      <c r="H23" s="257"/>
      <c r="I23" s="257"/>
      <c r="J23" s="257"/>
      <c r="K23" s="257"/>
      <c r="L23" s="257"/>
      <c r="M23" s="257"/>
      <c r="N23" s="257"/>
      <c r="O23" s="257"/>
      <c r="P23" s="257"/>
      <c r="Q23" s="257"/>
      <c r="R23" s="257"/>
      <c r="S23" s="257"/>
      <c r="T23" s="257"/>
      <c r="U23" s="416"/>
      <c r="V23" s="257"/>
      <c r="W23" s="257"/>
      <c r="X23" s="257"/>
      <c r="Y23" s="257"/>
      <c r="Z23" s="257"/>
      <c r="AA23" s="257"/>
      <c r="AB23" s="257"/>
      <c r="AC23" s="257"/>
      <c r="AD23" s="257"/>
      <c r="AE23" s="257"/>
      <c r="AF23" s="257"/>
      <c r="AG23" s="257"/>
      <c r="AH23" s="257"/>
      <c r="AI23" s="257"/>
      <c r="AJ23" s="257"/>
      <c r="AK23" s="257"/>
      <c r="AL23" s="257"/>
      <c r="AM23" s="364">
        <f>AM22</f>
        <v>0</v>
      </c>
      <c r="AN23" s="364">
        <f>AN22</f>
        <v>0</v>
      </c>
      <c r="AO23" s="364">
        <f t="shared" ref="AO23:AZ23" si="0">AO22</f>
        <v>0</v>
      </c>
      <c r="AP23" s="364">
        <f t="shared" si="0"/>
        <v>0</v>
      </c>
      <c r="AQ23" s="364">
        <f t="shared" si="0"/>
        <v>0</v>
      </c>
      <c r="AR23" s="364">
        <f t="shared" si="0"/>
        <v>0</v>
      </c>
      <c r="AS23" s="364">
        <f t="shared" si="0"/>
        <v>0</v>
      </c>
      <c r="AT23" s="364">
        <f t="shared" si="0"/>
        <v>0</v>
      </c>
      <c r="AU23" s="364">
        <f t="shared" si="0"/>
        <v>0</v>
      </c>
      <c r="AV23" s="364">
        <f t="shared" si="0"/>
        <v>0</v>
      </c>
      <c r="AW23" s="364">
        <f t="shared" si="0"/>
        <v>0</v>
      </c>
      <c r="AX23" s="364">
        <f t="shared" si="0"/>
        <v>0</v>
      </c>
      <c r="AY23" s="364">
        <f t="shared" si="0"/>
        <v>0</v>
      </c>
      <c r="AZ23" s="364">
        <f t="shared" si="0"/>
        <v>0</v>
      </c>
      <c r="BA23" s="259"/>
    </row>
    <row r="24" spans="1:53" s="265" customFormat="1" ht="15.6" outlineLevel="1">
      <c r="A24" s="452"/>
      <c r="B24" s="260"/>
      <c r="C24" s="261"/>
      <c r="D24" s="261"/>
      <c r="E24" s="261"/>
      <c r="F24" s="261"/>
      <c r="G24" s="261"/>
      <c r="H24" s="261"/>
      <c r="I24" s="261"/>
      <c r="J24" s="261"/>
      <c r="K24" s="261"/>
      <c r="L24" s="261"/>
      <c r="M24" s="261"/>
      <c r="N24" s="261"/>
      <c r="O24" s="261"/>
      <c r="P24" s="261"/>
      <c r="Q24" s="261"/>
      <c r="R24" s="261"/>
      <c r="S24" s="261"/>
      <c r="T24" s="261"/>
      <c r="V24" s="261"/>
      <c r="W24" s="261"/>
      <c r="X24" s="261"/>
      <c r="Y24" s="261"/>
      <c r="Z24" s="261"/>
      <c r="AA24" s="261"/>
      <c r="AB24" s="261"/>
      <c r="AC24" s="261"/>
      <c r="AD24" s="261"/>
      <c r="AE24" s="261"/>
      <c r="AF24" s="261"/>
      <c r="AG24" s="261"/>
      <c r="AH24" s="261"/>
      <c r="AI24" s="261"/>
      <c r="AJ24" s="261"/>
      <c r="AK24" s="261"/>
      <c r="AL24" s="261"/>
      <c r="AM24" s="365"/>
      <c r="AN24" s="366"/>
      <c r="AO24" s="366"/>
      <c r="AP24" s="366"/>
      <c r="AQ24" s="366"/>
      <c r="AR24" s="366"/>
      <c r="AS24" s="366"/>
      <c r="AT24" s="366"/>
      <c r="AU24" s="366"/>
      <c r="AV24" s="366"/>
      <c r="AW24" s="366"/>
      <c r="AX24" s="366"/>
      <c r="AY24" s="366"/>
      <c r="AZ24" s="366"/>
      <c r="BA24" s="264"/>
    </row>
    <row r="25" spans="1:53" s="245" customFormat="1" ht="15" outlineLevel="1">
      <c r="A25" s="450">
        <v>2</v>
      </c>
      <c r="B25" s="256" t="s">
        <v>2</v>
      </c>
      <c r="C25" s="253" t="s">
        <v>25</v>
      </c>
      <c r="D25" s="257"/>
      <c r="E25" s="257"/>
      <c r="F25" s="257"/>
      <c r="G25" s="257"/>
      <c r="H25" s="257"/>
      <c r="I25" s="257"/>
      <c r="J25" s="257"/>
      <c r="K25" s="257"/>
      <c r="L25" s="257"/>
      <c r="M25" s="257"/>
      <c r="N25" s="257"/>
      <c r="O25" s="257"/>
      <c r="P25" s="257"/>
      <c r="Q25" s="257"/>
      <c r="R25" s="257"/>
      <c r="S25" s="257"/>
      <c r="T25" s="257"/>
      <c r="U25" s="253"/>
      <c r="V25" s="257"/>
      <c r="W25" s="257"/>
      <c r="X25" s="257"/>
      <c r="Y25" s="257"/>
      <c r="Z25" s="257"/>
      <c r="AA25" s="257"/>
      <c r="AB25" s="257"/>
      <c r="AC25" s="257"/>
      <c r="AD25" s="257"/>
      <c r="AE25" s="257"/>
      <c r="AF25" s="257"/>
      <c r="AG25" s="257"/>
      <c r="AH25" s="257"/>
      <c r="AI25" s="257"/>
      <c r="AJ25" s="257"/>
      <c r="AK25" s="257"/>
      <c r="AL25" s="257"/>
      <c r="AM25" s="363"/>
      <c r="AN25" s="363"/>
      <c r="AO25" s="363"/>
      <c r="AP25" s="363"/>
      <c r="AQ25" s="363"/>
      <c r="AR25" s="363"/>
      <c r="AS25" s="363"/>
      <c r="AT25" s="363"/>
      <c r="AU25" s="363"/>
      <c r="AV25" s="363"/>
      <c r="AW25" s="363"/>
      <c r="AX25" s="363"/>
      <c r="AY25" s="363"/>
      <c r="AZ25" s="363"/>
      <c r="BA25" s="258">
        <f>SUM(AM25:AZ25)</f>
        <v>0</v>
      </c>
    </row>
    <row r="26" spans="1:53" s="245" customFormat="1" ht="15" outlineLevel="1">
      <c r="A26" s="450"/>
      <c r="B26" s="256" t="s">
        <v>214</v>
      </c>
      <c r="C26" s="253" t="s">
        <v>163</v>
      </c>
      <c r="D26" s="257"/>
      <c r="E26" s="257"/>
      <c r="F26" s="257"/>
      <c r="G26" s="257"/>
      <c r="H26" s="257"/>
      <c r="I26" s="257"/>
      <c r="J26" s="257"/>
      <c r="K26" s="257"/>
      <c r="L26" s="257"/>
      <c r="M26" s="257"/>
      <c r="N26" s="257"/>
      <c r="O26" s="257"/>
      <c r="P26" s="257"/>
      <c r="Q26" s="257"/>
      <c r="R26" s="257"/>
      <c r="S26" s="257"/>
      <c r="T26" s="257"/>
      <c r="U26" s="416"/>
      <c r="V26" s="257"/>
      <c r="W26" s="257"/>
      <c r="X26" s="257"/>
      <c r="Y26" s="257"/>
      <c r="Z26" s="257"/>
      <c r="AA26" s="257"/>
      <c r="AB26" s="257"/>
      <c r="AC26" s="257"/>
      <c r="AD26" s="257"/>
      <c r="AE26" s="257"/>
      <c r="AF26" s="257"/>
      <c r="AG26" s="257"/>
      <c r="AH26" s="257"/>
      <c r="AI26" s="257"/>
      <c r="AJ26" s="257"/>
      <c r="AK26" s="257"/>
      <c r="AL26" s="257"/>
      <c r="AM26" s="364">
        <f>AM25</f>
        <v>0</v>
      </c>
      <c r="AN26" s="364">
        <f>AN25</f>
        <v>0</v>
      </c>
      <c r="AO26" s="364">
        <f t="shared" ref="AO26:AZ26" si="1">AO25</f>
        <v>0</v>
      </c>
      <c r="AP26" s="364">
        <f t="shared" si="1"/>
        <v>0</v>
      </c>
      <c r="AQ26" s="364">
        <f t="shared" si="1"/>
        <v>0</v>
      </c>
      <c r="AR26" s="364">
        <f t="shared" si="1"/>
        <v>0</v>
      </c>
      <c r="AS26" s="364">
        <f t="shared" si="1"/>
        <v>0</v>
      </c>
      <c r="AT26" s="364">
        <f t="shared" si="1"/>
        <v>0</v>
      </c>
      <c r="AU26" s="364">
        <f t="shared" si="1"/>
        <v>0</v>
      </c>
      <c r="AV26" s="364">
        <f t="shared" si="1"/>
        <v>0</v>
      </c>
      <c r="AW26" s="364">
        <f t="shared" si="1"/>
        <v>0</v>
      </c>
      <c r="AX26" s="364">
        <f t="shared" si="1"/>
        <v>0</v>
      </c>
      <c r="AY26" s="364">
        <f t="shared" si="1"/>
        <v>0</v>
      </c>
      <c r="AZ26" s="364">
        <f t="shared" si="1"/>
        <v>0</v>
      </c>
      <c r="BA26" s="259"/>
    </row>
    <row r="27" spans="1:53" s="265" customFormat="1" ht="15.6" outlineLevel="1">
      <c r="A27" s="452"/>
      <c r="B27" s="260"/>
      <c r="C27" s="261"/>
      <c r="D27" s="266"/>
      <c r="E27" s="266"/>
      <c r="F27" s="266"/>
      <c r="G27" s="266"/>
      <c r="H27" s="266"/>
      <c r="I27" s="266"/>
      <c r="J27" s="266"/>
      <c r="K27" s="266"/>
      <c r="L27" s="266"/>
      <c r="M27" s="266"/>
      <c r="N27" s="266"/>
      <c r="O27" s="266"/>
      <c r="P27" s="266"/>
      <c r="Q27" s="266"/>
      <c r="R27" s="266"/>
      <c r="S27" s="266"/>
      <c r="T27" s="266"/>
      <c r="V27" s="266"/>
      <c r="W27" s="266"/>
      <c r="X27" s="266"/>
      <c r="Y27" s="266"/>
      <c r="Z27" s="266"/>
      <c r="AA27" s="266"/>
      <c r="AB27" s="266"/>
      <c r="AC27" s="266"/>
      <c r="AD27" s="266"/>
      <c r="AE27" s="266"/>
      <c r="AF27" s="266"/>
      <c r="AG27" s="266"/>
      <c r="AH27" s="266"/>
      <c r="AI27" s="266"/>
      <c r="AJ27" s="266"/>
      <c r="AK27" s="266"/>
      <c r="AL27" s="266"/>
      <c r="AM27" s="365"/>
      <c r="AN27" s="366"/>
      <c r="AO27" s="366"/>
      <c r="AP27" s="366"/>
      <c r="AQ27" s="366"/>
      <c r="AR27" s="366"/>
      <c r="AS27" s="366"/>
      <c r="AT27" s="366"/>
      <c r="AU27" s="366"/>
      <c r="AV27" s="366"/>
      <c r="AW27" s="366"/>
      <c r="AX27" s="366"/>
      <c r="AY27" s="366"/>
      <c r="AZ27" s="366"/>
      <c r="BA27" s="264"/>
    </row>
    <row r="28" spans="1:53" s="245" customFormat="1" ht="15" outlineLevel="1">
      <c r="A28" s="450">
        <v>3</v>
      </c>
      <c r="B28" s="256" t="s">
        <v>3</v>
      </c>
      <c r="C28" s="253" t="s">
        <v>25</v>
      </c>
      <c r="D28" s="257"/>
      <c r="E28" s="257"/>
      <c r="F28" s="257"/>
      <c r="G28" s="257"/>
      <c r="H28" s="257"/>
      <c r="I28" s="257"/>
      <c r="J28" s="257"/>
      <c r="K28" s="257"/>
      <c r="L28" s="257"/>
      <c r="M28" s="257"/>
      <c r="N28" s="257"/>
      <c r="O28" s="257"/>
      <c r="P28" s="257"/>
      <c r="Q28" s="257"/>
      <c r="R28" s="257"/>
      <c r="S28" s="257"/>
      <c r="T28" s="257"/>
      <c r="U28" s="253"/>
      <c r="V28" s="257"/>
      <c r="W28" s="257"/>
      <c r="X28" s="257"/>
      <c r="Y28" s="257"/>
      <c r="Z28" s="257"/>
      <c r="AA28" s="257"/>
      <c r="AB28" s="257"/>
      <c r="AC28" s="257"/>
      <c r="AD28" s="257"/>
      <c r="AE28" s="257"/>
      <c r="AF28" s="257"/>
      <c r="AG28" s="257"/>
      <c r="AH28" s="257"/>
      <c r="AI28" s="257"/>
      <c r="AJ28" s="257"/>
      <c r="AK28" s="257"/>
      <c r="AL28" s="257"/>
      <c r="AM28" s="363"/>
      <c r="AN28" s="363"/>
      <c r="AO28" s="363"/>
      <c r="AP28" s="363"/>
      <c r="AQ28" s="363"/>
      <c r="AR28" s="363"/>
      <c r="AS28" s="363"/>
      <c r="AT28" s="363"/>
      <c r="AU28" s="363"/>
      <c r="AV28" s="363"/>
      <c r="AW28" s="363"/>
      <c r="AX28" s="363"/>
      <c r="AY28" s="363"/>
      <c r="AZ28" s="363"/>
      <c r="BA28" s="258">
        <f>SUM(AM28:AZ28)</f>
        <v>0</v>
      </c>
    </row>
    <row r="29" spans="1:53" s="245" customFormat="1" ht="15" outlineLevel="1">
      <c r="A29" s="450"/>
      <c r="B29" s="256" t="s">
        <v>214</v>
      </c>
      <c r="C29" s="253" t="s">
        <v>163</v>
      </c>
      <c r="D29" s="257"/>
      <c r="E29" s="257"/>
      <c r="F29" s="257"/>
      <c r="G29" s="257"/>
      <c r="H29" s="257"/>
      <c r="I29" s="257"/>
      <c r="J29" s="257"/>
      <c r="K29" s="257"/>
      <c r="L29" s="257"/>
      <c r="M29" s="257"/>
      <c r="N29" s="257"/>
      <c r="O29" s="257"/>
      <c r="P29" s="257"/>
      <c r="Q29" s="257"/>
      <c r="R29" s="257"/>
      <c r="S29" s="257"/>
      <c r="T29" s="257"/>
      <c r="U29" s="416"/>
      <c r="V29" s="257"/>
      <c r="W29" s="257"/>
      <c r="X29" s="257"/>
      <c r="Y29" s="257"/>
      <c r="Z29" s="257"/>
      <c r="AA29" s="257"/>
      <c r="AB29" s="257"/>
      <c r="AC29" s="257"/>
      <c r="AD29" s="257"/>
      <c r="AE29" s="257"/>
      <c r="AF29" s="257"/>
      <c r="AG29" s="257"/>
      <c r="AH29" s="257"/>
      <c r="AI29" s="257"/>
      <c r="AJ29" s="257"/>
      <c r="AK29" s="257"/>
      <c r="AL29" s="257"/>
      <c r="AM29" s="364">
        <f>AM28</f>
        <v>0</v>
      </c>
      <c r="AN29" s="364">
        <f>AN28</f>
        <v>0</v>
      </c>
      <c r="AO29" s="364">
        <f t="shared" ref="AO29:AZ29" si="2">AO28</f>
        <v>0</v>
      </c>
      <c r="AP29" s="364">
        <f t="shared" si="2"/>
        <v>0</v>
      </c>
      <c r="AQ29" s="364">
        <f t="shared" si="2"/>
        <v>0</v>
      </c>
      <c r="AR29" s="364">
        <f t="shared" si="2"/>
        <v>0</v>
      </c>
      <c r="AS29" s="364">
        <f t="shared" si="2"/>
        <v>0</v>
      </c>
      <c r="AT29" s="364">
        <f t="shared" si="2"/>
        <v>0</v>
      </c>
      <c r="AU29" s="364">
        <f t="shared" si="2"/>
        <v>0</v>
      </c>
      <c r="AV29" s="364">
        <f t="shared" si="2"/>
        <v>0</v>
      </c>
      <c r="AW29" s="364">
        <f t="shared" si="2"/>
        <v>0</v>
      </c>
      <c r="AX29" s="364">
        <f t="shared" si="2"/>
        <v>0</v>
      </c>
      <c r="AY29" s="364">
        <f t="shared" si="2"/>
        <v>0</v>
      </c>
      <c r="AZ29" s="364">
        <f t="shared" si="2"/>
        <v>0</v>
      </c>
      <c r="BA29" s="259"/>
    </row>
    <row r="30" spans="1:53" s="245" customFormat="1" ht="15" outlineLevel="1">
      <c r="A30" s="450"/>
      <c r="B30" s="256"/>
      <c r="C30" s="267"/>
      <c r="D30" s="253"/>
      <c r="E30" s="253"/>
      <c r="F30" s="253"/>
      <c r="G30" s="253"/>
      <c r="H30" s="253"/>
      <c r="I30" s="253"/>
      <c r="J30" s="253"/>
      <c r="K30" s="253"/>
      <c r="L30" s="253"/>
      <c r="M30" s="253"/>
      <c r="N30" s="253"/>
      <c r="O30" s="253"/>
      <c r="P30" s="253"/>
      <c r="Q30" s="253"/>
      <c r="R30" s="253"/>
      <c r="S30" s="253"/>
      <c r="T30" s="253"/>
      <c r="V30" s="253"/>
      <c r="W30" s="253"/>
      <c r="X30" s="253"/>
      <c r="Y30" s="253"/>
      <c r="Z30" s="253"/>
      <c r="AA30" s="253"/>
      <c r="AB30" s="253"/>
      <c r="AC30" s="253"/>
      <c r="AD30" s="253"/>
      <c r="AE30" s="253"/>
      <c r="AF30" s="253"/>
      <c r="AG30" s="253"/>
      <c r="AH30" s="253"/>
      <c r="AI30" s="253"/>
      <c r="AJ30" s="253"/>
      <c r="AK30" s="253"/>
      <c r="AL30" s="253"/>
      <c r="AM30" s="365"/>
      <c r="AN30" s="365"/>
      <c r="AO30" s="365"/>
      <c r="AP30" s="365"/>
      <c r="AQ30" s="365"/>
      <c r="AR30" s="365"/>
      <c r="AS30" s="365"/>
      <c r="AT30" s="365"/>
      <c r="AU30" s="365"/>
      <c r="AV30" s="365"/>
      <c r="AW30" s="365"/>
      <c r="AX30" s="365"/>
      <c r="AY30" s="365"/>
      <c r="AZ30" s="365"/>
      <c r="BA30" s="268"/>
    </row>
    <row r="31" spans="1:53" s="245" customFormat="1" ht="15" outlineLevel="1">
      <c r="A31" s="450">
        <v>4</v>
      </c>
      <c r="B31" s="256" t="s">
        <v>4</v>
      </c>
      <c r="C31" s="253" t="s">
        <v>25</v>
      </c>
      <c r="D31" s="257"/>
      <c r="E31" s="257"/>
      <c r="F31" s="257"/>
      <c r="G31" s="257"/>
      <c r="H31" s="257"/>
      <c r="I31" s="257"/>
      <c r="J31" s="257"/>
      <c r="K31" s="257"/>
      <c r="L31" s="257"/>
      <c r="M31" s="257"/>
      <c r="N31" s="257"/>
      <c r="O31" s="257"/>
      <c r="P31" s="257"/>
      <c r="Q31" s="257"/>
      <c r="R31" s="257"/>
      <c r="S31" s="257"/>
      <c r="T31" s="257"/>
      <c r="U31" s="253"/>
      <c r="V31" s="257"/>
      <c r="W31" s="257"/>
      <c r="X31" s="257"/>
      <c r="Y31" s="257"/>
      <c r="Z31" s="257"/>
      <c r="AA31" s="257"/>
      <c r="AB31" s="257"/>
      <c r="AC31" s="257"/>
      <c r="AD31" s="257"/>
      <c r="AE31" s="257"/>
      <c r="AF31" s="257"/>
      <c r="AG31" s="257"/>
      <c r="AH31" s="257"/>
      <c r="AI31" s="257"/>
      <c r="AJ31" s="257"/>
      <c r="AK31" s="257"/>
      <c r="AL31" s="257"/>
      <c r="AM31" s="363"/>
      <c r="AN31" s="363"/>
      <c r="AO31" s="363"/>
      <c r="AP31" s="363"/>
      <c r="AQ31" s="363"/>
      <c r="AR31" s="363"/>
      <c r="AS31" s="363"/>
      <c r="AT31" s="363"/>
      <c r="AU31" s="363"/>
      <c r="AV31" s="363"/>
      <c r="AW31" s="363"/>
      <c r="AX31" s="363"/>
      <c r="AY31" s="363"/>
      <c r="AZ31" s="363"/>
      <c r="BA31" s="258">
        <f>SUM(AM31:AZ31)</f>
        <v>0</v>
      </c>
    </row>
    <row r="32" spans="1:53" s="245" customFormat="1" ht="15" outlineLevel="1">
      <c r="A32" s="450"/>
      <c r="B32" s="256" t="s">
        <v>214</v>
      </c>
      <c r="C32" s="253" t="s">
        <v>163</v>
      </c>
      <c r="D32" s="257"/>
      <c r="E32" s="257"/>
      <c r="F32" s="257"/>
      <c r="G32" s="257"/>
      <c r="H32" s="257"/>
      <c r="I32" s="257"/>
      <c r="J32" s="257"/>
      <c r="K32" s="257"/>
      <c r="L32" s="257"/>
      <c r="M32" s="257"/>
      <c r="N32" s="257"/>
      <c r="O32" s="257"/>
      <c r="P32" s="257"/>
      <c r="Q32" s="257"/>
      <c r="R32" s="257"/>
      <c r="S32" s="257"/>
      <c r="T32" s="257"/>
      <c r="U32" s="416"/>
      <c r="V32" s="257"/>
      <c r="W32" s="257"/>
      <c r="X32" s="257"/>
      <c r="Y32" s="257"/>
      <c r="Z32" s="257"/>
      <c r="AA32" s="257"/>
      <c r="AB32" s="257"/>
      <c r="AC32" s="257"/>
      <c r="AD32" s="257"/>
      <c r="AE32" s="257"/>
      <c r="AF32" s="257"/>
      <c r="AG32" s="257"/>
      <c r="AH32" s="257"/>
      <c r="AI32" s="257"/>
      <c r="AJ32" s="257"/>
      <c r="AK32" s="257"/>
      <c r="AL32" s="257"/>
      <c r="AM32" s="364">
        <f>AM31</f>
        <v>0</v>
      </c>
      <c r="AN32" s="364">
        <f>AN31</f>
        <v>0</v>
      </c>
      <c r="AO32" s="364">
        <f t="shared" ref="AO32:AZ32" si="3">AO31</f>
        <v>0</v>
      </c>
      <c r="AP32" s="364">
        <f t="shared" si="3"/>
        <v>0</v>
      </c>
      <c r="AQ32" s="364">
        <f t="shared" si="3"/>
        <v>0</v>
      </c>
      <c r="AR32" s="364">
        <f t="shared" si="3"/>
        <v>0</v>
      </c>
      <c r="AS32" s="364">
        <f t="shared" si="3"/>
        <v>0</v>
      </c>
      <c r="AT32" s="364">
        <f t="shared" si="3"/>
        <v>0</v>
      </c>
      <c r="AU32" s="364">
        <f t="shared" si="3"/>
        <v>0</v>
      </c>
      <c r="AV32" s="364">
        <f t="shared" si="3"/>
        <v>0</v>
      </c>
      <c r="AW32" s="364">
        <f t="shared" si="3"/>
        <v>0</v>
      </c>
      <c r="AX32" s="364">
        <f t="shared" si="3"/>
        <v>0</v>
      </c>
      <c r="AY32" s="364">
        <f t="shared" si="3"/>
        <v>0</v>
      </c>
      <c r="AZ32" s="364">
        <f t="shared" si="3"/>
        <v>0</v>
      </c>
      <c r="BA32" s="259"/>
    </row>
    <row r="33" spans="1:53" s="245" customFormat="1" ht="15" outlineLevel="1">
      <c r="A33" s="450"/>
      <c r="B33" s="256"/>
      <c r="C33" s="267"/>
      <c r="D33" s="266"/>
      <c r="E33" s="266"/>
      <c r="F33" s="266"/>
      <c r="G33" s="266"/>
      <c r="H33" s="266"/>
      <c r="I33" s="266"/>
      <c r="J33" s="266"/>
      <c r="K33" s="266"/>
      <c r="L33" s="266"/>
      <c r="M33" s="266"/>
      <c r="N33" s="266"/>
      <c r="O33" s="266"/>
      <c r="P33" s="266"/>
      <c r="Q33" s="266"/>
      <c r="R33" s="266"/>
      <c r="S33" s="266"/>
      <c r="T33" s="266"/>
      <c r="U33" s="253"/>
      <c r="V33" s="266"/>
      <c r="W33" s="266"/>
      <c r="X33" s="266"/>
      <c r="Y33" s="266"/>
      <c r="Z33" s="266"/>
      <c r="AA33" s="266"/>
      <c r="AB33" s="266"/>
      <c r="AC33" s="266"/>
      <c r="AD33" s="266"/>
      <c r="AE33" s="266"/>
      <c r="AF33" s="266"/>
      <c r="AG33" s="266"/>
      <c r="AH33" s="266"/>
      <c r="AI33" s="266"/>
      <c r="AJ33" s="266"/>
      <c r="AK33" s="266"/>
      <c r="AL33" s="266"/>
      <c r="AM33" s="365"/>
      <c r="AN33" s="365"/>
      <c r="AO33" s="365"/>
      <c r="AP33" s="365"/>
      <c r="AQ33" s="365"/>
      <c r="AR33" s="365"/>
      <c r="AS33" s="365"/>
      <c r="AT33" s="365"/>
      <c r="AU33" s="365"/>
      <c r="AV33" s="365"/>
      <c r="AW33" s="365"/>
      <c r="AX33" s="365"/>
      <c r="AY33" s="365"/>
      <c r="AZ33" s="365"/>
      <c r="BA33" s="268"/>
    </row>
    <row r="34" spans="1:53" s="245" customFormat="1" ht="15" outlineLevel="1">
      <c r="A34" s="450">
        <v>5</v>
      </c>
      <c r="B34" s="256" t="s">
        <v>5</v>
      </c>
      <c r="C34" s="253" t="s">
        <v>25</v>
      </c>
      <c r="D34" s="257"/>
      <c r="E34" s="257"/>
      <c r="F34" s="257"/>
      <c r="G34" s="257"/>
      <c r="H34" s="257"/>
      <c r="I34" s="257"/>
      <c r="J34" s="257"/>
      <c r="K34" s="257"/>
      <c r="L34" s="257"/>
      <c r="M34" s="257"/>
      <c r="N34" s="257"/>
      <c r="O34" s="257"/>
      <c r="P34" s="257"/>
      <c r="Q34" s="257"/>
      <c r="R34" s="257"/>
      <c r="S34" s="257"/>
      <c r="T34" s="257"/>
      <c r="U34" s="253"/>
      <c r="V34" s="257"/>
      <c r="W34" s="257"/>
      <c r="X34" s="257"/>
      <c r="Y34" s="257"/>
      <c r="Z34" s="257"/>
      <c r="AA34" s="257"/>
      <c r="AB34" s="257"/>
      <c r="AC34" s="257"/>
      <c r="AD34" s="257"/>
      <c r="AE34" s="257"/>
      <c r="AF34" s="257"/>
      <c r="AG34" s="257"/>
      <c r="AH34" s="257"/>
      <c r="AI34" s="257"/>
      <c r="AJ34" s="257"/>
      <c r="AK34" s="257"/>
      <c r="AL34" s="257"/>
      <c r="AM34" s="363"/>
      <c r="AN34" s="363"/>
      <c r="AO34" s="363"/>
      <c r="AP34" s="363"/>
      <c r="AQ34" s="363"/>
      <c r="AR34" s="363"/>
      <c r="AS34" s="363"/>
      <c r="AT34" s="363"/>
      <c r="AU34" s="363"/>
      <c r="AV34" s="363"/>
      <c r="AW34" s="363"/>
      <c r="AX34" s="363"/>
      <c r="AY34" s="363"/>
      <c r="AZ34" s="363"/>
      <c r="BA34" s="258">
        <f>SUM(AM34:AZ34)</f>
        <v>0</v>
      </c>
    </row>
    <row r="35" spans="1:53" s="245" customFormat="1" ht="15" outlineLevel="1">
      <c r="A35" s="450"/>
      <c r="B35" s="256" t="s">
        <v>214</v>
      </c>
      <c r="C35" s="253" t="s">
        <v>163</v>
      </c>
      <c r="D35" s="257"/>
      <c r="E35" s="257"/>
      <c r="F35" s="257"/>
      <c r="G35" s="257"/>
      <c r="H35" s="257"/>
      <c r="I35" s="257"/>
      <c r="J35" s="257"/>
      <c r="K35" s="257"/>
      <c r="L35" s="257"/>
      <c r="M35" s="257"/>
      <c r="N35" s="257"/>
      <c r="O35" s="257"/>
      <c r="P35" s="257"/>
      <c r="Q35" s="257"/>
      <c r="R35" s="257"/>
      <c r="S35" s="257"/>
      <c r="T35" s="257"/>
      <c r="U35" s="416"/>
      <c r="V35" s="257"/>
      <c r="W35" s="257"/>
      <c r="X35" s="257"/>
      <c r="Y35" s="257"/>
      <c r="Z35" s="257"/>
      <c r="AA35" s="257"/>
      <c r="AB35" s="257"/>
      <c r="AC35" s="257"/>
      <c r="AD35" s="257"/>
      <c r="AE35" s="257"/>
      <c r="AF35" s="257"/>
      <c r="AG35" s="257"/>
      <c r="AH35" s="257"/>
      <c r="AI35" s="257"/>
      <c r="AJ35" s="257"/>
      <c r="AK35" s="257"/>
      <c r="AL35" s="257"/>
      <c r="AM35" s="364">
        <f>AM34</f>
        <v>0</v>
      </c>
      <c r="AN35" s="364">
        <f>AN34</f>
        <v>0</v>
      </c>
      <c r="AO35" s="364">
        <f t="shared" ref="AO35:AZ35" si="4">AO34</f>
        <v>0</v>
      </c>
      <c r="AP35" s="364">
        <f t="shared" si="4"/>
        <v>0</v>
      </c>
      <c r="AQ35" s="364">
        <f t="shared" si="4"/>
        <v>0</v>
      </c>
      <c r="AR35" s="364">
        <f t="shared" si="4"/>
        <v>0</v>
      </c>
      <c r="AS35" s="364">
        <f t="shared" si="4"/>
        <v>0</v>
      </c>
      <c r="AT35" s="364">
        <f t="shared" si="4"/>
        <v>0</v>
      </c>
      <c r="AU35" s="364">
        <f t="shared" si="4"/>
        <v>0</v>
      </c>
      <c r="AV35" s="364">
        <f t="shared" si="4"/>
        <v>0</v>
      </c>
      <c r="AW35" s="364">
        <f t="shared" si="4"/>
        <v>0</v>
      </c>
      <c r="AX35" s="364">
        <f t="shared" si="4"/>
        <v>0</v>
      </c>
      <c r="AY35" s="364">
        <f t="shared" si="4"/>
        <v>0</v>
      </c>
      <c r="AZ35" s="364">
        <f t="shared" si="4"/>
        <v>0</v>
      </c>
      <c r="BA35" s="259"/>
    </row>
    <row r="36" spans="1:53" s="245" customFormat="1" ht="15" outlineLevel="1">
      <c r="A36" s="450"/>
      <c r="B36" s="256"/>
      <c r="C36" s="267"/>
      <c r="D36" s="266"/>
      <c r="E36" s="266"/>
      <c r="F36" s="266"/>
      <c r="G36" s="266"/>
      <c r="H36" s="266"/>
      <c r="I36" s="266"/>
      <c r="J36" s="266"/>
      <c r="K36" s="266"/>
      <c r="L36" s="266"/>
      <c r="M36" s="266"/>
      <c r="N36" s="266"/>
      <c r="O36" s="266"/>
      <c r="P36" s="266"/>
      <c r="Q36" s="266"/>
      <c r="R36" s="266"/>
      <c r="S36" s="266"/>
      <c r="T36" s="266"/>
      <c r="U36" s="253"/>
      <c r="V36" s="266"/>
      <c r="W36" s="266"/>
      <c r="X36" s="266"/>
      <c r="Y36" s="266"/>
      <c r="Z36" s="266"/>
      <c r="AA36" s="266"/>
      <c r="AB36" s="266"/>
      <c r="AC36" s="266"/>
      <c r="AD36" s="266"/>
      <c r="AE36" s="266"/>
      <c r="AF36" s="266"/>
      <c r="AG36" s="266"/>
      <c r="AH36" s="266"/>
      <c r="AI36" s="266"/>
      <c r="AJ36" s="266"/>
      <c r="AK36" s="266"/>
      <c r="AL36" s="266"/>
      <c r="AM36" s="365"/>
      <c r="AN36" s="365"/>
      <c r="AO36" s="365"/>
      <c r="AP36" s="365"/>
      <c r="AQ36" s="365"/>
      <c r="AR36" s="365"/>
      <c r="AS36" s="365"/>
      <c r="AT36" s="365"/>
      <c r="AU36" s="365"/>
      <c r="AV36" s="365"/>
      <c r="AW36" s="365"/>
      <c r="AX36" s="365"/>
      <c r="AY36" s="365"/>
      <c r="AZ36" s="365"/>
      <c r="BA36" s="268"/>
    </row>
    <row r="37" spans="1:53" s="245" customFormat="1" ht="15" outlineLevel="1">
      <c r="A37" s="450">
        <v>6</v>
      </c>
      <c r="B37" s="256" t="s">
        <v>6</v>
      </c>
      <c r="C37" s="253" t="s">
        <v>25</v>
      </c>
      <c r="D37" s="257"/>
      <c r="E37" s="257"/>
      <c r="F37" s="257"/>
      <c r="G37" s="257"/>
      <c r="H37" s="257"/>
      <c r="I37" s="257"/>
      <c r="J37" s="257"/>
      <c r="K37" s="257"/>
      <c r="L37" s="257"/>
      <c r="M37" s="257"/>
      <c r="N37" s="257"/>
      <c r="O37" s="257"/>
      <c r="P37" s="257"/>
      <c r="Q37" s="257"/>
      <c r="R37" s="257"/>
      <c r="S37" s="257"/>
      <c r="T37" s="257"/>
      <c r="U37" s="253"/>
      <c r="V37" s="257"/>
      <c r="W37" s="257"/>
      <c r="X37" s="257"/>
      <c r="Y37" s="257"/>
      <c r="Z37" s="257"/>
      <c r="AA37" s="257"/>
      <c r="AB37" s="257"/>
      <c r="AC37" s="257"/>
      <c r="AD37" s="257"/>
      <c r="AE37" s="257"/>
      <c r="AF37" s="257"/>
      <c r="AG37" s="257"/>
      <c r="AH37" s="257"/>
      <c r="AI37" s="257"/>
      <c r="AJ37" s="257"/>
      <c r="AK37" s="257"/>
      <c r="AL37" s="257"/>
      <c r="AM37" s="363"/>
      <c r="AN37" s="363"/>
      <c r="AO37" s="363"/>
      <c r="AP37" s="363"/>
      <c r="AQ37" s="363"/>
      <c r="AR37" s="363"/>
      <c r="AS37" s="363"/>
      <c r="AT37" s="363"/>
      <c r="AU37" s="363"/>
      <c r="AV37" s="363"/>
      <c r="AW37" s="363"/>
      <c r="AX37" s="363"/>
      <c r="AY37" s="363"/>
      <c r="AZ37" s="363"/>
      <c r="BA37" s="258">
        <f>SUM(AM37:AZ37)</f>
        <v>0</v>
      </c>
    </row>
    <row r="38" spans="1:53" s="245" customFormat="1" ht="15" outlineLevel="1">
      <c r="A38" s="450"/>
      <c r="B38" s="256" t="s">
        <v>214</v>
      </c>
      <c r="C38" s="253" t="s">
        <v>163</v>
      </c>
      <c r="D38" s="257"/>
      <c r="E38" s="257"/>
      <c r="F38" s="257"/>
      <c r="G38" s="257"/>
      <c r="H38" s="257"/>
      <c r="I38" s="257"/>
      <c r="J38" s="257"/>
      <c r="K38" s="257"/>
      <c r="L38" s="257"/>
      <c r="M38" s="257"/>
      <c r="N38" s="257"/>
      <c r="O38" s="257"/>
      <c r="P38" s="257"/>
      <c r="Q38" s="257"/>
      <c r="R38" s="257"/>
      <c r="S38" s="257"/>
      <c r="T38" s="257"/>
      <c r="U38" s="416"/>
      <c r="V38" s="257"/>
      <c r="W38" s="257"/>
      <c r="X38" s="257"/>
      <c r="Y38" s="257"/>
      <c r="Z38" s="257"/>
      <c r="AA38" s="257"/>
      <c r="AB38" s="257"/>
      <c r="AC38" s="257"/>
      <c r="AD38" s="257"/>
      <c r="AE38" s="257"/>
      <c r="AF38" s="257"/>
      <c r="AG38" s="257"/>
      <c r="AH38" s="257"/>
      <c r="AI38" s="257"/>
      <c r="AJ38" s="257"/>
      <c r="AK38" s="257"/>
      <c r="AL38" s="257"/>
      <c r="AM38" s="364">
        <f>AM37</f>
        <v>0</v>
      </c>
      <c r="AN38" s="364">
        <f>AN37</f>
        <v>0</v>
      </c>
      <c r="AO38" s="364">
        <f t="shared" ref="AO38:AZ38" si="5">AO37</f>
        <v>0</v>
      </c>
      <c r="AP38" s="364">
        <f t="shared" si="5"/>
        <v>0</v>
      </c>
      <c r="AQ38" s="364">
        <f t="shared" si="5"/>
        <v>0</v>
      </c>
      <c r="AR38" s="364">
        <f t="shared" si="5"/>
        <v>0</v>
      </c>
      <c r="AS38" s="364">
        <f t="shared" si="5"/>
        <v>0</v>
      </c>
      <c r="AT38" s="364">
        <f t="shared" si="5"/>
        <v>0</v>
      </c>
      <c r="AU38" s="364">
        <f t="shared" si="5"/>
        <v>0</v>
      </c>
      <c r="AV38" s="364">
        <f t="shared" si="5"/>
        <v>0</v>
      </c>
      <c r="AW38" s="364">
        <f t="shared" si="5"/>
        <v>0</v>
      </c>
      <c r="AX38" s="364">
        <f t="shared" si="5"/>
        <v>0</v>
      </c>
      <c r="AY38" s="364">
        <f t="shared" si="5"/>
        <v>0</v>
      </c>
      <c r="AZ38" s="364">
        <f t="shared" si="5"/>
        <v>0</v>
      </c>
      <c r="BA38" s="259"/>
    </row>
    <row r="39" spans="1:53" s="245" customFormat="1" ht="15" outlineLevel="1">
      <c r="A39" s="450"/>
      <c r="B39" s="256"/>
      <c r="C39" s="267"/>
      <c r="D39" s="266"/>
      <c r="E39" s="266"/>
      <c r="F39" s="266"/>
      <c r="G39" s="266"/>
      <c r="H39" s="266"/>
      <c r="I39" s="266"/>
      <c r="J39" s="266"/>
      <c r="K39" s="266"/>
      <c r="L39" s="266"/>
      <c r="M39" s="266"/>
      <c r="N39" s="266"/>
      <c r="O39" s="266"/>
      <c r="P39" s="266"/>
      <c r="Q39" s="266"/>
      <c r="R39" s="266"/>
      <c r="S39" s="266"/>
      <c r="T39" s="266"/>
      <c r="U39" s="253"/>
      <c r="V39" s="266"/>
      <c r="W39" s="266"/>
      <c r="X39" s="266"/>
      <c r="Y39" s="266"/>
      <c r="Z39" s="266"/>
      <c r="AA39" s="266"/>
      <c r="AB39" s="266"/>
      <c r="AC39" s="266"/>
      <c r="AD39" s="266"/>
      <c r="AE39" s="266"/>
      <c r="AF39" s="266"/>
      <c r="AG39" s="266"/>
      <c r="AH39" s="266"/>
      <c r="AI39" s="266"/>
      <c r="AJ39" s="266"/>
      <c r="AK39" s="266"/>
      <c r="AL39" s="266"/>
      <c r="AM39" s="365"/>
      <c r="AN39" s="365"/>
      <c r="AO39" s="365"/>
      <c r="AP39" s="365"/>
      <c r="AQ39" s="365"/>
      <c r="AR39" s="365"/>
      <c r="AS39" s="365"/>
      <c r="AT39" s="365"/>
      <c r="AU39" s="365"/>
      <c r="AV39" s="365"/>
      <c r="AW39" s="365"/>
      <c r="AX39" s="365"/>
      <c r="AY39" s="365"/>
      <c r="AZ39" s="365"/>
      <c r="BA39" s="268"/>
    </row>
    <row r="40" spans="1:53" s="245" customFormat="1" ht="15" outlineLevel="1">
      <c r="A40" s="450">
        <v>7</v>
      </c>
      <c r="B40" s="256" t="s">
        <v>42</v>
      </c>
      <c r="C40" s="253" t="s">
        <v>25</v>
      </c>
      <c r="D40" s="257"/>
      <c r="E40" s="257"/>
      <c r="F40" s="257"/>
      <c r="G40" s="257"/>
      <c r="H40" s="257"/>
      <c r="I40" s="257"/>
      <c r="J40" s="257"/>
      <c r="K40" s="257"/>
      <c r="L40" s="257"/>
      <c r="M40" s="257"/>
      <c r="N40" s="257"/>
      <c r="O40" s="257"/>
      <c r="P40" s="257"/>
      <c r="Q40" s="257"/>
      <c r="R40" s="257"/>
      <c r="S40" s="257"/>
      <c r="T40" s="257"/>
      <c r="U40" s="253"/>
      <c r="V40" s="257"/>
      <c r="W40" s="257"/>
      <c r="X40" s="257"/>
      <c r="Y40" s="257"/>
      <c r="Z40" s="257"/>
      <c r="AA40" s="257"/>
      <c r="AB40" s="257"/>
      <c r="AC40" s="257"/>
      <c r="AD40" s="257"/>
      <c r="AE40" s="257"/>
      <c r="AF40" s="257"/>
      <c r="AG40" s="257"/>
      <c r="AH40" s="257"/>
      <c r="AI40" s="257"/>
      <c r="AJ40" s="257"/>
      <c r="AK40" s="257"/>
      <c r="AL40" s="257"/>
      <c r="AM40" s="363"/>
      <c r="AN40" s="363"/>
      <c r="AO40" s="363"/>
      <c r="AP40" s="363"/>
      <c r="AQ40" s="363"/>
      <c r="AR40" s="363"/>
      <c r="AS40" s="363"/>
      <c r="AT40" s="363"/>
      <c r="AU40" s="363"/>
      <c r="AV40" s="363"/>
      <c r="AW40" s="363"/>
      <c r="AX40" s="363"/>
      <c r="AY40" s="363"/>
      <c r="AZ40" s="363"/>
      <c r="BA40" s="258">
        <f>SUM(AM40:AZ40)</f>
        <v>0</v>
      </c>
    </row>
    <row r="41" spans="1:53" s="245" customFormat="1" ht="15" outlineLevel="1">
      <c r="A41" s="450"/>
      <c r="B41" s="256" t="s">
        <v>214</v>
      </c>
      <c r="C41" s="253" t="s">
        <v>163</v>
      </c>
      <c r="D41" s="257"/>
      <c r="E41" s="257"/>
      <c r="F41" s="257"/>
      <c r="G41" s="257"/>
      <c r="H41" s="257"/>
      <c r="I41" s="257"/>
      <c r="J41" s="257"/>
      <c r="K41" s="257"/>
      <c r="L41" s="257"/>
      <c r="M41" s="257"/>
      <c r="N41" s="257"/>
      <c r="O41" s="257"/>
      <c r="P41" s="257"/>
      <c r="Q41" s="257"/>
      <c r="R41" s="257"/>
      <c r="S41" s="257"/>
      <c r="T41" s="257"/>
      <c r="U41" s="253"/>
      <c r="V41" s="257"/>
      <c r="W41" s="257"/>
      <c r="X41" s="257"/>
      <c r="Y41" s="257"/>
      <c r="Z41" s="257"/>
      <c r="AA41" s="257"/>
      <c r="AB41" s="257"/>
      <c r="AC41" s="257"/>
      <c r="AD41" s="257"/>
      <c r="AE41" s="257"/>
      <c r="AF41" s="257"/>
      <c r="AG41" s="257"/>
      <c r="AH41" s="257"/>
      <c r="AI41" s="257"/>
      <c r="AJ41" s="257"/>
      <c r="AK41" s="257"/>
      <c r="AL41" s="257"/>
      <c r="AM41" s="364">
        <f>AM40</f>
        <v>0</v>
      </c>
      <c r="AN41" s="364">
        <f>AN40</f>
        <v>0</v>
      </c>
      <c r="AO41" s="364">
        <f t="shared" ref="AO41:AZ41" si="6">AO40</f>
        <v>0</v>
      </c>
      <c r="AP41" s="364">
        <f t="shared" si="6"/>
        <v>0</v>
      </c>
      <c r="AQ41" s="364">
        <f t="shared" si="6"/>
        <v>0</v>
      </c>
      <c r="AR41" s="364">
        <f t="shared" si="6"/>
        <v>0</v>
      </c>
      <c r="AS41" s="364">
        <f t="shared" si="6"/>
        <v>0</v>
      </c>
      <c r="AT41" s="364">
        <f t="shared" si="6"/>
        <v>0</v>
      </c>
      <c r="AU41" s="364">
        <f t="shared" si="6"/>
        <v>0</v>
      </c>
      <c r="AV41" s="364">
        <f t="shared" si="6"/>
        <v>0</v>
      </c>
      <c r="AW41" s="364">
        <f t="shared" si="6"/>
        <v>0</v>
      </c>
      <c r="AX41" s="364">
        <f t="shared" si="6"/>
        <v>0</v>
      </c>
      <c r="AY41" s="364">
        <f t="shared" si="6"/>
        <v>0</v>
      </c>
      <c r="AZ41" s="364">
        <f t="shared" si="6"/>
        <v>0</v>
      </c>
      <c r="BA41" s="259"/>
    </row>
    <row r="42" spans="1:53" s="245" customFormat="1" ht="15" outlineLevel="1">
      <c r="A42" s="450"/>
      <c r="B42" s="256"/>
      <c r="C42" s="267"/>
      <c r="D42" s="266"/>
      <c r="E42" s="266"/>
      <c r="F42" s="266"/>
      <c r="G42" s="266"/>
      <c r="H42" s="266"/>
      <c r="I42" s="266"/>
      <c r="J42" s="266"/>
      <c r="K42" s="266"/>
      <c r="L42" s="266"/>
      <c r="M42" s="266"/>
      <c r="N42" s="266"/>
      <c r="O42" s="266"/>
      <c r="P42" s="266"/>
      <c r="Q42" s="266"/>
      <c r="R42" s="266"/>
      <c r="S42" s="266"/>
      <c r="T42" s="266"/>
      <c r="U42" s="253"/>
      <c r="V42" s="266"/>
      <c r="W42" s="266"/>
      <c r="X42" s="266"/>
      <c r="Y42" s="266"/>
      <c r="Z42" s="266"/>
      <c r="AA42" s="266"/>
      <c r="AB42" s="266"/>
      <c r="AC42" s="266"/>
      <c r="AD42" s="266"/>
      <c r="AE42" s="266"/>
      <c r="AF42" s="266"/>
      <c r="AG42" s="266"/>
      <c r="AH42" s="266"/>
      <c r="AI42" s="266"/>
      <c r="AJ42" s="266"/>
      <c r="AK42" s="266"/>
      <c r="AL42" s="266"/>
      <c r="AM42" s="365"/>
      <c r="AN42" s="365"/>
      <c r="AO42" s="365"/>
      <c r="AP42" s="365"/>
      <c r="AQ42" s="365"/>
      <c r="AR42" s="365"/>
      <c r="AS42" s="365"/>
      <c r="AT42" s="365"/>
      <c r="AU42" s="365"/>
      <c r="AV42" s="365"/>
      <c r="AW42" s="365"/>
      <c r="AX42" s="365"/>
      <c r="AY42" s="365"/>
      <c r="AZ42" s="365"/>
      <c r="BA42" s="268"/>
    </row>
    <row r="43" spans="1:53" s="245" customFormat="1" ht="15" outlineLevel="1">
      <c r="A43" s="450">
        <v>8</v>
      </c>
      <c r="B43" s="256" t="s">
        <v>482</v>
      </c>
      <c r="C43" s="253" t="s">
        <v>25</v>
      </c>
      <c r="D43" s="257"/>
      <c r="E43" s="257"/>
      <c r="F43" s="257"/>
      <c r="G43" s="257"/>
      <c r="H43" s="257"/>
      <c r="I43" s="257"/>
      <c r="J43" s="257"/>
      <c r="K43" s="257"/>
      <c r="L43" s="257"/>
      <c r="M43" s="257"/>
      <c r="N43" s="257"/>
      <c r="O43" s="257"/>
      <c r="P43" s="257"/>
      <c r="Q43" s="257"/>
      <c r="R43" s="257"/>
      <c r="S43" s="257"/>
      <c r="T43" s="257"/>
      <c r="U43" s="253"/>
      <c r="V43" s="257"/>
      <c r="W43" s="257"/>
      <c r="X43" s="257"/>
      <c r="Y43" s="257"/>
      <c r="Z43" s="257"/>
      <c r="AA43" s="257"/>
      <c r="AB43" s="257"/>
      <c r="AC43" s="257"/>
      <c r="AD43" s="257"/>
      <c r="AE43" s="257"/>
      <c r="AF43" s="257"/>
      <c r="AG43" s="257"/>
      <c r="AH43" s="257"/>
      <c r="AI43" s="257"/>
      <c r="AJ43" s="257"/>
      <c r="AK43" s="257"/>
      <c r="AL43" s="257"/>
      <c r="AM43" s="363"/>
      <c r="AN43" s="363"/>
      <c r="AO43" s="363"/>
      <c r="AP43" s="363"/>
      <c r="AQ43" s="363"/>
      <c r="AR43" s="363"/>
      <c r="AS43" s="363"/>
      <c r="AT43" s="363"/>
      <c r="AU43" s="363"/>
      <c r="AV43" s="363"/>
      <c r="AW43" s="363"/>
      <c r="AX43" s="363"/>
      <c r="AY43" s="363"/>
      <c r="AZ43" s="363"/>
      <c r="BA43" s="258">
        <f>SUM(AM43:AZ43)</f>
        <v>0</v>
      </c>
    </row>
    <row r="44" spans="1:53" s="245" customFormat="1" ht="15" outlineLevel="1">
      <c r="A44" s="450"/>
      <c r="B44" s="256" t="s">
        <v>214</v>
      </c>
      <c r="C44" s="253" t="s">
        <v>163</v>
      </c>
      <c r="D44" s="257"/>
      <c r="E44" s="257"/>
      <c r="F44" s="257"/>
      <c r="G44" s="257"/>
      <c r="H44" s="257"/>
      <c r="I44" s="257"/>
      <c r="J44" s="257"/>
      <c r="K44" s="257"/>
      <c r="L44" s="257"/>
      <c r="M44" s="257"/>
      <c r="N44" s="257"/>
      <c r="O44" s="257"/>
      <c r="P44" s="257"/>
      <c r="Q44" s="257"/>
      <c r="R44" s="257"/>
      <c r="S44" s="257"/>
      <c r="T44" s="257"/>
      <c r="U44" s="253"/>
      <c r="V44" s="257"/>
      <c r="W44" s="257"/>
      <c r="X44" s="257"/>
      <c r="Y44" s="257"/>
      <c r="Z44" s="257"/>
      <c r="AA44" s="257"/>
      <c r="AB44" s="257"/>
      <c r="AC44" s="257"/>
      <c r="AD44" s="257"/>
      <c r="AE44" s="257"/>
      <c r="AF44" s="257"/>
      <c r="AG44" s="257"/>
      <c r="AH44" s="257"/>
      <c r="AI44" s="257"/>
      <c r="AJ44" s="257"/>
      <c r="AK44" s="257"/>
      <c r="AL44" s="257"/>
      <c r="AM44" s="364">
        <f>AM43</f>
        <v>0</v>
      </c>
      <c r="AN44" s="364">
        <f>AN43</f>
        <v>0</v>
      </c>
      <c r="AO44" s="364">
        <f t="shared" ref="AO44:AZ44" si="7">AO43</f>
        <v>0</v>
      </c>
      <c r="AP44" s="364">
        <f t="shared" si="7"/>
        <v>0</v>
      </c>
      <c r="AQ44" s="364">
        <f t="shared" si="7"/>
        <v>0</v>
      </c>
      <c r="AR44" s="364">
        <f t="shared" si="7"/>
        <v>0</v>
      </c>
      <c r="AS44" s="364">
        <f t="shared" si="7"/>
        <v>0</v>
      </c>
      <c r="AT44" s="364">
        <f t="shared" si="7"/>
        <v>0</v>
      </c>
      <c r="AU44" s="364">
        <f t="shared" si="7"/>
        <v>0</v>
      </c>
      <c r="AV44" s="364">
        <f t="shared" si="7"/>
        <v>0</v>
      </c>
      <c r="AW44" s="364">
        <f t="shared" si="7"/>
        <v>0</v>
      </c>
      <c r="AX44" s="364">
        <f t="shared" si="7"/>
        <v>0</v>
      </c>
      <c r="AY44" s="364">
        <f t="shared" si="7"/>
        <v>0</v>
      </c>
      <c r="AZ44" s="364">
        <f t="shared" si="7"/>
        <v>0</v>
      </c>
      <c r="BA44" s="259"/>
    </row>
    <row r="45" spans="1:53" s="245" customFormat="1" ht="15" outlineLevel="1">
      <c r="A45" s="450"/>
      <c r="B45" s="256"/>
      <c r="C45" s="267"/>
      <c r="D45" s="266"/>
      <c r="E45" s="266"/>
      <c r="F45" s="266"/>
      <c r="G45" s="266"/>
      <c r="H45" s="266"/>
      <c r="I45" s="266"/>
      <c r="J45" s="266"/>
      <c r="K45" s="266"/>
      <c r="L45" s="266"/>
      <c r="M45" s="266"/>
      <c r="N45" s="266"/>
      <c r="O45" s="266"/>
      <c r="P45" s="266"/>
      <c r="Q45" s="266"/>
      <c r="R45" s="266"/>
      <c r="S45" s="266"/>
      <c r="T45" s="266"/>
      <c r="U45" s="253"/>
      <c r="V45" s="266"/>
      <c r="W45" s="266"/>
      <c r="X45" s="266"/>
      <c r="Y45" s="266"/>
      <c r="Z45" s="266"/>
      <c r="AA45" s="266"/>
      <c r="AB45" s="266"/>
      <c r="AC45" s="266"/>
      <c r="AD45" s="266"/>
      <c r="AE45" s="266"/>
      <c r="AF45" s="266"/>
      <c r="AG45" s="266"/>
      <c r="AH45" s="266"/>
      <c r="AI45" s="266"/>
      <c r="AJ45" s="266"/>
      <c r="AK45" s="266"/>
      <c r="AL45" s="266"/>
      <c r="AM45" s="365"/>
      <c r="AN45" s="365"/>
      <c r="AO45" s="365"/>
      <c r="AP45" s="365"/>
      <c r="AQ45" s="365"/>
      <c r="AR45" s="365"/>
      <c r="AS45" s="365"/>
      <c r="AT45" s="365"/>
      <c r="AU45" s="365"/>
      <c r="AV45" s="365"/>
      <c r="AW45" s="365"/>
      <c r="AX45" s="365"/>
      <c r="AY45" s="365"/>
      <c r="AZ45" s="365"/>
      <c r="BA45" s="268"/>
    </row>
    <row r="46" spans="1:53" s="245" customFormat="1" ht="15" outlineLevel="1">
      <c r="A46" s="450">
        <v>9</v>
      </c>
      <c r="B46" s="256" t="s">
        <v>7</v>
      </c>
      <c r="C46" s="253" t="s">
        <v>25</v>
      </c>
      <c r="D46" s="257"/>
      <c r="E46" s="257"/>
      <c r="F46" s="257"/>
      <c r="G46" s="257"/>
      <c r="H46" s="257"/>
      <c r="I46" s="257"/>
      <c r="J46" s="257"/>
      <c r="K46" s="257"/>
      <c r="L46" s="257"/>
      <c r="M46" s="257"/>
      <c r="N46" s="257"/>
      <c r="O46" s="257"/>
      <c r="P46" s="257"/>
      <c r="Q46" s="257"/>
      <c r="R46" s="257"/>
      <c r="S46" s="257"/>
      <c r="T46" s="257"/>
      <c r="U46" s="253"/>
      <c r="V46" s="257"/>
      <c r="W46" s="257"/>
      <c r="X46" s="257"/>
      <c r="Y46" s="257"/>
      <c r="Z46" s="257"/>
      <c r="AA46" s="257"/>
      <c r="AB46" s="257"/>
      <c r="AC46" s="257"/>
      <c r="AD46" s="257"/>
      <c r="AE46" s="257"/>
      <c r="AF46" s="257"/>
      <c r="AG46" s="257"/>
      <c r="AH46" s="257"/>
      <c r="AI46" s="257"/>
      <c r="AJ46" s="257"/>
      <c r="AK46" s="257"/>
      <c r="AL46" s="257"/>
      <c r="AM46" s="363"/>
      <c r="AN46" s="363"/>
      <c r="AO46" s="363"/>
      <c r="AP46" s="363"/>
      <c r="AQ46" s="363"/>
      <c r="AR46" s="363"/>
      <c r="AS46" s="363"/>
      <c r="AT46" s="363"/>
      <c r="AU46" s="363"/>
      <c r="AV46" s="363"/>
      <c r="AW46" s="363"/>
      <c r="AX46" s="363"/>
      <c r="AY46" s="363"/>
      <c r="AZ46" s="363"/>
      <c r="BA46" s="258">
        <f>SUM(AM46:AZ46)</f>
        <v>0</v>
      </c>
    </row>
    <row r="47" spans="1:53" s="245" customFormat="1" ht="15" outlineLevel="1">
      <c r="A47" s="450"/>
      <c r="B47" s="256" t="s">
        <v>214</v>
      </c>
      <c r="C47" s="253" t="s">
        <v>163</v>
      </c>
      <c r="D47" s="257"/>
      <c r="E47" s="257"/>
      <c r="F47" s="257"/>
      <c r="G47" s="257"/>
      <c r="H47" s="257"/>
      <c r="I47" s="257"/>
      <c r="J47" s="257"/>
      <c r="K47" s="257"/>
      <c r="L47" s="257"/>
      <c r="M47" s="257"/>
      <c r="N47" s="257"/>
      <c r="O47" s="257"/>
      <c r="P47" s="257"/>
      <c r="Q47" s="257"/>
      <c r="R47" s="257"/>
      <c r="S47" s="257"/>
      <c r="T47" s="257"/>
      <c r="U47" s="253"/>
      <c r="V47" s="257"/>
      <c r="W47" s="257"/>
      <c r="X47" s="257"/>
      <c r="Y47" s="257"/>
      <c r="Z47" s="257"/>
      <c r="AA47" s="257"/>
      <c r="AB47" s="257"/>
      <c r="AC47" s="257"/>
      <c r="AD47" s="257"/>
      <c r="AE47" s="257"/>
      <c r="AF47" s="257"/>
      <c r="AG47" s="257"/>
      <c r="AH47" s="257"/>
      <c r="AI47" s="257"/>
      <c r="AJ47" s="257"/>
      <c r="AK47" s="257"/>
      <c r="AL47" s="257"/>
      <c r="AM47" s="364">
        <f>AM46</f>
        <v>0</v>
      </c>
      <c r="AN47" s="364">
        <f>AN46</f>
        <v>0</v>
      </c>
      <c r="AO47" s="364">
        <f t="shared" ref="AO47:AZ47" si="8">AO46</f>
        <v>0</v>
      </c>
      <c r="AP47" s="364">
        <f t="shared" si="8"/>
        <v>0</v>
      </c>
      <c r="AQ47" s="364">
        <f t="shared" si="8"/>
        <v>0</v>
      </c>
      <c r="AR47" s="364">
        <f t="shared" si="8"/>
        <v>0</v>
      </c>
      <c r="AS47" s="364">
        <f t="shared" si="8"/>
        <v>0</v>
      </c>
      <c r="AT47" s="364">
        <f t="shared" si="8"/>
        <v>0</v>
      </c>
      <c r="AU47" s="364">
        <f t="shared" si="8"/>
        <v>0</v>
      </c>
      <c r="AV47" s="364">
        <f t="shared" si="8"/>
        <v>0</v>
      </c>
      <c r="AW47" s="364">
        <f t="shared" si="8"/>
        <v>0</v>
      </c>
      <c r="AX47" s="364">
        <f t="shared" si="8"/>
        <v>0</v>
      </c>
      <c r="AY47" s="364">
        <f t="shared" si="8"/>
        <v>0</v>
      </c>
      <c r="AZ47" s="364">
        <f t="shared" si="8"/>
        <v>0</v>
      </c>
      <c r="BA47" s="259"/>
    </row>
    <row r="48" spans="1:53" s="245" customFormat="1" ht="15" outlineLevel="1">
      <c r="A48" s="450"/>
      <c r="B48" s="269"/>
      <c r="C48" s="270"/>
      <c r="D48" s="253"/>
      <c r="E48" s="253"/>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365"/>
      <c r="AN48" s="365"/>
      <c r="AO48" s="365"/>
      <c r="AP48" s="365"/>
      <c r="AQ48" s="365"/>
      <c r="AR48" s="365"/>
      <c r="AS48" s="365"/>
      <c r="AT48" s="365"/>
      <c r="AU48" s="365"/>
      <c r="AV48" s="365"/>
      <c r="AW48" s="365"/>
      <c r="AX48" s="365"/>
      <c r="AY48" s="365"/>
      <c r="AZ48" s="365"/>
      <c r="BA48" s="268"/>
    </row>
    <row r="49" spans="1:56" s="255" customFormat="1" ht="15.6" outlineLevel="1">
      <c r="A49" s="451"/>
      <c r="B49" s="250" t="s">
        <v>8</v>
      </c>
      <c r="C49" s="251"/>
      <c r="D49" s="251"/>
      <c r="E49" s="251"/>
      <c r="F49" s="251"/>
      <c r="G49" s="251"/>
      <c r="H49" s="251"/>
      <c r="I49" s="251"/>
      <c r="J49" s="251"/>
      <c r="K49" s="251"/>
      <c r="L49" s="251"/>
      <c r="M49" s="251"/>
      <c r="N49" s="251"/>
      <c r="O49" s="251"/>
      <c r="P49" s="251"/>
      <c r="Q49" s="251"/>
      <c r="R49" s="251"/>
      <c r="S49" s="251"/>
      <c r="T49" s="251"/>
      <c r="U49" s="253"/>
      <c r="V49" s="251"/>
      <c r="W49" s="251"/>
      <c r="X49" s="251"/>
      <c r="Y49" s="251"/>
      <c r="Z49" s="251"/>
      <c r="AA49" s="251"/>
      <c r="AB49" s="251"/>
      <c r="AC49" s="251"/>
      <c r="AD49" s="251"/>
      <c r="AE49" s="251"/>
      <c r="AF49" s="251"/>
      <c r="AG49" s="251"/>
      <c r="AH49" s="251"/>
      <c r="AI49" s="251"/>
      <c r="AJ49" s="251"/>
      <c r="AK49" s="251"/>
      <c r="AL49" s="251"/>
      <c r="AM49" s="367"/>
      <c r="AN49" s="367"/>
      <c r="AO49" s="367"/>
      <c r="AP49" s="367"/>
      <c r="AQ49" s="367"/>
      <c r="AR49" s="367"/>
      <c r="AS49" s="367"/>
      <c r="AT49" s="367"/>
      <c r="AU49" s="367"/>
      <c r="AV49" s="367"/>
      <c r="AW49" s="367"/>
      <c r="AX49" s="367"/>
      <c r="AY49" s="367"/>
      <c r="AZ49" s="367"/>
      <c r="BA49" s="254"/>
      <c r="BC49" s="245"/>
      <c r="BD49" s="245"/>
    </row>
    <row r="50" spans="1:56" s="245" customFormat="1" ht="15" outlineLevel="1">
      <c r="A50" s="450">
        <v>10</v>
      </c>
      <c r="B50" s="271" t="s">
        <v>22</v>
      </c>
      <c r="C50" s="253" t="s">
        <v>25</v>
      </c>
      <c r="D50" s="257"/>
      <c r="E50" s="257"/>
      <c r="F50" s="257"/>
      <c r="G50" s="257"/>
      <c r="H50" s="257"/>
      <c r="I50" s="257"/>
      <c r="J50" s="257"/>
      <c r="K50" s="257"/>
      <c r="L50" s="257"/>
      <c r="M50" s="257"/>
      <c r="N50" s="257"/>
      <c r="O50" s="257"/>
      <c r="P50" s="257"/>
      <c r="Q50" s="257"/>
      <c r="R50" s="257"/>
      <c r="S50" s="257"/>
      <c r="T50" s="257"/>
      <c r="U50" s="257">
        <v>12</v>
      </c>
      <c r="V50" s="257"/>
      <c r="W50" s="257"/>
      <c r="X50" s="257"/>
      <c r="Y50" s="257"/>
      <c r="Z50" s="257"/>
      <c r="AA50" s="257"/>
      <c r="AB50" s="257"/>
      <c r="AC50" s="257"/>
      <c r="AD50" s="257"/>
      <c r="AE50" s="257"/>
      <c r="AF50" s="257"/>
      <c r="AG50" s="257"/>
      <c r="AH50" s="257"/>
      <c r="AI50" s="257"/>
      <c r="AJ50" s="257"/>
      <c r="AK50" s="257"/>
      <c r="AL50" s="257"/>
      <c r="AM50" s="368"/>
      <c r="AN50" s="368"/>
      <c r="AO50" s="368"/>
      <c r="AP50" s="368"/>
      <c r="AQ50" s="368"/>
      <c r="AR50" s="368"/>
      <c r="AS50" s="368"/>
      <c r="AT50" s="368"/>
      <c r="AU50" s="368"/>
      <c r="AV50" s="368"/>
      <c r="AW50" s="368"/>
      <c r="AX50" s="368"/>
      <c r="AY50" s="368"/>
      <c r="AZ50" s="368"/>
      <c r="BA50" s="258">
        <f>SUM(AM50:AZ50)</f>
        <v>0</v>
      </c>
    </row>
    <row r="51" spans="1:56" s="245" customFormat="1" ht="15" outlineLevel="1">
      <c r="A51" s="450"/>
      <c r="B51" s="256" t="s">
        <v>214</v>
      </c>
      <c r="C51" s="253" t="s">
        <v>163</v>
      </c>
      <c r="D51" s="257"/>
      <c r="E51" s="257"/>
      <c r="F51" s="257"/>
      <c r="G51" s="257"/>
      <c r="H51" s="257"/>
      <c r="I51" s="257"/>
      <c r="J51" s="257"/>
      <c r="K51" s="257"/>
      <c r="L51" s="257"/>
      <c r="M51" s="257"/>
      <c r="N51" s="257"/>
      <c r="O51" s="257"/>
      <c r="P51" s="257"/>
      <c r="Q51" s="257"/>
      <c r="R51" s="257"/>
      <c r="S51" s="257"/>
      <c r="T51" s="257"/>
      <c r="U51" s="257">
        <f>U50</f>
        <v>12</v>
      </c>
      <c r="V51" s="257"/>
      <c r="W51" s="257"/>
      <c r="X51" s="257"/>
      <c r="Y51" s="257"/>
      <c r="Z51" s="257"/>
      <c r="AA51" s="257"/>
      <c r="AB51" s="257"/>
      <c r="AC51" s="257"/>
      <c r="AD51" s="257"/>
      <c r="AE51" s="257"/>
      <c r="AF51" s="257"/>
      <c r="AG51" s="257"/>
      <c r="AH51" s="257"/>
      <c r="AI51" s="257"/>
      <c r="AJ51" s="257"/>
      <c r="AK51" s="257"/>
      <c r="AL51" s="257"/>
      <c r="AM51" s="364">
        <f>AM50</f>
        <v>0</v>
      </c>
      <c r="AN51" s="364">
        <f>AN50</f>
        <v>0</v>
      </c>
      <c r="AO51" s="364">
        <f t="shared" ref="AO51:AZ51" si="9">AO50</f>
        <v>0</v>
      </c>
      <c r="AP51" s="364">
        <f t="shared" si="9"/>
        <v>0</v>
      </c>
      <c r="AQ51" s="364">
        <f t="shared" si="9"/>
        <v>0</v>
      </c>
      <c r="AR51" s="364">
        <f t="shared" si="9"/>
        <v>0</v>
      </c>
      <c r="AS51" s="364">
        <f t="shared" si="9"/>
        <v>0</v>
      </c>
      <c r="AT51" s="364">
        <f t="shared" si="9"/>
        <v>0</v>
      </c>
      <c r="AU51" s="364">
        <f t="shared" si="9"/>
        <v>0</v>
      </c>
      <c r="AV51" s="364">
        <f t="shared" si="9"/>
        <v>0</v>
      </c>
      <c r="AW51" s="364">
        <f t="shared" si="9"/>
        <v>0</v>
      </c>
      <c r="AX51" s="364">
        <f t="shared" si="9"/>
        <v>0</v>
      </c>
      <c r="AY51" s="364">
        <f t="shared" si="9"/>
        <v>0</v>
      </c>
      <c r="AZ51" s="364">
        <f t="shared" si="9"/>
        <v>0</v>
      </c>
      <c r="BA51" s="272"/>
    </row>
    <row r="52" spans="1:56" s="245" customFormat="1" ht="15" outlineLevel="1">
      <c r="A52" s="450"/>
      <c r="B52" s="271"/>
      <c r="C52" s="273"/>
      <c r="D52" s="253"/>
      <c r="E52" s="253"/>
      <c r="F52" s="253"/>
      <c r="G52" s="253"/>
      <c r="H52" s="253"/>
      <c r="I52" s="253"/>
      <c r="J52" s="253"/>
      <c r="K52" s="253"/>
      <c r="L52" s="253"/>
      <c r="M52" s="253"/>
      <c r="N52" s="253"/>
      <c r="O52" s="253"/>
      <c r="P52" s="253"/>
      <c r="Q52" s="253"/>
      <c r="R52" s="253"/>
      <c r="S52" s="253"/>
      <c r="T52" s="253"/>
      <c r="U52" s="253"/>
      <c r="V52" s="253"/>
      <c r="W52" s="253"/>
      <c r="X52" s="253"/>
      <c r="Y52" s="253"/>
      <c r="Z52" s="253"/>
      <c r="AA52" s="253"/>
      <c r="AB52" s="253"/>
      <c r="AC52" s="253"/>
      <c r="AD52" s="253"/>
      <c r="AE52" s="253"/>
      <c r="AF52" s="253"/>
      <c r="AG52" s="253"/>
      <c r="AH52" s="253"/>
      <c r="AI52" s="253"/>
      <c r="AJ52" s="253"/>
      <c r="AK52" s="253"/>
      <c r="AL52" s="253"/>
      <c r="AM52" s="369"/>
      <c r="AN52" s="369"/>
      <c r="AO52" s="369"/>
      <c r="AP52" s="369"/>
      <c r="AQ52" s="369"/>
      <c r="AR52" s="369"/>
      <c r="AS52" s="369"/>
      <c r="AT52" s="369"/>
      <c r="AU52" s="369"/>
      <c r="AV52" s="369"/>
      <c r="AW52" s="369"/>
      <c r="AX52" s="369"/>
      <c r="AY52" s="369"/>
      <c r="AZ52" s="369"/>
      <c r="BA52" s="274"/>
    </row>
    <row r="53" spans="1:56" s="245" customFormat="1" ht="15" outlineLevel="1">
      <c r="A53" s="450">
        <v>11</v>
      </c>
      <c r="B53" s="275" t="s">
        <v>21</v>
      </c>
      <c r="C53" s="253" t="s">
        <v>25</v>
      </c>
      <c r="D53" s="257"/>
      <c r="E53" s="257"/>
      <c r="F53" s="257"/>
      <c r="G53" s="257"/>
      <c r="H53" s="257"/>
      <c r="I53" s="257"/>
      <c r="J53" s="257"/>
      <c r="K53" s="257"/>
      <c r="L53" s="257"/>
      <c r="M53" s="257"/>
      <c r="N53" s="257"/>
      <c r="O53" s="257"/>
      <c r="P53" s="257"/>
      <c r="Q53" s="257"/>
      <c r="R53" s="257"/>
      <c r="S53" s="257"/>
      <c r="T53" s="257"/>
      <c r="U53" s="257">
        <v>12</v>
      </c>
      <c r="V53" s="257"/>
      <c r="W53" s="257"/>
      <c r="X53" s="257"/>
      <c r="Y53" s="257"/>
      <c r="Z53" s="257"/>
      <c r="AA53" s="257"/>
      <c r="AB53" s="257"/>
      <c r="AC53" s="257"/>
      <c r="AD53" s="257"/>
      <c r="AE53" s="257"/>
      <c r="AF53" s="257"/>
      <c r="AG53" s="257"/>
      <c r="AH53" s="257"/>
      <c r="AI53" s="257"/>
      <c r="AJ53" s="257"/>
      <c r="AK53" s="257"/>
      <c r="AL53" s="257"/>
      <c r="AM53" s="368"/>
      <c r="AN53" s="368"/>
      <c r="AO53" s="368"/>
      <c r="AP53" s="368"/>
      <c r="AQ53" s="368"/>
      <c r="AR53" s="368"/>
      <c r="AS53" s="368"/>
      <c r="AT53" s="368"/>
      <c r="AU53" s="368"/>
      <c r="AV53" s="368"/>
      <c r="AW53" s="368"/>
      <c r="AX53" s="368"/>
      <c r="AY53" s="368"/>
      <c r="AZ53" s="368"/>
      <c r="BA53" s="258">
        <f>SUM(AM53:AZ53)</f>
        <v>0</v>
      </c>
    </row>
    <row r="54" spans="1:56" s="245" customFormat="1" ht="15" outlineLevel="1">
      <c r="A54" s="450"/>
      <c r="B54" s="276" t="s">
        <v>214</v>
      </c>
      <c r="C54" s="253" t="s">
        <v>163</v>
      </c>
      <c r="D54" s="257"/>
      <c r="E54" s="257"/>
      <c r="F54" s="257"/>
      <c r="G54" s="257"/>
      <c r="H54" s="257"/>
      <c r="I54" s="257"/>
      <c r="J54" s="257"/>
      <c r="K54" s="257"/>
      <c r="L54" s="257"/>
      <c r="M54" s="257"/>
      <c r="N54" s="257"/>
      <c r="O54" s="257"/>
      <c r="P54" s="257"/>
      <c r="Q54" s="257"/>
      <c r="R54" s="257"/>
      <c r="S54" s="257"/>
      <c r="T54" s="257"/>
      <c r="U54" s="257">
        <f>U53</f>
        <v>12</v>
      </c>
      <c r="V54" s="257"/>
      <c r="W54" s="257"/>
      <c r="X54" s="257"/>
      <c r="Y54" s="257"/>
      <c r="Z54" s="257"/>
      <c r="AA54" s="257"/>
      <c r="AB54" s="257"/>
      <c r="AC54" s="257"/>
      <c r="AD54" s="257"/>
      <c r="AE54" s="257"/>
      <c r="AF54" s="257"/>
      <c r="AG54" s="257"/>
      <c r="AH54" s="257"/>
      <c r="AI54" s="257"/>
      <c r="AJ54" s="257"/>
      <c r="AK54" s="257"/>
      <c r="AL54" s="257"/>
      <c r="AM54" s="364">
        <f>AM53</f>
        <v>0</v>
      </c>
      <c r="AN54" s="364">
        <f>AN53</f>
        <v>0</v>
      </c>
      <c r="AO54" s="364">
        <f t="shared" ref="AO54:AZ54" si="10">AO53</f>
        <v>0</v>
      </c>
      <c r="AP54" s="364">
        <f t="shared" si="10"/>
        <v>0</v>
      </c>
      <c r="AQ54" s="364">
        <f t="shared" si="10"/>
        <v>0</v>
      </c>
      <c r="AR54" s="364">
        <f t="shared" si="10"/>
        <v>0</v>
      </c>
      <c r="AS54" s="364">
        <f t="shared" si="10"/>
        <v>0</v>
      </c>
      <c r="AT54" s="364">
        <f t="shared" si="10"/>
        <v>0</v>
      </c>
      <c r="AU54" s="364">
        <f t="shared" si="10"/>
        <v>0</v>
      </c>
      <c r="AV54" s="364">
        <f t="shared" si="10"/>
        <v>0</v>
      </c>
      <c r="AW54" s="364">
        <f t="shared" si="10"/>
        <v>0</v>
      </c>
      <c r="AX54" s="364">
        <f t="shared" si="10"/>
        <v>0</v>
      </c>
      <c r="AY54" s="364">
        <f t="shared" si="10"/>
        <v>0</v>
      </c>
      <c r="AZ54" s="364">
        <f t="shared" si="10"/>
        <v>0</v>
      </c>
      <c r="BA54" s="272"/>
    </row>
    <row r="55" spans="1:56" s="245" customFormat="1" ht="15" outlineLevel="1">
      <c r="A55" s="450"/>
      <c r="B55" s="275"/>
      <c r="C55" s="273"/>
      <c r="D55" s="253"/>
      <c r="E55" s="253"/>
      <c r="F55" s="253"/>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253"/>
      <c r="AI55" s="253"/>
      <c r="AJ55" s="253"/>
      <c r="AK55" s="253"/>
      <c r="AL55" s="253"/>
      <c r="AM55" s="369"/>
      <c r="AN55" s="370"/>
      <c r="AO55" s="369"/>
      <c r="AP55" s="369"/>
      <c r="AQ55" s="369"/>
      <c r="AR55" s="369"/>
      <c r="AS55" s="369"/>
      <c r="AT55" s="369"/>
      <c r="AU55" s="369"/>
      <c r="AV55" s="369"/>
      <c r="AW55" s="369"/>
      <c r="AX55" s="369"/>
      <c r="AY55" s="369"/>
      <c r="AZ55" s="369"/>
      <c r="BA55" s="274"/>
    </row>
    <row r="56" spans="1:56" s="245" customFormat="1" ht="15" outlineLevel="1">
      <c r="A56" s="450">
        <v>12</v>
      </c>
      <c r="B56" s="275" t="s">
        <v>23</v>
      </c>
      <c r="C56" s="253" t="s">
        <v>25</v>
      </c>
      <c r="D56" s="257"/>
      <c r="E56" s="257"/>
      <c r="F56" s="257"/>
      <c r="G56" s="257"/>
      <c r="H56" s="257"/>
      <c r="I56" s="257"/>
      <c r="J56" s="257"/>
      <c r="K56" s="257"/>
      <c r="L56" s="257"/>
      <c r="M56" s="257"/>
      <c r="N56" s="257"/>
      <c r="O56" s="257"/>
      <c r="P56" s="257"/>
      <c r="Q56" s="257"/>
      <c r="R56" s="257"/>
      <c r="S56" s="257"/>
      <c r="T56" s="257"/>
      <c r="U56" s="257">
        <v>3</v>
      </c>
      <c r="V56" s="257"/>
      <c r="W56" s="257"/>
      <c r="X56" s="257"/>
      <c r="Y56" s="257"/>
      <c r="Z56" s="257"/>
      <c r="AA56" s="257"/>
      <c r="AB56" s="257"/>
      <c r="AC56" s="257"/>
      <c r="AD56" s="257"/>
      <c r="AE56" s="257"/>
      <c r="AF56" s="257"/>
      <c r="AG56" s="257"/>
      <c r="AH56" s="257"/>
      <c r="AI56" s="257"/>
      <c r="AJ56" s="257"/>
      <c r="AK56" s="257"/>
      <c r="AL56" s="257"/>
      <c r="AM56" s="368"/>
      <c r="AN56" s="368"/>
      <c r="AO56" s="368"/>
      <c r="AP56" s="368"/>
      <c r="AQ56" s="368"/>
      <c r="AR56" s="368"/>
      <c r="AS56" s="368"/>
      <c r="AT56" s="368"/>
      <c r="AU56" s="368"/>
      <c r="AV56" s="368"/>
      <c r="AW56" s="368"/>
      <c r="AX56" s="368"/>
      <c r="AY56" s="368"/>
      <c r="AZ56" s="368"/>
      <c r="BA56" s="258">
        <f>SUM(AM56:AZ56)</f>
        <v>0</v>
      </c>
    </row>
    <row r="57" spans="1:56" s="245" customFormat="1" ht="15" outlineLevel="1">
      <c r="A57" s="450"/>
      <c r="B57" s="276" t="s">
        <v>214</v>
      </c>
      <c r="C57" s="253" t="s">
        <v>163</v>
      </c>
      <c r="D57" s="257"/>
      <c r="E57" s="257"/>
      <c r="F57" s="257"/>
      <c r="G57" s="257"/>
      <c r="H57" s="257"/>
      <c r="I57" s="257"/>
      <c r="J57" s="257"/>
      <c r="K57" s="257"/>
      <c r="L57" s="257"/>
      <c r="M57" s="257"/>
      <c r="N57" s="257"/>
      <c r="O57" s="257"/>
      <c r="P57" s="257"/>
      <c r="Q57" s="257"/>
      <c r="R57" s="257"/>
      <c r="S57" s="257"/>
      <c r="T57" s="257"/>
      <c r="U57" s="257">
        <f>U56</f>
        <v>3</v>
      </c>
      <c r="V57" s="257"/>
      <c r="W57" s="257"/>
      <c r="X57" s="257"/>
      <c r="Y57" s="257"/>
      <c r="Z57" s="257"/>
      <c r="AA57" s="257"/>
      <c r="AB57" s="257"/>
      <c r="AC57" s="257"/>
      <c r="AD57" s="257"/>
      <c r="AE57" s="257"/>
      <c r="AF57" s="257"/>
      <c r="AG57" s="257"/>
      <c r="AH57" s="257"/>
      <c r="AI57" s="257"/>
      <c r="AJ57" s="257"/>
      <c r="AK57" s="257"/>
      <c r="AL57" s="257"/>
      <c r="AM57" s="364">
        <f>AM56</f>
        <v>0</v>
      </c>
      <c r="AN57" s="364">
        <f>AN56</f>
        <v>0</v>
      </c>
      <c r="AO57" s="364">
        <f t="shared" ref="AO57:AZ57" si="11">AO56</f>
        <v>0</v>
      </c>
      <c r="AP57" s="364">
        <f t="shared" si="11"/>
        <v>0</v>
      </c>
      <c r="AQ57" s="364">
        <f t="shared" si="11"/>
        <v>0</v>
      </c>
      <c r="AR57" s="364">
        <f t="shared" si="11"/>
        <v>0</v>
      </c>
      <c r="AS57" s="364">
        <f t="shared" si="11"/>
        <v>0</v>
      </c>
      <c r="AT57" s="364">
        <f t="shared" si="11"/>
        <v>0</v>
      </c>
      <c r="AU57" s="364">
        <f t="shared" si="11"/>
        <v>0</v>
      </c>
      <c r="AV57" s="364">
        <f t="shared" si="11"/>
        <v>0</v>
      </c>
      <c r="AW57" s="364">
        <f t="shared" si="11"/>
        <v>0</v>
      </c>
      <c r="AX57" s="364">
        <f t="shared" si="11"/>
        <v>0</v>
      </c>
      <c r="AY57" s="364">
        <f t="shared" si="11"/>
        <v>0</v>
      </c>
      <c r="AZ57" s="364">
        <f t="shared" si="11"/>
        <v>0</v>
      </c>
      <c r="BA57" s="272"/>
    </row>
    <row r="58" spans="1:56" s="245" customFormat="1" ht="15" outlineLevel="1">
      <c r="A58" s="450"/>
      <c r="B58" s="275"/>
      <c r="C58" s="273"/>
      <c r="D58" s="277"/>
      <c r="E58" s="277"/>
      <c r="F58" s="277"/>
      <c r="G58" s="277"/>
      <c r="H58" s="277"/>
      <c r="I58" s="277"/>
      <c r="J58" s="277"/>
      <c r="K58" s="277"/>
      <c r="L58" s="277"/>
      <c r="M58" s="277"/>
      <c r="N58" s="277"/>
      <c r="O58" s="277"/>
      <c r="P58" s="277"/>
      <c r="Q58" s="277"/>
      <c r="R58" s="277"/>
      <c r="S58" s="277"/>
      <c r="T58" s="277"/>
      <c r="U58" s="253"/>
      <c r="V58" s="277"/>
      <c r="W58" s="277"/>
      <c r="X58" s="277"/>
      <c r="Y58" s="277"/>
      <c r="Z58" s="277"/>
      <c r="AA58" s="277"/>
      <c r="AB58" s="277"/>
      <c r="AC58" s="277"/>
      <c r="AD58" s="277"/>
      <c r="AE58" s="277"/>
      <c r="AF58" s="277"/>
      <c r="AG58" s="277"/>
      <c r="AH58" s="277"/>
      <c r="AI58" s="277"/>
      <c r="AJ58" s="277"/>
      <c r="AK58" s="277"/>
      <c r="AL58" s="277"/>
      <c r="AM58" s="369"/>
      <c r="AN58" s="370"/>
      <c r="AO58" s="369"/>
      <c r="AP58" s="369"/>
      <c r="AQ58" s="369"/>
      <c r="AR58" s="369"/>
      <c r="AS58" s="369"/>
      <c r="AT58" s="369"/>
      <c r="AU58" s="369"/>
      <c r="AV58" s="369"/>
      <c r="AW58" s="369"/>
      <c r="AX58" s="369"/>
      <c r="AY58" s="369"/>
      <c r="AZ58" s="369"/>
      <c r="BA58" s="274"/>
    </row>
    <row r="59" spans="1:56" s="245" customFormat="1" ht="15" outlineLevel="1">
      <c r="A59" s="450">
        <v>13</v>
      </c>
      <c r="B59" s="275" t="s">
        <v>24</v>
      </c>
      <c r="C59" s="253" t="s">
        <v>25</v>
      </c>
      <c r="D59" s="257"/>
      <c r="E59" s="257"/>
      <c r="F59" s="257"/>
      <c r="G59" s="257"/>
      <c r="H59" s="257"/>
      <c r="I59" s="257"/>
      <c r="J59" s="257"/>
      <c r="K59" s="257"/>
      <c r="L59" s="257"/>
      <c r="M59" s="257"/>
      <c r="N59" s="257"/>
      <c r="O59" s="257"/>
      <c r="P59" s="257"/>
      <c r="Q59" s="257"/>
      <c r="R59" s="257"/>
      <c r="S59" s="257"/>
      <c r="T59" s="257"/>
      <c r="U59" s="257">
        <v>12</v>
      </c>
      <c r="V59" s="257"/>
      <c r="W59" s="257"/>
      <c r="X59" s="257"/>
      <c r="Y59" s="257"/>
      <c r="Z59" s="257"/>
      <c r="AA59" s="257"/>
      <c r="AB59" s="257"/>
      <c r="AC59" s="257"/>
      <c r="AD59" s="257"/>
      <c r="AE59" s="257"/>
      <c r="AF59" s="257"/>
      <c r="AG59" s="257"/>
      <c r="AH59" s="257"/>
      <c r="AI59" s="257"/>
      <c r="AJ59" s="257"/>
      <c r="AK59" s="257"/>
      <c r="AL59" s="257"/>
      <c r="AM59" s="368"/>
      <c r="AN59" s="368"/>
      <c r="AO59" s="368"/>
      <c r="AP59" s="368"/>
      <c r="AQ59" s="368"/>
      <c r="AR59" s="368"/>
      <c r="AS59" s="368"/>
      <c r="AT59" s="368"/>
      <c r="AU59" s="368"/>
      <c r="AV59" s="368"/>
      <c r="AW59" s="368"/>
      <c r="AX59" s="368"/>
      <c r="AY59" s="368"/>
      <c r="AZ59" s="368"/>
      <c r="BA59" s="258">
        <f>SUM(AM59:AZ59)</f>
        <v>0</v>
      </c>
    </row>
    <row r="60" spans="1:56" s="245" customFormat="1" ht="15" outlineLevel="1">
      <c r="A60" s="450"/>
      <c r="B60" s="276" t="s">
        <v>214</v>
      </c>
      <c r="C60" s="253" t="s">
        <v>163</v>
      </c>
      <c r="D60" s="257"/>
      <c r="E60" s="257"/>
      <c r="F60" s="257"/>
      <c r="G60" s="257"/>
      <c r="H60" s="257"/>
      <c r="I60" s="257"/>
      <c r="J60" s="257"/>
      <c r="K60" s="257"/>
      <c r="L60" s="257"/>
      <c r="M60" s="257"/>
      <c r="N60" s="257"/>
      <c r="O60" s="257"/>
      <c r="P60" s="257"/>
      <c r="Q60" s="257"/>
      <c r="R60" s="257"/>
      <c r="S60" s="257"/>
      <c r="T60" s="257"/>
      <c r="U60" s="257">
        <f>U59</f>
        <v>12</v>
      </c>
      <c r="V60" s="257"/>
      <c r="W60" s="257"/>
      <c r="X60" s="257"/>
      <c r="Y60" s="257"/>
      <c r="Z60" s="257"/>
      <c r="AA60" s="257"/>
      <c r="AB60" s="257"/>
      <c r="AC60" s="257"/>
      <c r="AD60" s="257"/>
      <c r="AE60" s="257"/>
      <c r="AF60" s="257"/>
      <c r="AG60" s="257"/>
      <c r="AH60" s="257"/>
      <c r="AI60" s="257"/>
      <c r="AJ60" s="257"/>
      <c r="AK60" s="257"/>
      <c r="AL60" s="257"/>
      <c r="AM60" s="364">
        <f>AM59</f>
        <v>0</v>
      </c>
      <c r="AN60" s="364">
        <f>AN59</f>
        <v>0</v>
      </c>
      <c r="AO60" s="364">
        <f t="shared" ref="AO60:AZ60" si="12">AO59</f>
        <v>0</v>
      </c>
      <c r="AP60" s="364">
        <f t="shared" si="12"/>
        <v>0</v>
      </c>
      <c r="AQ60" s="364">
        <f t="shared" si="12"/>
        <v>0</v>
      </c>
      <c r="AR60" s="364">
        <f t="shared" si="12"/>
        <v>0</v>
      </c>
      <c r="AS60" s="364">
        <f t="shared" si="12"/>
        <v>0</v>
      </c>
      <c r="AT60" s="364">
        <f t="shared" si="12"/>
        <v>0</v>
      </c>
      <c r="AU60" s="364">
        <f t="shared" si="12"/>
        <v>0</v>
      </c>
      <c r="AV60" s="364">
        <f t="shared" si="12"/>
        <v>0</v>
      </c>
      <c r="AW60" s="364">
        <f t="shared" si="12"/>
        <v>0</v>
      </c>
      <c r="AX60" s="364">
        <f t="shared" si="12"/>
        <v>0</v>
      </c>
      <c r="AY60" s="364">
        <f t="shared" si="12"/>
        <v>0</v>
      </c>
      <c r="AZ60" s="364">
        <f t="shared" si="12"/>
        <v>0</v>
      </c>
      <c r="BA60" s="272"/>
    </row>
    <row r="61" spans="1:56" s="245" customFormat="1" ht="15" outlineLevel="1">
      <c r="A61" s="450"/>
      <c r="B61" s="275"/>
      <c r="C61" s="273"/>
      <c r="D61" s="277"/>
      <c r="E61" s="277"/>
      <c r="F61" s="277"/>
      <c r="G61" s="277"/>
      <c r="H61" s="277"/>
      <c r="I61" s="277"/>
      <c r="J61" s="277"/>
      <c r="K61" s="277"/>
      <c r="L61" s="277"/>
      <c r="M61" s="277"/>
      <c r="N61" s="277"/>
      <c r="O61" s="277"/>
      <c r="P61" s="277"/>
      <c r="Q61" s="277"/>
      <c r="R61" s="277"/>
      <c r="S61" s="277"/>
      <c r="T61" s="277"/>
      <c r="U61" s="253"/>
      <c r="V61" s="277"/>
      <c r="W61" s="277"/>
      <c r="X61" s="277"/>
      <c r="Y61" s="277"/>
      <c r="Z61" s="277"/>
      <c r="AA61" s="277"/>
      <c r="AB61" s="277"/>
      <c r="AC61" s="277"/>
      <c r="AD61" s="277"/>
      <c r="AE61" s="277"/>
      <c r="AF61" s="277"/>
      <c r="AG61" s="277"/>
      <c r="AH61" s="277"/>
      <c r="AI61" s="277"/>
      <c r="AJ61" s="277"/>
      <c r="AK61" s="277"/>
      <c r="AL61" s="277"/>
      <c r="AM61" s="369"/>
      <c r="AN61" s="369"/>
      <c r="AO61" s="369"/>
      <c r="AP61" s="369"/>
      <c r="AQ61" s="369"/>
      <c r="AR61" s="369"/>
      <c r="AS61" s="369"/>
      <c r="AT61" s="369"/>
      <c r="AU61" s="369"/>
      <c r="AV61" s="369"/>
      <c r="AW61" s="369"/>
      <c r="AX61" s="369"/>
      <c r="AY61" s="369"/>
      <c r="AZ61" s="369"/>
      <c r="BA61" s="274"/>
    </row>
    <row r="62" spans="1:56" s="245" customFormat="1" ht="15" outlineLevel="1">
      <c r="A62" s="450">
        <v>14</v>
      </c>
      <c r="B62" s="275" t="s">
        <v>20</v>
      </c>
      <c r="C62" s="253" t="s">
        <v>25</v>
      </c>
      <c r="D62" s="257"/>
      <c r="E62" s="257"/>
      <c r="F62" s="257"/>
      <c r="G62" s="257"/>
      <c r="H62" s="257"/>
      <c r="I62" s="257"/>
      <c r="J62" s="257"/>
      <c r="K62" s="257"/>
      <c r="L62" s="257"/>
      <c r="M62" s="257"/>
      <c r="N62" s="257"/>
      <c r="O62" s="257"/>
      <c r="P62" s="257"/>
      <c r="Q62" s="257"/>
      <c r="R62" s="257"/>
      <c r="S62" s="257"/>
      <c r="T62" s="257"/>
      <c r="U62" s="257">
        <v>12</v>
      </c>
      <c r="V62" s="257"/>
      <c r="W62" s="257"/>
      <c r="X62" s="257"/>
      <c r="Y62" s="257"/>
      <c r="Z62" s="257"/>
      <c r="AA62" s="257"/>
      <c r="AB62" s="257"/>
      <c r="AC62" s="257"/>
      <c r="AD62" s="257"/>
      <c r="AE62" s="257"/>
      <c r="AF62" s="257"/>
      <c r="AG62" s="257"/>
      <c r="AH62" s="257"/>
      <c r="AI62" s="257"/>
      <c r="AJ62" s="257"/>
      <c r="AK62" s="257"/>
      <c r="AL62" s="257"/>
      <c r="AM62" s="368"/>
      <c r="AN62" s="368"/>
      <c r="AO62" s="368"/>
      <c r="AP62" s="368"/>
      <c r="AQ62" s="368"/>
      <c r="AR62" s="368"/>
      <c r="AS62" s="368"/>
      <c r="AT62" s="368"/>
      <c r="AU62" s="368"/>
      <c r="AV62" s="368"/>
      <c r="AW62" s="368"/>
      <c r="AX62" s="368"/>
      <c r="AY62" s="368"/>
      <c r="AZ62" s="368"/>
      <c r="BA62" s="258">
        <f>SUM(AM62:AZ62)</f>
        <v>0</v>
      </c>
    </row>
    <row r="63" spans="1:56" s="245" customFormat="1" ht="15" outlineLevel="1">
      <c r="A63" s="450"/>
      <c r="B63" s="276" t="s">
        <v>214</v>
      </c>
      <c r="C63" s="253" t="s">
        <v>163</v>
      </c>
      <c r="D63" s="257"/>
      <c r="E63" s="257"/>
      <c r="F63" s="257"/>
      <c r="G63" s="257"/>
      <c r="H63" s="257"/>
      <c r="I63" s="257"/>
      <c r="J63" s="257"/>
      <c r="K63" s="257"/>
      <c r="L63" s="257"/>
      <c r="M63" s="257"/>
      <c r="N63" s="257"/>
      <c r="O63" s="257"/>
      <c r="P63" s="257"/>
      <c r="Q63" s="257"/>
      <c r="R63" s="257"/>
      <c r="S63" s="257"/>
      <c r="T63" s="257"/>
      <c r="U63" s="257">
        <f>U62</f>
        <v>12</v>
      </c>
      <c r="V63" s="257"/>
      <c r="W63" s="257"/>
      <c r="X63" s="257"/>
      <c r="Y63" s="257"/>
      <c r="Z63" s="257"/>
      <c r="AA63" s="257"/>
      <c r="AB63" s="257"/>
      <c r="AC63" s="257"/>
      <c r="AD63" s="257"/>
      <c r="AE63" s="257"/>
      <c r="AF63" s="257"/>
      <c r="AG63" s="257"/>
      <c r="AH63" s="257"/>
      <c r="AI63" s="257"/>
      <c r="AJ63" s="257"/>
      <c r="AK63" s="257"/>
      <c r="AL63" s="257"/>
      <c r="AM63" s="364">
        <f>AM62</f>
        <v>0</v>
      </c>
      <c r="AN63" s="364">
        <f>AN62</f>
        <v>0</v>
      </c>
      <c r="AO63" s="364">
        <f t="shared" ref="AO63:AZ63" si="13">AO62</f>
        <v>0</v>
      </c>
      <c r="AP63" s="364">
        <f t="shared" si="13"/>
        <v>0</v>
      </c>
      <c r="AQ63" s="364">
        <f t="shared" si="13"/>
        <v>0</v>
      </c>
      <c r="AR63" s="364">
        <f t="shared" si="13"/>
        <v>0</v>
      </c>
      <c r="AS63" s="364">
        <f t="shared" si="13"/>
        <v>0</v>
      </c>
      <c r="AT63" s="364">
        <f t="shared" si="13"/>
        <v>0</v>
      </c>
      <c r="AU63" s="364">
        <f t="shared" si="13"/>
        <v>0</v>
      </c>
      <c r="AV63" s="364">
        <f t="shared" si="13"/>
        <v>0</v>
      </c>
      <c r="AW63" s="364">
        <f t="shared" si="13"/>
        <v>0</v>
      </c>
      <c r="AX63" s="364">
        <f t="shared" si="13"/>
        <v>0</v>
      </c>
      <c r="AY63" s="364">
        <f t="shared" si="13"/>
        <v>0</v>
      </c>
      <c r="AZ63" s="364">
        <f t="shared" si="13"/>
        <v>0</v>
      </c>
      <c r="BA63" s="272"/>
    </row>
    <row r="64" spans="1:56" s="245" customFormat="1" ht="15" outlineLevel="1">
      <c r="A64" s="450"/>
      <c r="B64" s="275"/>
      <c r="C64" s="273"/>
      <c r="D64" s="277"/>
      <c r="E64" s="277"/>
      <c r="F64" s="277"/>
      <c r="G64" s="277"/>
      <c r="H64" s="277"/>
      <c r="I64" s="277"/>
      <c r="J64" s="277"/>
      <c r="K64" s="277"/>
      <c r="L64" s="277"/>
      <c r="M64" s="277"/>
      <c r="N64" s="277"/>
      <c r="O64" s="277"/>
      <c r="P64" s="277"/>
      <c r="Q64" s="277"/>
      <c r="R64" s="277"/>
      <c r="S64" s="277"/>
      <c r="T64" s="277"/>
      <c r="U64" s="253"/>
      <c r="V64" s="277"/>
      <c r="W64" s="277"/>
      <c r="X64" s="277"/>
      <c r="Y64" s="277"/>
      <c r="Z64" s="277"/>
      <c r="AA64" s="277"/>
      <c r="AB64" s="277"/>
      <c r="AC64" s="277"/>
      <c r="AD64" s="277"/>
      <c r="AE64" s="277"/>
      <c r="AF64" s="277"/>
      <c r="AG64" s="277"/>
      <c r="AH64" s="277"/>
      <c r="AI64" s="277"/>
      <c r="AJ64" s="277"/>
      <c r="AK64" s="277"/>
      <c r="AL64" s="277"/>
      <c r="AM64" s="369"/>
      <c r="AN64" s="370"/>
      <c r="AO64" s="369"/>
      <c r="AP64" s="369"/>
      <c r="AQ64" s="369"/>
      <c r="AR64" s="369"/>
      <c r="AS64" s="369"/>
      <c r="AT64" s="369"/>
      <c r="AU64" s="369"/>
      <c r="AV64" s="369"/>
      <c r="AW64" s="369"/>
      <c r="AX64" s="369"/>
      <c r="AY64" s="369"/>
      <c r="AZ64" s="369"/>
      <c r="BA64" s="274"/>
    </row>
    <row r="65" spans="1:53" s="245" customFormat="1" ht="15" outlineLevel="1">
      <c r="A65" s="450">
        <v>15</v>
      </c>
      <c r="B65" s="275" t="s">
        <v>483</v>
      </c>
      <c r="C65" s="253" t="s">
        <v>25</v>
      </c>
      <c r="D65" s="257"/>
      <c r="E65" s="257"/>
      <c r="F65" s="257"/>
      <c r="G65" s="257"/>
      <c r="H65" s="257"/>
      <c r="I65" s="257"/>
      <c r="J65" s="257"/>
      <c r="K65" s="257"/>
      <c r="L65" s="257"/>
      <c r="M65" s="257"/>
      <c r="N65" s="257"/>
      <c r="O65" s="257"/>
      <c r="P65" s="257"/>
      <c r="Q65" s="257"/>
      <c r="R65" s="257"/>
      <c r="S65" s="257"/>
      <c r="T65" s="257"/>
      <c r="U65" s="253"/>
      <c r="V65" s="257"/>
      <c r="W65" s="257"/>
      <c r="X65" s="257"/>
      <c r="Y65" s="257"/>
      <c r="Z65" s="257"/>
      <c r="AA65" s="257"/>
      <c r="AB65" s="257"/>
      <c r="AC65" s="257"/>
      <c r="AD65" s="257"/>
      <c r="AE65" s="257"/>
      <c r="AF65" s="257"/>
      <c r="AG65" s="257"/>
      <c r="AH65" s="257"/>
      <c r="AI65" s="257"/>
      <c r="AJ65" s="257"/>
      <c r="AK65" s="257"/>
      <c r="AL65" s="257"/>
      <c r="AM65" s="368"/>
      <c r="AN65" s="368"/>
      <c r="AO65" s="368"/>
      <c r="AP65" s="368"/>
      <c r="AQ65" s="368"/>
      <c r="AR65" s="368"/>
      <c r="AS65" s="368"/>
      <c r="AT65" s="368"/>
      <c r="AU65" s="368"/>
      <c r="AV65" s="368"/>
      <c r="AW65" s="368"/>
      <c r="AX65" s="368"/>
      <c r="AY65" s="368"/>
      <c r="AZ65" s="368"/>
      <c r="BA65" s="258">
        <f>SUM(AM65:AZ65)</f>
        <v>0</v>
      </c>
    </row>
    <row r="66" spans="1:53" s="245" customFormat="1" ht="15" outlineLevel="1">
      <c r="A66" s="450"/>
      <c r="B66" s="276" t="s">
        <v>214</v>
      </c>
      <c r="C66" s="253" t="s">
        <v>163</v>
      </c>
      <c r="D66" s="257"/>
      <c r="E66" s="257"/>
      <c r="F66" s="257"/>
      <c r="G66" s="257"/>
      <c r="H66" s="257"/>
      <c r="I66" s="257"/>
      <c r="J66" s="257"/>
      <c r="K66" s="257"/>
      <c r="L66" s="257"/>
      <c r="M66" s="257"/>
      <c r="N66" s="257"/>
      <c r="O66" s="257"/>
      <c r="P66" s="257"/>
      <c r="Q66" s="257"/>
      <c r="R66" s="257"/>
      <c r="S66" s="257"/>
      <c r="T66" s="257"/>
      <c r="U66" s="253"/>
      <c r="V66" s="257"/>
      <c r="W66" s="257"/>
      <c r="X66" s="257"/>
      <c r="Y66" s="257"/>
      <c r="Z66" s="257"/>
      <c r="AA66" s="257"/>
      <c r="AB66" s="257"/>
      <c r="AC66" s="257"/>
      <c r="AD66" s="257"/>
      <c r="AE66" s="257"/>
      <c r="AF66" s="257"/>
      <c r="AG66" s="257"/>
      <c r="AH66" s="257"/>
      <c r="AI66" s="257"/>
      <c r="AJ66" s="257"/>
      <c r="AK66" s="257"/>
      <c r="AL66" s="257"/>
      <c r="AM66" s="364">
        <f>AM65</f>
        <v>0</v>
      </c>
      <c r="AN66" s="364">
        <f>AN65</f>
        <v>0</v>
      </c>
      <c r="AO66" s="364">
        <f t="shared" ref="AO66:AZ66" si="14">AO65</f>
        <v>0</v>
      </c>
      <c r="AP66" s="364">
        <f t="shared" si="14"/>
        <v>0</v>
      </c>
      <c r="AQ66" s="364">
        <f t="shared" si="14"/>
        <v>0</v>
      </c>
      <c r="AR66" s="364">
        <f t="shared" si="14"/>
        <v>0</v>
      </c>
      <c r="AS66" s="364">
        <f t="shared" si="14"/>
        <v>0</v>
      </c>
      <c r="AT66" s="364">
        <f t="shared" si="14"/>
        <v>0</v>
      </c>
      <c r="AU66" s="364">
        <f t="shared" si="14"/>
        <v>0</v>
      </c>
      <c r="AV66" s="364">
        <f t="shared" si="14"/>
        <v>0</v>
      </c>
      <c r="AW66" s="364">
        <f t="shared" si="14"/>
        <v>0</v>
      </c>
      <c r="AX66" s="364">
        <f t="shared" si="14"/>
        <v>0</v>
      </c>
      <c r="AY66" s="364">
        <f t="shared" si="14"/>
        <v>0</v>
      </c>
      <c r="AZ66" s="364">
        <f t="shared" si="14"/>
        <v>0</v>
      </c>
      <c r="BA66" s="272"/>
    </row>
    <row r="67" spans="1:53" s="245" customFormat="1" ht="15" outlineLevel="1">
      <c r="A67" s="450"/>
      <c r="B67" s="275"/>
      <c r="C67" s="273"/>
      <c r="D67" s="277"/>
      <c r="E67" s="277"/>
      <c r="F67" s="277"/>
      <c r="G67" s="277"/>
      <c r="H67" s="277"/>
      <c r="I67" s="277"/>
      <c r="J67" s="277"/>
      <c r="K67" s="277"/>
      <c r="L67" s="277"/>
      <c r="M67" s="277"/>
      <c r="N67" s="277"/>
      <c r="O67" s="277"/>
      <c r="P67" s="277"/>
      <c r="Q67" s="277"/>
      <c r="R67" s="277"/>
      <c r="S67" s="277"/>
      <c r="T67" s="277"/>
      <c r="U67" s="253"/>
      <c r="V67" s="277"/>
      <c r="W67" s="277"/>
      <c r="X67" s="277"/>
      <c r="Y67" s="277"/>
      <c r="Z67" s="277"/>
      <c r="AA67" s="277"/>
      <c r="AB67" s="277"/>
      <c r="AC67" s="277"/>
      <c r="AD67" s="277"/>
      <c r="AE67" s="277"/>
      <c r="AF67" s="277"/>
      <c r="AG67" s="277"/>
      <c r="AH67" s="277"/>
      <c r="AI67" s="277"/>
      <c r="AJ67" s="277"/>
      <c r="AK67" s="277"/>
      <c r="AL67" s="277"/>
      <c r="AM67" s="371"/>
      <c r="AN67" s="369"/>
      <c r="AO67" s="369"/>
      <c r="AP67" s="369"/>
      <c r="AQ67" s="369"/>
      <c r="AR67" s="369"/>
      <c r="AS67" s="369"/>
      <c r="AT67" s="369"/>
      <c r="AU67" s="369"/>
      <c r="AV67" s="369"/>
      <c r="AW67" s="369"/>
      <c r="AX67" s="369"/>
      <c r="AY67" s="369"/>
      <c r="AZ67" s="369"/>
      <c r="BA67" s="274"/>
    </row>
    <row r="68" spans="1:53" s="245" customFormat="1" ht="30" outlineLevel="1">
      <c r="A68" s="450">
        <v>16</v>
      </c>
      <c r="B68" s="275" t="s">
        <v>484</v>
      </c>
      <c r="C68" s="253" t="s">
        <v>25</v>
      </c>
      <c r="D68" s="257"/>
      <c r="E68" s="257"/>
      <c r="F68" s="257"/>
      <c r="G68" s="257"/>
      <c r="H68" s="257"/>
      <c r="I68" s="257"/>
      <c r="J68" s="257"/>
      <c r="K68" s="257"/>
      <c r="L68" s="257"/>
      <c r="M68" s="257"/>
      <c r="N68" s="257"/>
      <c r="O68" s="257"/>
      <c r="P68" s="257"/>
      <c r="Q68" s="257"/>
      <c r="R68" s="257"/>
      <c r="S68" s="257"/>
      <c r="T68" s="257"/>
      <c r="U68" s="253"/>
      <c r="V68" s="257"/>
      <c r="W68" s="257"/>
      <c r="X68" s="257"/>
      <c r="Y68" s="257"/>
      <c r="Z68" s="257"/>
      <c r="AA68" s="257"/>
      <c r="AB68" s="257"/>
      <c r="AC68" s="257"/>
      <c r="AD68" s="257"/>
      <c r="AE68" s="257"/>
      <c r="AF68" s="257"/>
      <c r="AG68" s="257"/>
      <c r="AH68" s="257"/>
      <c r="AI68" s="257"/>
      <c r="AJ68" s="257"/>
      <c r="AK68" s="257"/>
      <c r="AL68" s="257"/>
      <c r="AM68" s="368"/>
      <c r="AN68" s="368"/>
      <c r="AO68" s="368"/>
      <c r="AP68" s="368"/>
      <c r="AQ68" s="368"/>
      <c r="AR68" s="368"/>
      <c r="AS68" s="368"/>
      <c r="AT68" s="368"/>
      <c r="AU68" s="368"/>
      <c r="AV68" s="368"/>
      <c r="AW68" s="368"/>
      <c r="AX68" s="368"/>
      <c r="AY68" s="368"/>
      <c r="AZ68" s="368"/>
      <c r="BA68" s="258">
        <f>SUM(AM68:AZ68)</f>
        <v>0</v>
      </c>
    </row>
    <row r="69" spans="1:53" s="245" customFormat="1" ht="15" outlineLevel="1">
      <c r="A69" s="450"/>
      <c r="B69" s="276" t="s">
        <v>214</v>
      </c>
      <c r="C69" s="253" t="s">
        <v>163</v>
      </c>
      <c r="D69" s="257"/>
      <c r="E69" s="257"/>
      <c r="F69" s="257"/>
      <c r="G69" s="257"/>
      <c r="H69" s="257"/>
      <c r="I69" s="257"/>
      <c r="J69" s="257"/>
      <c r="K69" s="257"/>
      <c r="L69" s="257"/>
      <c r="M69" s="257"/>
      <c r="N69" s="257"/>
      <c r="O69" s="257"/>
      <c r="P69" s="257"/>
      <c r="Q69" s="257"/>
      <c r="R69" s="257"/>
      <c r="S69" s="257"/>
      <c r="T69" s="257"/>
      <c r="U69" s="253"/>
      <c r="V69" s="257"/>
      <c r="W69" s="257"/>
      <c r="X69" s="257"/>
      <c r="Y69" s="257"/>
      <c r="Z69" s="257"/>
      <c r="AA69" s="257"/>
      <c r="AB69" s="257"/>
      <c r="AC69" s="257"/>
      <c r="AD69" s="257"/>
      <c r="AE69" s="257"/>
      <c r="AF69" s="257"/>
      <c r="AG69" s="257"/>
      <c r="AH69" s="257"/>
      <c r="AI69" s="257"/>
      <c r="AJ69" s="257"/>
      <c r="AK69" s="257"/>
      <c r="AL69" s="257"/>
      <c r="AM69" s="364">
        <f>AM68</f>
        <v>0</v>
      </c>
      <c r="AN69" s="364">
        <f>AN68</f>
        <v>0</v>
      </c>
      <c r="AO69" s="364">
        <f t="shared" ref="AO69:AZ69" si="15">AO68</f>
        <v>0</v>
      </c>
      <c r="AP69" s="364">
        <f t="shared" si="15"/>
        <v>0</v>
      </c>
      <c r="AQ69" s="364">
        <f t="shared" si="15"/>
        <v>0</v>
      </c>
      <c r="AR69" s="364">
        <f t="shared" si="15"/>
        <v>0</v>
      </c>
      <c r="AS69" s="364">
        <f t="shared" si="15"/>
        <v>0</v>
      </c>
      <c r="AT69" s="364">
        <f t="shared" si="15"/>
        <v>0</v>
      </c>
      <c r="AU69" s="364">
        <f t="shared" si="15"/>
        <v>0</v>
      </c>
      <c r="AV69" s="364">
        <f t="shared" si="15"/>
        <v>0</v>
      </c>
      <c r="AW69" s="364">
        <f t="shared" si="15"/>
        <v>0</v>
      </c>
      <c r="AX69" s="364">
        <f t="shared" si="15"/>
        <v>0</v>
      </c>
      <c r="AY69" s="364">
        <f t="shared" si="15"/>
        <v>0</v>
      </c>
      <c r="AZ69" s="364">
        <f t="shared" si="15"/>
        <v>0</v>
      </c>
      <c r="BA69" s="272"/>
    </row>
    <row r="70" spans="1:53" s="245" customFormat="1" ht="15" outlineLevel="1">
      <c r="A70" s="450"/>
      <c r="B70" s="275"/>
      <c r="C70" s="273"/>
      <c r="D70" s="277"/>
      <c r="E70" s="277"/>
      <c r="F70" s="277"/>
      <c r="G70" s="277"/>
      <c r="H70" s="277"/>
      <c r="I70" s="277"/>
      <c r="J70" s="277"/>
      <c r="K70" s="277"/>
      <c r="L70" s="277"/>
      <c r="M70" s="277"/>
      <c r="N70" s="277"/>
      <c r="O70" s="277"/>
      <c r="P70" s="277"/>
      <c r="Q70" s="277"/>
      <c r="R70" s="277"/>
      <c r="S70" s="277"/>
      <c r="T70" s="277"/>
      <c r="U70" s="253"/>
      <c r="V70" s="277"/>
      <c r="W70" s="277"/>
      <c r="X70" s="277"/>
      <c r="Y70" s="277"/>
      <c r="Z70" s="277"/>
      <c r="AA70" s="277"/>
      <c r="AB70" s="277"/>
      <c r="AC70" s="277"/>
      <c r="AD70" s="277"/>
      <c r="AE70" s="277"/>
      <c r="AF70" s="277"/>
      <c r="AG70" s="277"/>
      <c r="AH70" s="277"/>
      <c r="AI70" s="277"/>
      <c r="AJ70" s="277"/>
      <c r="AK70" s="277"/>
      <c r="AL70" s="277"/>
      <c r="AM70" s="371"/>
      <c r="AN70" s="369"/>
      <c r="AO70" s="369"/>
      <c r="AP70" s="369"/>
      <c r="AQ70" s="369"/>
      <c r="AR70" s="369"/>
      <c r="AS70" s="369"/>
      <c r="AT70" s="369"/>
      <c r="AU70" s="369"/>
      <c r="AV70" s="369"/>
      <c r="AW70" s="369"/>
      <c r="AX70" s="369"/>
      <c r="AY70" s="369"/>
      <c r="AZ70" s="369"/>
      <c r="BA70" s="274"/>
    </row>
    <row r="71" spans="1:53" s="245" customFormat="1" ht="15" outlineLevel="1">
      <c r="A71" s="450">
        <v>17</v>
      </c>
      <c r="B71" s="275" t="s">
        <v>9</v>
      </c>
      <c r="C71" s="253" t="s">
        <v>25</v>
      </c>
      <c r="D71" s="257"/>
      <c r="E71" s="257"/>
      <c r="F71" s="257"/>
      <c r="G71" s="257"/>
      <c r="H71" s="257"/>
      <c r="I71" s="257"/>
      <c r="J71" s="257"/>
      <c r="K71" s="257"/>
      <c r="L71" s="257"/>
      <c r="M71" s="257"/>
      <c r="N71" s="257"/>
      <c r="O71" s="257"/>
      <c r="P71" s="257"/>
      <c r="Q71" s="257"/>
      <c r="R71" s="257"/>
      <c r="S71" s="257"/>
      <c r="T71" s="257"/>
      <c r="U71" s="253"/>
      <c r="V71" s="257"/>
      <c r="W71" s="257"/>
      <c r="X71" s="257"/>
      <c r="Y71" s="257"/>
      <c r="Z71" s="257"/>
      <c r="AA71" s="257"/>
      <c r="AB71" s="257"/>
      <c r="AC71" s="257"/>
      <c r="AD71" s="257"/>
      <c r="AE71" s="257"/>
      <c r="AF71" s="257"/>
      <c r="AG71" s="257"/>
      <c r="AH71" s="257"/>
      <c r="AI71" s="257"/>
      <c r="AJ71" s="257"/>
      <c r="AK71" s="257"/>
      <c r="AL71" s="257"/>
      <c r="AM71" s="368"/>
      <c r="AN71" s="368"/>
      <c r="AO71" s="368"/>
      <c r="AP71" s="368"/>
      <c r="AQ71" s="368"/>
      <c r="AR71" s="368"/>
      <c r="AS71" s="368"/>
      <c r="AT71" s="368"/>
      <c r="AU71" s="368"/>
      <c r="AV71" s="368"/>
      <c r="AW71" s="368"/>
      <c r="AX71" s="368"/>
      <c r="AY71" s="368"/>
      <c r="AZ71" s="368"/>
      <c r="BA71" s="258">
        <f>SUM(AM71:AZ71)</f>
        <v>0</v>
      </c>
    </row>
    <row r="72" spans="1:53" s="245" customFormat="1" ht="15" outlineLevel="1">
      <c r="A72" s="450"/>
      <c r="B72" s="276" t="s">
        <v>214</v>
      </c>
      <c r="C72" s="253" t="s">
        <v>163</v>
      </c>
      <c r="D72" s="257"/>
      <c r="E72" s="257"/>
      <c r="F72" s="257"/>
      <c r="G72" s="257"/>
      <c r="H72" s="257"/>
      <c r="I72" s="257"/>
      <c r="J72" s="257"/>
      <c r="K72" s="257"/>
      <c r="L72" s="257"/>
      <c r="M72" s="257"/>
      <c r="N72" s="257"/>
      <c r="O72" s="257"/>
      <c r="P72" s="257"/>
      <c r="Q72" s="257"/>
      <c r="R72" s="257"/>
      <c r="S72" s="257"/>
      <c r="T72" s="257"/>
      <c r="U72" s="253"/>
      <c r="V72" s="257"/>
      <c r="W72" s="257"/>
      <c r="X72" s="257"/>
      <c r="Y72" s="257"/>
      <c r="Z72" s="257"/>
      <c r="AA72" s="257"/>
      <c r="AB72" s="257"/>
      <c r="AC72" s="257"/>
      <c r="AD72" s="257"/>
      <c r="AE72" s="257"/>
      <c r="AF72" s="257"/>
      <c r="AG72" s="257"/>
      <c r="AH72" s="257"/>
      <c r="AI72" s="257"/>
      <c r="AJ72" s="257"/>
      <c r="AK72" s="257"/>
      <c r="AL72" s="257"/>
      <c r="AM72" s="364">
        <f>AM71</f>
        <v>0</v>
      </c>
      <c r="AN72" s="364">
        <f>AN71</f>
        <v>0</v>
      </c>
      <c r="AO72" s="364">
        <f t="shared" ref="AO72:AZ72" si="16">AO71</f>
        <v>0</v>
      </c>
      <c r="AP72" s="364">
        <f t="shared" si="16"/>
        <v>0</v>
      </c>
      <c r="AQ72" s="364">
        <f t="shared" si="16"/>
        <v>0</v>
      </c>
      <c r="AR72" s="364">
        <f t="shared" si="16"/>
        <v>0</v>
      </c>
      <c r="AS72" s="364">
        <f t="shared" si="16"/>
        <v>0</v>
      </c>
      <c r="AT72" s="364">
        <f t="shared" si="16"/>
        <v>0</v>
      </c>
      <c r="AU72" s="364">
        <f t="shared" si="16"/>
        <v>0</v>
      </c>
      <c r="AV72" s="364">
        <f t="shared" si="16"/>
        <v>0</v>
      </c>
      <c r="AW72" s="364">
        <f t="shared" si="16"/>
        <v>0</v>
      </c>
      <c r="AX72" s="364">
        <f t="shared" si="16"/>
        <v>0</v>
      </c>
      <c r="AY72" s="364">
        <f t="shared" si="16"/>
        <v>0</v>
      </c>
      <c r="AZ72" s="364">
        <f t="shared" si="16"/>
        <v>0</v>
      </c>
      <c r="BA72" s="272"/>
    </row>
    <row r="73" spans="1:53" s="245" customFormat="1" ht="15" outlineLevel="1">
      <c r="A73" s="450"/>
      <c r="B73" s="276"/>
      <c r="C73" s="267"/>
      <c r="D73" s="253"/>
      <c r="E73" s="253"/>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3"/>
      <c r="AJ73" s="253"/>
      <c r="AK73" s="253"/>
      <c r="AL73" s="253"/>
      <c r="AM73" s="372"/>
      <c r="AN73" s="373"/>
      <c r="AO73" s="373"/>
      <c r="AP73" s="373"/>
      <c r="AQ73" s="373"/>
      <c r="AR73" s="373"/>
      <c r="AS73" s="373"/>
      <c r="AT73" s="373"/>
      <c r="AU73" s="373"/>
      <c r="AV73" s="373"/>
      <c r="AW73" s="373"/>
      <c r="AX73" s="373"/>
      <c r="AY73" s="373"/>
      <c r="AZ73" s="373"/>
      <c r="BA73" s="278"/>
    </row>
    <row r="74" spans="1:53" s="255" customFormat="1" ht="15.6" outlineLevel="1">
      <c r="A74" s="451"/>
      <c r="B74" s="250" t="s">
        <v>10</v>
      </c>
      <c r="C74" s="251"/>
      <c r="D74" s="251"/>
      <c r="E74" s="251"/>
      <c r="F74" s="251"/>
      <c r="G74" s="251"/>
      <c r="H74" s="251"/>
      <c r="I74" s="251"/>
      <c r="J74" s="251"/>
      <c r="K74" s="251"/>
      <c r="L74" s="251"/>
      <c r="M74" s="251"/>
      <c r="N74" s="251"/>
      <c r="O74" s="251"/>
      <c r="P74" s="251"/>
      <c r="Q74" s="251"/>
      <c r="R74" s="251"/>
      <c r="S74" s="251"/>
      <c r="T74" s="251"/>
      <c r="U74" s="252"/>
      <c r="V74" s="251"/>
      <c r="W74" s="251"/>
      <c r="X74" s="251"/>
      <c r="Y74" s="251"/>
      <c r="Z74" s="251"/>
      <c r="AA74" s="251"/>
      <c r="AB74" s="251"/>
      <c r="AC74" s="251"/>
      <c r="AD74" s="251"/>
      <c r="AE74" s="251"/>
      <c r="AF74" s="251"/>
      <c r="AG74" s="251"/>
      <c r="AH74" s="251"/>
      <c r="AI74" s="251"/>
      <c r="AJ74" s="251"/>
      <c r="AK74" s="251"/>
      <c r="AL74" s="251"/>
      <c r="AM74" s="367"/>
      <c r="AN74" s="367"/>
      <c r="AO74" s="367"/>
      <c r="AP74" s="367"/>
      <c r="AQ74" s="367"/>
      <c r="AR74" s="367"/>
      <c r="AS74" s="367"/>
      <c r="AT74" s="367"/>
      <c r="AU74" s="367"/>
      <c r="AV74" s="367"/>
      <c r="AW74" s="367"/>
      <c r="AX74" s="367"/>
      <c r="AY74" s="367"/>
      <c r="AZ74" s="367"/>
      <c r="BA74" s="254"/>
    </row>
    <row r="75" spans="1:53" s="245" customFormat="1" ht="15" outlineLevel="1">
      <c r="A75" s="450">
        <v>18</v>
      </c>
      <c r="B75" s="276" t="s">
        <v>11</v>
      </c>
      <c r="C75" s="253" t="s">
        <v>25</v>
      </c>
      <c r="D75" s="257"/>
      <c r="E75" s="257"/>
      <c r="F75" s="257"/>
      <c r="G75" s="257"/>
      <c r="H75" s="257"/>
      <c r="I75" s="257"/>
      <c r="J75" s="257"/>
      <c r="K75" s="257"/>
      <c r="L75" s="257"/>
      <c r="M75" s="257"/>
      <c r="N75" s="257"/>
      <c r="O75" s="257"/>
      <c r="P75" s="257"/>
      <c r="Q75" s="257"/>
      <c r="R75" s="257"/>
      <c r="S75" s="257"/>
      <c r="T75" s="257"/>
      <c r="U75" s="257">
        <v>12</v>
      </c>
      <c r="V75" s="257"/>
      <c r="W75" s="257"/>
      <c r="X75" s="257"/>
      <c r="Y75" s="257"/>
      <c r="Z75" s="257"/>
      <c r="AA75" s="257"/>
      <c r="AB75" s="257"/>
      <c r="AC75" s="257"/>
      <c r="AD75" s="257"/>
      <c r="AE75" s="257"/>
      <c r="AF75" s="257"/>
      <c r="AG75" s="257"/>
      <c r="AH75" s="257"/>
      <c r="AI75" s="257"/>
      <c r="AJ75" s="257"/>
      <c r="AK75" s="257"/>
      <c r="AL75" s="257"/>
      <c r="AM75" s="368"/>
      <c r="AN75" s="368"/>
      <c r="AO75" s="368"/>
      <c r="AP75" s="368"/>
      <c r="AQ75" s="368"/>
      <c r="AR75" s="368"/>
      <c r="AS75" s="368"/>
      <c r="AT75" s="368"/>
      <c r="AU75" s="368"/>
      <c r="AV75" s="368"/>
      <c r="AW75" s="368"/>
      <c r="AX75" s="368"/>
      <c r="AY75" s="368"/>
      <c r="AZ75" s="368"/>
      <c r="BA75" s="258">
        <f>SUM(AM75:AZ75)</f>
        <v>0</v>
      </c>
    </row>
    <row r="76" spans="1:53" s="245" customFormat="1" ht="15" outlineLevel="1">
      <c r="A76" s="450"/>
      <c r="B76" s="276" t="s">
        <v>214</v>
      </c>
      <c r="C76" s="253" t="s">
        <v>163</v>
      </c>
      <c r="D76" s="257"/>
      <c r="E76" s="257"/>
      <c r="F76" s="257"/>
      <c r="G76" s="257"/>
      <c r="H76" s="257"/>
      <c r="I76" s="257"/>
      <c r="J76" s="257"/>
      <c r="K76" s="257"/>
      <c r="L76" s="257"/>
      <c r="M76" s="257"/>
      <c r="N76" s="257"/>
      <c r="O76" s="257"/>
      <c r="P76" s="257"/>
      <c r="Q76" s="257"/>
      <c r="R76" s="257"/>
      <c r="S76" s="257"/>
      <c r="T76" s="257"/>
      <c r="U76" s="257">
        <f>U75</f>
        <v>12</v>
      </c>
      <c r="V76" s="257"/>
      <c r="W76" s="257"/>
      <c r="X76" s="257"/>
      <c r="Y76" s="257"/>
      <c r="Z76" s="257"/>
      <c r="AA76" s="257"/>
      <c r="AB76" s="257"/>
      <c r="AC76" s="257"/>
      <c r="AD76" s="257"/>
      <c r="AE76" s="257"/>
      <c r="AF76" s="257"/>
      <c r="AG76" s="257"/>
      <c r="AH76" s="257"/>
      <c r="AI76" s="257"/>
      <c r="AJ76" s="257"/>
      <c r="AK76" s="257"/>
      <c r="AL76" s="257"/>
      <c r="AM76" s="364">
        <f>AM75</f>
        <v>0</v>
      </c>
      <c r="AN76" s="364">
        <f>AN75</f>
        <v>0</v>
      </c>
      <c r="AO76" s="364">
        <f t="shared" ref="AO76:AZ76" si="17">AO75</f>
        <v>0</v>
      </c>
      <c r="AP76" s="364">
        <f t="shared" si="17"/>
        <v>0</v>
      </c>
      <c r="AQ76" s="364">
        <f t="shared" si="17"/>
        <v>0</v>
      </c>
      <c r="AR76" s="364">
        <f t="shared" si="17"/>
        <v>0</v>
      </c>
      <c r="AS76" s="364">
        <f t="shared" si="17"/>
        <v>0</v>
      </c>
      <c r="AT76" s="364">
        <f t="shared" si="17"/>
        <v>0</v>
      </c>
      <c r="AU76" s="364">
        <f t="shared" si="17"/>
        <v>0</v>
      </c>
      <c r="AV76" s="364">
        <f t="shared" si="17"/>
        <v>0</v>
      </c>
      <c r="AW76" s="364">
        <f t="shared" si="17"/>
        <v>0</v>
      </c>
      <c r="AX76" s="364">
        <f t="shared" si="17"/>
        <v>0</v>
      </c>
      <c r="AY76" s="364">
        <f t="shared" si="17"/>
        <v>0</v>
      </c>
      <c r="AZ76" s="364">
        <f t="shared" si="17"/>
        <v>0</v>
      </c>
      <c r="BA76" s="259"/>
    </row>
    <row r="77" spans="1:53" s="245" customFormat="1" ht="15" outlineLevel="1">
      <c r="A77" s="450"/>
      <c r="B77" s="276"/>
      <c r="C77" s="267"/>
      <c r="D77" s="253"/>
      <c r="E77" s="253"/>
      <c r="F77" s="253"/>
      <c r="G77" s="253"/>
      <c r="H77" s="253"/>
      <c r="I77" s="253"/>
      <c r="J77" s="253"/>
      <c r="K77" s="253"/>
      <c r="L77" s="253"/>
      <c r="M77" s="253"/>
      <c r="N77" s="253"/>
      <c r="O77" s="253"/>
      <c r="P77" s="253"/>
      <c r="Q77" s="253"/>
      <c r="R77" s="253"/>
      <c r="S77" s="253"/>
      <c r="T77" s="253"/>
      <c r="U77" s="253"/>
      <c r="V77" s="253"/>
      <c r="W77" s="253"/>
      <c r="X77" s="253"/>
      <c r="Y77" s="253"/>
      <c r="Z77" s="253"/>
      <c r="AA77" s="253"/>
      <c r="AB77" s="253"/>
      <c r="AC77" s="253"/>
      <c r="AD77" s="253"/>
      <c r="AE77" s="253"/>
      <c r="AF77" s="253"/>
      <c r="AG77" s="253"/>
      <c r="AH77" s="253"/>
      <c r="AI77" s="253"/>
      <c r="AJ77" s="253"/>
      <c r="AK77" s="253"/>
      <c r="AL77" s="253"/>
      <c r="AM77" s="365"/>
      <c r="AN77" s="374"/>
      <c r="AO77" s="374"/>
      <c r="AP77" s="374"/>
      <c r="AQ77" s="374"/>
      <c r="AR77" s="374"/>
      <c r="AS77" s="374"/>
      <c r="AT77" s="374"/>
      <c r="AU77" s="374"/>
      <c r="AV77" s="374"/>
      <c r="AW77" s="374"/>
      <c r="AX77" s="374"/>
      <c r="AY77" s="374"/>
      <c r="AZ77" s="374"/>
      <c r="BA77" s="268"/>
    </row>
    <row r="78" spans="1:53" s="245" customFormat="1" ht="15" outlineLevel="1">
      <c r="A78" s="450">
        <v>19</v>
      </c>
      <c r="B78" s="276" t="s">
        <v>12</v>
      </c>
      <c r="C78" s="253" t="s">
        <v>25</v>
      </c>
      <c r="D78" s="257"/>
      <c r="E78" s="257"/>
      <c r="F78" s="257"/>
      <c r="G78" s="257"/>
      <c r="H78" s="257"/>
      <c r="I78" s="257"/>
      <c r="J78" s="257"/>
      <c r="K78" s="257"/>
      <c r="L78" s="257"/>
      <c r="M78" s="257"/>
      <c r="N78" s="257"/>
      <c r="O78" s="257"/>
      <c r="P78" s="257"/>
      <c r="Q78" s="257"/>
      <c r="R78" s="257"/>
      <c r="S78" s="257"/>
      <c r="T78" s="257"/>
      <c r="U78" s="257">
        <v>12</v>
      </c>
      <c r="V78" s="257"/>
      <c r="W78" s="257"/>
      <c r="X78" s="257"/>
      <c r="Y78" s="257"/>
      <c r="Z78" s="257"/>
      <c r="AA78" s="257"/>
      <c r="AB78" s="257"/>
      <c r="AC78" s="257"/>
      <c r="AD78" s="257"/>
      <c r="AE78" s="257"/>
      <c r="AF78" s="257"/>
      <c r="AG78" s="257"/>
      <c r="AH78" s="257"/>
      <c r="AI78" s="257"/>
      <c r="AJ78" s="257"/>
      <c r="AK78" s="257"/>
      <c r="AL78" s="257"/>
      <c r="AM78" s="363"/>
      <c r="AN78" s="368"/>
      <c r="AO78" s="368"/>
      <c r="AP78" s="368"/>
      <c r="AQ78" s="368"/>
      <c r="AR78" s="368"/>
      <c r="AS78" s="368"/>
      <c r="AT78" s="368"/>
      <c r="AU78" s="368"/>
      <c r="AV78" s="368"/>
      <c r="AW78" s="368"/>
      <c r="AX78" s="368"/>
      <c r="AY78" s="368"/>
      <c r="AZ78" s="368"/>
      <c r="BA78" s="258">
        <f>SUM(AM78:AZ78)</f>
        <v>0</v>
      </c>
    </row>
    <row r="79" spans="1:53" s="245" customFormat="1" ht="15" outlineLevel="1">
      <c r="A79" s="450"/>
      <c r="B79" s="276" t="s">
        <v>214</v>
      </c>
      <c r="C79" s="253" t="s">
        <v>163</v>
      </c>
      <c r="D79" s="257"/>
      <c r="E79" s="257"/>
      <c r="F79" s="257"/>
      <c r="G79" s="257"/>
      <c r="H79" s="257"/>
      <c r="I79" s="257"/>
      <c r="J79" s="257"/>
      <c r="K79" s="257"/>
      <c r="L79" s="257"/>
      <c r="M79" s="257"/>
      <c r="N79" s="257"/>
      <c r="O79" s="257"/>
      <c r="P79" s="257"/>
      <c r="Q79" s="257"/>
      <c r="R79" s="257"/>
      <c r="S79" s="257"/>
      <c r="T79" s="257"/>
      <c r="U79" s="257">
        <f>U78</f>
        <v>12</v>
      </c>
      <c r="V79" s="257"/>
      <c r="W79" s="257"/>
      <c r="X79" s="257"/>
      <c r="Y79" s="257"/>
      <c r="Z79" s="257"/>
      <c r="AA79" s="257"/>
      <c r="AB79" s="257"/>
      <c r="AC79" s="257"/>
      <c r="AD79" s="257"/>
      <c r="AE79" s="257"/>
      <c r="AF79" s="257"/>
      <c r="AG79" s="257"/>
      <c r="AH79" s="257"/>
      <c r="AI79" s="257"/>
      <c r="AJ79" s="257"/>
      <c r="AK79" s="257"/>
      <c r="AL79" s="257"/>
      <c r="AM79" s="364">
        <f>AM78</f>
        <v>0</v>
      </c>
      <c r="AN79" s="364">
        <f>AN78</f>
        <v>0</v>
      </c>
      <c r="AO79" s="364">
        <f t="shared" ref="AO79:AZ79" si="18">AO78</f>
        <v>0</v>
      </c>
      <c r="AP79" s="364">
        <f t="shared" si="18"/>
        <v>0</v>
      </c>
      <c r="AQ79" s="364">
        <f t="shared" si="18"/>
        <v>0</v>
      </c>
      <c r="AR79" s="364">
        <f t="shared" si="18"/>
        <v>0</v>
      </c>
      <c r="AS79" s="364">
        <f t="shared" si="18"/>
        <v>0</v>
      </c>
      <c r="AT79" s="364">
        <f t="shared" si="18"/>
        <v>0</v>
      </c>
      <c r="AU79" s="364">
        <f t="shared" si="18"/>
        <v>0</v>
      </c>
      <c r="AV79" s="364">
        <f t="shared" si="18"/>
        <v>0</v>
      </c>
      <c r="AW79" s="364">
        <f t="shared" si="18"/>
        <v>0</v>
      </c>
      <c r="AX79" s="364">
        <f t="shared" si="18"/>
        <v>0</v>
      </c>
      <c r="AY79" s="364">
        <f t="shared" si="18"/>
        <v>0</v>
      </c>
      <c r="AZ79" s="364">
        <f t="shared" si="18"/>
        <v>0</v>
      </c>
      <c r="BA79" s="259"/>
    </row>
    <row r="80" spans="1:53" s="245" customFormat="1" ht="15" outlineLevel="1">
      <c r="A80" s="450"/>
      <c r="B80" s="276"/>
      <c r="C80" s="267"/>
      <c r="D80" s="253"/>
      <c r="E80" s="253"/>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375"/>
      <c r="AN80" s="375"/>
      <c r="AO80" s="365"/>
      <c r="AP80" s="365"/>
      <c r="AQ80" s="365"/>
      <c r="AR80" s="365"/>
      <c r="AS80" s="365"/>
      <c r="AT80" s="365"/>
      <c r="AU80" s="365"/>
      <c r="AV80" s="365"/>
      <c r="AW80" s="365"/>
      <c r="AX80" s="365"/>
      <c r="AY80" s="365"/>
      <c r="AZ80" s="365"/>
      <c r="BA80" s="268"/>
    </row>
    <row r="81" spans="1:53" s="245" customFormat="1" ht="15" outlineLevel="1">
      <c r="A81" s="450">
        <v>20</v>
      </c>
      <c r="B81" s="276" t="s">
        <v>13</v>
      </c>
      <c r="C81" s="253" t="s">
        <v>25</v>
      </c>
      <c r="D81" s="257"/>
      <c r="E81" s="257"/>
      <c r="F81" s="257"/>
      <c r="G81" s="257"/>
      <c r="H81" s="257"/>
      <c r="I81" s="257"/>
      <c r="J81" s="257"/>
      <c r="K81" s="257"/>
      <c r="L81" s="257"/>
      <c r="M81" s="257"/>
      <c r="N81" s="257"/>
      <c r="O81" s="257"/>
      <c r="P81" s="257"/>
      <c r="Q81" s="257"/>
      <c r="R81" s="257"/>
      <c r="S81" s="257"/>
      <c r="T81" s="257"/>
      <c r="U81" s="257">
        <v>12</v>
      </c>
      <c r="V81" s="257"/>
      <c r="W81" s="257"/>
      <c r="X81" s="257"/>
      <c r="Y81" s="257"/>
      <c r="Z81" s="257"/>
      <c r="AA81" s="257"/>
      <c r="AB81" s="257"/>
      <c r="AC81" s="257"/>
      <c r="AD81" s="257"/>
      <c r="AE81" s="257"/>
      <c r="AF81" s="257"/>
      <c r="AG81" s="257"/>
      <c r="AH81" s="257"/>
      <c r="AI81" s="257"/>
      <c r="AJ81" s="257"/>
      <c r="AK81" s="257"/>
      <c r="AL81" s="257"/>
      <c r="AM81" s="363"/>
      <c r="AN81" s="368"/>
      <c r="AO81" s="368"/>
      <c r="AP81" s="368"/>
      <c r="AQ81" s="368"/>
      <c r="AR81" s="368"/>
      <c r="AS81" s="368"/>
      <c r="AT81" s="368"/>
      <c r="AU81" s="368"/>
      <c r="AV81" s="368"/>
      <c r="AW81" s="368"/>
      <c r="AX81" s="368"/>
      <c r="AY81" s="368"/>
      <c r="AZ81" s="368"/>
      <c r="BA81" s="258">
        <f>SUM(AM81:AZ81)</f>
        <v>0</v>
      </c>
    </row>
    <row r="82" spans="1:53" s="245" customFormat="1" ht="15" outlineLevel="1">
      <c r="A82" s="450"/>
      <c r="B82" s="276" t="s">
        <v>214</v>
      </c>
      <c r="C82" s="253" t="s">
        <v>163</v>
      </c>
      <c r="D82" s="257"/>
      <c r="E82" s="257"/>
      <c r="F82" s="257"/>
      <c r="G82" s="257"/>
      <c r="H82" s="257"/>
      <c r="I82" s="257"/>
      <c r="J82" s="257"/>
      <c r="K82" s="257"/>
      <c r="L82" s="257"/>
      <c r="M82" s="257"/>
      <c r="N82" s="257"/>
      <c r="O82" s="257"/>
      <c r="P82" s="257"/>
      <c r="Q82" s="257"/>
      <c r="R82" s="257"/>
      <c r="S82" s="257"/>
      <c r="T82" s="257"/>
      <c r="U82" s="257">
        <f>U81</f>
        <v>12</v>
      </c>
      <c r="V82" s="257"/>
      <c r="W82" s="257"/>
      <c r="X82" s="257"/>
      <c r="Y82" s="257"/>
      <c r="Z82" s="257"/>
      <c r="AA82" s="257"/>
      <c r="AB82" s="257"/>
      <c r="AC82" s="257"/>
      <c r="AD82" s="257"/>
      <c r="AE82" s="257"/>
      <c r="AF82" s="257"/>
      <c r="AG82" s="257"/>
      <c r="AH82" s="257"/>
      <c r="AI82" s="257"/>
      <c r="AJ82" s="257"/>
      <c r="AK82" s="257"/>
      <c r="AL82" s="257"/>
      <c r="AM82" s="364">
        <f>AM81</f>
        <v>0</v>
      </c>
      <c r="AN82" s="364">
        <f>AN81</f>
        <v>0</v>
      </c>
      <c r="AO82" s="364">
        <f t="shared" ref="AO82:AZ82" si="19">AO81</f>
        <v>0</v>
      </c>
      <c r="AP82" s="364">
        <f t="shared" si="19"/>
        <v>0</v>
      </c>
      <c r="AQ82" s="364">
        <f t="shared" si="19"/>
        <v>0</v>
      </c>
      <c r="AR82" s="364">
        <f t="shared" si="19"/>
        <v>0</v>
      </c>
      <c r="AS82" s="364">
        <f t="shared" si="19"/>
        <v>0</v>
      </c>
      <c r="AT82" s="364">
        <f t="shared" si="19"/>
        <v>0</v>
      </c>
      <c r="AU82" s="364">
        <f t="shared" si="19"/>
        <v>0</v>
      </c>
      <c r="AV82" s="364">
        <f t="shared" si="19"/>
        <v>0</v>
      </c>
      <c r="AW82" s="364">
        <f t="shared" si="19"/>
        <v>0</v>
      </c>
      <c r="AX82" s="364">
        <f t="shared" si="19"/>
        <v>0</v>
      </c>
      <c r="AY82" s="364">
        <f t="shared" si="19"/>
        <v>0</v>
      </c>
      <c r="AZ82" s="364">
        <f t="shared" si="19"/>
        <v>0</v>
      </c>
      <c r="BA82" s="268"/>
    </row>
    <row r="83" spans="1:53" s="245" customFormat="1" ht="15" outlineLevel="1">
      <c r="A83" s="450"/>
      <c r="B83" s="276"/>
      <c r="C83" s="267"/>
      <c r="D83" s="253"/>
      <c r="E83" s="253"/>
      <c r="F83" s="253"/>
      <c r="G83" s="253"/>
      <c r="H83" s="253"/>
      <c r="I83" s="253"/>
      <c r="J83" s="253"/>
      <c r="K83" s="253"/>
      <c r="L83" s="253"/>
      <c r="M83" s="253"/>
      <c r="N83" s="253"/>
      <c r="O83" s="253"/>
      <c r="P83" s="253"/>
      <c r="Q83" s="253"/>
      <c r="R83" s="253"/>
      <c r="S83" s="253"/>
      <c r="T83" s="253"/>
      <c r="U83" s="279"/>
      <c r="V83" s="253"/>
      <c r="W83" s="253"/>
      <c r="X83" s="253"/>
      <c r="Y83" s="253"/>
      <c r="Z83" s="253"/>
      <c r="AA83" s="253"/>
      <c r="AB83" s="253"/>
      <c r="AC83" s="253"/>
      <c r="AD83" s="253"/>
      <c r="AE83" s="253"/>
      <c r="AF83" s="253"/>
      <c r="AG83" s="253"/>
      <c r="AH83" s="253"/>
      <c r="AI83" s="253"/>
      <c r="AJ83" s="253"/>
      <c r="AK83" s="253"/>
      <c r="AL83" s="253"/>
      <c r="AM83" s="365"/>
      <c r="AN83" s="365"/>
      <c r="AO83" s="365"/>
      <c r="AP83" s="365"/>
      <c r="AQ83" s="365"/>
      <c r="AR83" s="365"/>
      <c r="AS83" s="365"/>
      <c r="AT83" s="365"/>
      <c r="AU83" s="365"/>
      <c r="AV83" s="365"/>
      <c r="AW83" s="365"/>
      <c r="AX83" s="365"/>
      <c r="AY83" s="365"/>
      <c r="AZ83" s="365"/>
      <c r="BA83" s="268"/>
    </row>
    <row r="84" spans="1:53" s="245" customFormat="1" ht="15" outlineLevel="1">
      <c r="A84" s="450">
        <v>21</v>
      </c>
      <c r="B84" s="276" t="s">
        <v>22</v>
      </c>
      <c r="C84" s="253" t="s">
        <v>25</v>
      </c>
      <c r="D84" s="257"/>
      <c r="E84" s="257"/>
      <c r="F84" s="257"/>
      <c r="G84" s="257"/>
      <c r="H84" s="257"/>
      <c r="I84" s="257"/>
      <c r="J84" s="257"/>
      <c r="K84" s="257"/>
      <c r="L84" s="257"/>
      <c r="M84" s="257"/>
      <c r="N84" s="257"/>
      <c r="O84" s="257"/>
      <c r="P84" s="257"/>
      <c r="Q84" s="257"/>
      <c r="R84" s="257"/>
      <c r="S84" s="257"/>
      <c r="T84" s="257"/>
      <c r="U84" s="257">
        <v>12</v>
      </c>
      <c r="V84" s="257"/>
      <c r="W84" s="257"/>
      <c r="X84" s="257"/>
      <c r="Y84" s="257"/>
      <c r="Z84" s="257"/>
      <c r="AA84" s="257"/>
      <c r="AB84" s="257"/>
      <c r="AC84" s="257"/>
      <c r="AD84" s="257"/>
      <c r="AE84" s="257"/>
      <c r="AF84" s="257"/>
      <c r="AG84" s="257"/>
      <c r="AH84" s="257"/>
      <c r="AI84" s="257"/>
      <c r="AJ84" s="257"/>
      <c r="AK84" s="257"/>
      <c r="AL84" s="257"/>
      <c r="AM84" s="363"/>
      <c r="AN84" s="368"/>
      <c r="AO84" s="368"/>
      <c r="AP84" s="368"/>
      <c r="AQ84" s="368"/>
      <c r="AR84" s="368"/>
      <c r="AS84" s="368"/>
      <c r="AT84" s="368"/>
      <c r="AU84" s="368"/>
      <c r="AV84" s="368"/>
      <c r="AW84" s="368"/>
      <c r="AX84" s="368"/>
      <c r="AY84" s="368"/>
      <c r="AZ84" s="368"/>
      <c r="BA84" s="258">
        <f>SUM(AM84:AZ84)</f>
        <v>0</v>
      </c>
    </row>
    <row r="85" spans="1:53" s="245" customFormat="1" ht="15" outlineLevel="1">
      <c r="A85" s="450"/>
      <c r="B85" s="276" t="s">
        <v>214</v>
      </c>
      <c r="C85" s="253" t="s">
        <v>163</v>
      </c>
      <c r="D85" s="257"/>
      <c r="E85" s="257"/>
      <c r="F85" s="257"/>
      <c r="G85" s="257"/>
      <c r="H85" s="257"/>
      <c r="I85" s="257"/>
      <c r="J85" s="257"/>
      <c r="K85" s="257"/>
      <c r="L85" s="257"/>
      <c r="M85" s="257"/>
      <c r="N85" s="257"/>
      <c r="O85" s="257"/>
      <c r="P85" s="257"/>
      <c r="Q85" s="257"/>
      <c r="R85" s="257"/>
      <c r="S85" s="257"/>
      <c r="T85" s="257"/>
      <c r="U85" s="257">
        <f>U84</f>
        <v>12</v>
      </c>
      <c r="V85" s="257"/>
      <c r="W85" s="257"/>
      <c r="X85" s="257"/>
      <c r="Y85" s="257"/>
      <c r="Z85" s="257"/>
      <c r="AA85" s="257"/>
      <c r="AB85" s="257"/>
      <c r="AC85" s="257"/>
      <c r="AD85" s="257"/>
      <c r="AE85" s="257"/>
      <c r="AF85" s="257"/>
      <c r="AG85" s="257"/>
      <c r="AH85" s="257"/>
      <c r="AI85" s="257"/>
      <c r="AJ85" s="257"/>
      <c r="AK85" s="257"/>
      <c r="AL85" s="257"/>
      <c r="AM85" s="364">
        <f>AM84</f>
        <v>0</v>
      </c>
      <c r="AN85" s="364">
        <f>AN84</f>
        <v>0</v>
      </c>
      <c r="AO85" s="364">
        <f t="shared" ref="AO85:AZ85" si="20">AO84</f>
        <v>0</v>
      </c>
      <c r="AP85" s="364">
        <f t="shared" si="20"/>
        <v>0</v>
      </c>
      <c r="AQ85" s="364">
        <f t="shared" si="20"/>
        <v>0</v>
      </c>
      <c r="AR85" s="364">
        <f t="shared" si="20"/>
        <v>0</v>
      </c>
      <c r="AS85" s="364">
        <f t="shared" si="20"/>
        <v>0</v>
      </c>
      <c r="AT85" s="364">
        <f t="shared" si="20"/>
        <v>0</v>
      </c>
      <c r="AU85" s="364">
        <f t="shared" si="20"/>
        <v>0</v>
      </c>
      <c r="AV85" s="364">
        <f t="shared" si="20"/>
        <v>0</v>
      </c>
      <c r="AW85" s="364">
        <f t="shared" si="20"/>
        <v>0</v>
      </c>
      <c r="AX85" s="364">
        <f t="shared" si="20"/>
        <v>0</v>
      </c>
      <c r="AY85" s="364">
        <f t="shared" si="20"/>
        <v>0</v>
      </c>
      <c r="AZ85" s="364">
        <f t="shared" si="20"/>
        <v>0</v>
      </c>
      <c r="BA85" s="259"/>
    </row>
    <row r="86" spans="1:53" s="245" customFormat="1" ht="15" outlineLevel="1">
      <c r="A86" s="450"/>
      <c r="B86" s="276"/>
      <c r="C86" s="267"/>
      <c r="D86" s="253"/>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3"/>
      <c r="AI86" s="253"/>
      <c r="AJ86" s="253"/>
      <c r="AK86" s="253"/>
      <c r="AL86" s="253"/>
      <c r="AM86" s="375"/>
      <c r="AN86" s="365"/>
      <c r="AO86" s="365"/>
      <c r="AP86" s="365"/>
      <c r="AQ86" s="365"/>
      <c r="AR86" s="365"/>
      <c r="AS86" s="365"/>
      <c r="AT86" s="365"/>
      <c r="AU86" s="365"/>
      <c r="AV86" s="365"/>
      <c r="AW86" s="365"/>
      <c r="AX86" s="365"/>
      <c r="AY86" s="365"/>
      <c r="AZ86" s="365"/>
      <c r="BA86" s="268"/>
    </row>
    <row r="87" spans="1:53" s="245" customFormat="1" ht="15" outlineLevel="1">
      <c r="A87" s="450">
        <v>22</v>
      </c>
      <c r="B87" s="276" t="s">
        <v>9</v>
      </c>
      <c r="C87" s="253" t="s">
        <v>25</v>
      </c>
      <c r="D87" s="257"/>
      <c r="E87" s="257"/>
      <c r="F87" s="257"/>
      <c r="G87" s="257"/>
      <c r="H87" s="257"/>
      <c r="I87" s="257"/>
      <c r="J87" s="257"/>
      <c r="K87" s="257"/>
      <c r="L87" s="257"/>
      <c r="M87" s="257"/>
      <c r="N87" s="257"/>
      <c r="O87" s="257"/>
      <c r="P87" s="257"/>
      <c r="Q87" s="257"/>
      <c r="R87" s="257"/>
      <c r="S87" s="257"/>
      <c r="T87" s="257"/>
      <c r="U87" s="253"/>
      <c r="V87" s="257"/>
      <c r="W87" s="257"/>
      <c r="X87" s="257"/>
      <c r="Y87" s="257"/>
      <c r="Z87" s="257"/>
      <c r="AA87" s="257"/>
      <c r="AB87" s="257"/>
      <c r="AC87" s="257"/>
      <c r="AD87" s="257"/>
      <c r="AE87" s="257"/>
      <c r="AF87" s="257"/>
      <c r="AG87" s="257"/>
      <c r="AH87" s="257"/>
      <c r="AI87" s="257"/>
      <c r="AJ87" s="257"/>
      <c r="AK87" s="257"/>
      <c r="AL87" s="257"/>
      <c r="AM87" s="363"/>
      <c r="AN87" s="368"/>
      <c r="AO87" s="368"/>
      <c r="AP87" s="368"/>
      <c r="AQ87" s="368"/>
      <c r="AR87" s="368"/>
      <c r="AS87" s="368"/>
      <c r="AT87" s="368"/>
      <c r="AU87" s="368"/>
      <c r="AV87" s="368"/>
      <c r="AW87" s="368"/>
      <c r="AX87" s="368"/>
      <c r="AY87" s="368"/>
      <c r="AZ87" s="368"/>
      <c r="BA87" s="258">
        <f>SUM(AM87:AZ87)</f>
        <v>0</v>
      </c>
    </row>
    <row r="88" spans="1:53" s="245" customFormat="1" ht="15" outlineLevel="1">
      <c r="A88" s="450"/>
      <c r="B88" s="276" t="s">
        <v>214</v>
      </c>
      <c r="C88" s="253" t="s">
        <v>163</v>
      </c>
      <c r="D88" s="257"/>
      <c r="E88" s="257"/>
      <c r="F88" s="257"/>
      <c r="G88" s="257"/>
      <c r="H88" s="257"/>
      <c r="I88" s="257"/>
      <c r="J88" s="257"/>
      <c r="K88" s="257"/>
      <c r="L88" s="257"/>
      <c r="M88" s="257"/>
      <c r="N88" s="257"/>
      <c r="O88" s="257"/>
      <c r="P88" s="257"/>
      <c r="Q88" s="257"/>
      <c r="R88" s="257"/>
      <c r="S88" s="257"/>
      <c r="T88" s="257"/>
      <c r="U88" s="253"/>
      <c r="V88" s="257"/>
      <c r="W88" s="257"/>
      <c r="X88" s="257"/>
      <c r="Y88" s="257"/>
      <c r="Z88" s="257"/>
      <c r="AA88" s="257"/>
      <c r="AB88" s="257"/>
      <c r="AC88" s="257"/>
      <c r="AD88" s="257"/>
      <c r="AE88" s="257"/>
      <c r="AF88" s="257"/>
      <c r="AG88" s="257"/>
      <c r="AH88" s="257"/>
      <c r="AI88" s="257"/>
      <c r="AJ88" s="257"/>
      <c r="AK88" s="257"/>
      <c r="AL88" s="257"/>
      <c r="AM88" s="364">
        <f>AM87</f>
        <v>0</v>
      </c>
      <c r="AN88" s="364">
        <f>AN87</f>
        <v>0</v>
      </c>
      <c r="AO88" s="364">
        <f t="shared" ref="AO88:AZ88" si="21">AO87</f>
        <v>0</v>
      </c>
      <c r="AP88" s="364">
        <f t="shared" si="21"/>
        <v>0</v>
      </c>
      <c r="AQ88" s="364">
        <f t="shared" si="21"/>
        <v>0</v>
      </c>
      <c r="AR88" s="364">
        <f t="shared" si="21"/>
        <v>0</v>
      </c>
      <c r="AS88" s="364">
        <f t="shared" si="21"/>
        <v>0</v>
      </c>
      <c r="AT88" s="364">
        <f t="shared" si="21"/>
        <v>0</v>
      </c>
      <c r="AU88" s="364">
        <f t="shared" si="21"/>
        <v>0</v>
      </c>
      <c r="AV88" s="364">
        <f t="shared" si="21"/>
        <v>0</v>
      </c>
      <c r="AW88" s="364">
        <f t="shared" si="21"/>
        <v>0</v>
      </c>
      <c r="AX88" s="364">
        <f t="shared" si="21"/>
        <v>0</v>
      </c>
      <c r="AY88" s="364">
        <f t="shared" si="21"/>
        <v>0</v>
      </c>
      <c r="AZ88" s="364">
        <f t="shared" si="21"/>
        <v>0</v>
      </c>
      <c r="BA88" s="268"/>
    </row>
    <row r="89" spans="1:53" s="245" customFormat="1" ht="15" outlineLevel="1">
      <c r="A89" s="450"/>
      <c r="B89" s="276"/>
      <c r="C89" s="267"/>
      <c r="D89" s="253"/>
      <c r="E89" s="253"/>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253"/>
      <c r="AH89" s="253"/>
      <c r="AI89" s="253"/>
      <c r="AJ89" s="253"/>
      <c r="AK89" s="253"/>
      <c r="AL89" s="253"/>
      <c r="AM89" s="365"/>
      <c r="AN89" s="365"/>
      <c r="AO89" s="365"/>
      <c r="AP89" s="365"/>
      <c r="AQ89" s="365"/>
      <c r="AR89" s="365"/>
      <c r="AS89" s="365"/>
      <c r="AT89" s="365"/>
      <c r="AU89" s="365"/>
      <c r="AV89" s="365"/>
      <c r="AW89" s="365"/>
      <c r="AX89" s="365"/>
      <c r="AY89" s="365"/>
      <c r="AZ89" s="365"/>
      <c r="BA89" s="268"/>
    </row>
    <row r="90" spans="1:53" s="255" customFormat="1" ht="15.6" outlineLevel="1">
      <c r="A90" s="451"/>
      <c r="B90" s="250" t="s">
        <v>14</v>
      </c>
      <c r="C90" s="251"/>
      <c r="D90" s="252"/>
      <c r="E90" s="252"/>
      <c r="F90" s="252"/>
      <c r="G90" s="252"/>
      <c r="H90" s="252"/>
      <c r="I90" s="252"/>
      <c r="J90" s="252"/>
      <c r="K90" s="252"/>
      <c r="L90" s="252"/>
      <c r="M90" s="252"/>
      <c r="N90" s="252"/>
      <c r="O90" s="252"/>
      <c r="P90" s="252"/>
      <c r="Q90" s="252"/>
      <c r="R90" s="252"/>
      <c r="S90" s="252"/>
      <c r="T90" s="252"/>
      <c r="U90" s="252"/>
      <c r="V90" s="252"/>
      <c r="W90" s="251"/>
      <c r="X90" s="251"/>
      <c r="Y90" s="251"/>
      <c r="Z90" s="251"/>
      <c r="AA90" s="251"/>
      <c r="AB90" s="251"/>
      <c r="AC90" s="251"/>
      <c r="AD90" s="251"/>
      <c r="AE90" s="251"/>
      <c r="AF90" s="251"/>
      <c r="AG90" s="251"/>
      <c r="AH90" s="251"/>
      <c r="AI90" s="251"/>
      <c r="AJ90" s="251"/>
      <c r="AK90" s="251"/>
      <c r="AL90" s="251"/>
      <c r="AM90" s="367"/>
      <c r="AN90" s="367"/>
      <c r="AO90" s="367"/>
      <c r="AP90" s="367"/>
      <c r="AQ90" s="367"/>
      <c r="AR90" s="367"/>
      <c r="AS90" s="367"/>
      <c r="AT90" s="367"/>
      <c r="AU90" s="367"/>
      <c r="AV90" s="367"/>
      <c r="AW90" s="367"/>
      <c r="AX90" s="367"/>
      <c r="AY90" s="367"/>
      <c r="AZ90" s="367"/>
      <c r="BA90" s="254"/>
    </row>
    <row r="91" spans="1:53" s="245" customFormat="1" ht="15" outlineLevel="1">
      <c r="A91" s="450">
        <v>23</v>
      </c>
      <c r="B91" s="276" t="s">
        <v>14</v>
      </c>
      <c r="C91" s="253" t="s">
        <v>25</v>
      </c>
      <c r="D91" s="257"/>
      <c r="E91" s="257"/>
      <c r="F91" s="257"/>
      <c r="G91" s="257"/>
      <c r="H91" s="257"/>
      <c r="I91" s="257"/>
      <c r="J91" s="257"/>
      <c r="K91" s="257"/>
      <c r="L91" s="257"/>
      <c r="M91" s="257"/>
      <c r="N91" s="257"/>
      <c r="O91" s="257"/>
      <c r="P91" s="257"/>
      <c r="Q91" s="257"/>
      <c r="R91" s="257"/>
      <c r="S91" s="257"/>
      <c r="T91" s="257"/>
      <c r="U91" s="253"/>
      <c r="V91" s="257"/>
      <c r="W91" s="257"/>
      <c r="X91" s="257"/>
      <c r="Y91" s="257"/>
      <c r="Z91" s="257"/>
      <c r="AA91" s="257"/>
      <c r="AB91" s="257"/>
      <c r="AC91" s="257"/>
      <c r="AD91" s="257"/>
      <c r="AE91" s="257"/>
      <c r="AF91" s="257"/>
      <c r="AG91" s="257"/>
      <c r="AH91" s="257"/>
      <c r="AI91" s="257"/>
      <c r="AJ91" s="257"/>
      <c r="AK91" s="257"/>
      <c r="AL91" s="257"/>
      <c r="AM91" s="363"/>
      <c r="AN91" s="363"/>
      <c r="AO91" s="363"/>
      <c r="AP91" s="363"/>
      <c r="AQ91" s="363"/>
      <c r="AR91" s="363"/>
      <c r="AS91" s="363"/>
      <c r="AT91" s="363"/>
      <c r="AU91" s="363"/>
      <c r="AV91" s="363"/>
      <c r="AW91" s="363"/>
      <c r="AX91" s="363"/>
      <c r="AY91" s="363"/>
      <c r="AZ91" s="363"/>
      <c r="BA91" s="258">
        <f>SUM(AM91:AZ91)</f>
        <v>0</v>
      </c>
    </row>
    <row r="92" spans="1:53" s="245" customFormat="1" ht="15" outlineLevel="1">
      <c r="A92" s="450"/>
      <c r="B92" s="276" t="s">
        <v>214</v>
      </c>
      <c r="C92" s="253" t="s">
        <v>163</v>
      </c>
      <c r="D92" s="257"/>
      <c r="E92" s="257"/>
      <c r="F92" s="257"/>
      <c r="G92" s="257"/>
      <c r="H92" s="257"/>
      <c r="I92" s="257"/>
      <c r="J92" s="257"/>
      <c r="K92" s="257"/>
      <c r="L92" s="257"/>
      <c r="M92" s="257"/>
      <c r="N92" s="257"/>
      <c r="O92" s="257"/>
      <c r="P92" s="257"/>
      <c r="Q92" s="257"/>
      <c r="R92" s="257"/>
      <c r="S92" s="257"/>
      <c r="T92" s="257"/>
      <c r="U92" s="416"/>
      <c r="V92" s="257"/>
      <c r="W92" s="257"/>
      <c r="X92" s="257"/>
      <c r="Y92" s="257"/>
      <c r="Z92" s="257"/>
      <c r="AA92" s="257"/>
      <c r="AB92" s="257"/>
      <c r="AC92" s="257"/>
      <c r="AD92" s="257"/>
      <c r="AE92" s="257"/>
      <c r="AF92" s="257"/>
      <c r="AG92" s="257"/>
      <c r="AH92" s="257"/>
      <c r="AI92" s="257"/>
      <c r="AJ92" s="257"/>
      <c r="AK92" s="257"/>
      <c r="AL92" s="257"/>
      <c r="AM92" s="364">
        <f>AM91</f>
        <v>0</v>
      </c>
      <c r="AN92" s="364">
        <f>AN91</f>
        <v>0</v>
      </c>
      <c r="AO92" s="364">
        <f t="shared" ref="AO92:AZ92" si="22">AO91</f>
        <v>0</v>
      </c>
      <c r="AP92" s="364">
        <f t="shared" si="22"/>
        <v>0</v>
      </c>
      <c r="AQ92" s="364">
        <f t="shared" si="22"/>
        <v>0</v>
      </c>
      <c r="AR92" s="364">
        <f t="shared" si="22"/>
        <v>0</v>
      </c>
      <c r="AS92" s="364">
        <f t="shared" si="22"/>
        <v>0</v>
      </c>
      <c r="AT92" s="364">
        <f t="shared" si="22"/>
        <v>0</v>
      </c>
      <c r="AU92" s="364">
        <f t="shared" si="22"/>
        <v>0</v>
      </c>
      <c r="AV92" s="364">
        <f t="shared" si="22"/>
        <v>0</v>
      </c>
      <c r="AW92" s="364">
        <f t="shared" si="22"/>
        <v>0</v>
      </c>
      <c r="AX92" s="364">
        <f t="shared" si="22"/>
        <v>0</v>
      </c>
      <c r="AY92" s="364">
        <f t="shared" si="22"/>
        <v>0</v>
      </c>
      <c r="AZ92" s="364">
        <f t="shared" si="22"/>
        <v>0</v>
      </c>
      <c r="BA92" s="259"/>
    </row>
    <row r="93" spans="1:53" s="245" customFormat="1" ht="15" outlineLevel="1">
      <c r="A93" s="450"/>
      <c r="B93" s="276"/>
      <c r="C93" s="267"/>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253"/>
      <c r="AH93" s="253"/>
      <c r="AI93" s="253"/>
      <c r="AJ93" s="253"/>
      <c r="AK93" s="253"/>
      <c r="AL93" s="253"/>
      <c r="AM93" s="365"/>
      <c r="AN93" s="365"/>
      <c r="AO93" s="365"/>
      <c r="AP93" s="365"/>
      <c r="AQ93" s="365"/>
      <c r="AR93" s="365"/>
      <c r="AS93" s="365"/>
      <c r="AT93" s="365"/>
      <c r="AU93" s="365"/>
      <c r="AV93" s="365"/>
      <c r="AW93" s="365"/>
      <c r="AX93" s="365"/>
      <c r="AY93" s="365"/>
      <c r="AZ93" s="365"/>
      <c r="BA93" s="268"/>
    </row>
    <row r="94" spans="1:53" s="255" customFormat="1" ht="15.6" outlineLevel="1">
      <c r="A94" s="451"/>
      <c r="B94" s="250" t="s">
        <v>485</v>
      </c>
      <c r="C94" s="251"/>
      <c r="D94" s="252"/>
      <c r="E94" s="252"/>
      <c r="F94" s="252"/>
      <c r="G94" s="252"/>
      <c r="H94" s="252"/>
      <c r="I94" s="252"/>
      <c r="J94" s="252"/>
      <c r="K94" s="252"/>
      <c r="L94" s="252"/>
      <c r="M94" s="252"/>
      <c r="N94" s="252"/>
      <c r="O94" s="252"/>
      <c r="P94" s="252"/>
      <c r="Q94" s="252"/>
      <c r="R94" s="252"/>
      <c r="S94" s="252"/>
      <c r="T94" s="252"/>
      <c r="U94" s="252"/>
      <c r="V94" s="252"/>
      <c r="W94" s="251"/>
      <c r="X94" s="251"/>
      <c r="Y94" s="251"/>
      <c r="Z94" s="251"/>
      <c r="AA94" s="251"/>
      <c r="AB94" s="251"/>
      <c r="AC94" s="251"/>
      <c r="AD94" s="251"/>
      <c r="AE94" s="251"/>
      <c r="AF94" s="251"/>
      <c r="AG94" s="251"/>
      <c r="AH94" s="251"/>
      <c r="AI94" s="251"/>
      <c r="AJ94" s="251"/>
      <c r="AK94" s="251"/>
      <c r="AL94" s="251"/>
      <c r="AM94" s="367"/>
      <c r="AN94" s="367"/>
      <c r="AO94" s="367"/>
      <c r="AP94" s="367"/>
      <c r="AQ94" s="367"/>
      <c r="AR94" s="367"/>
      <c r="AS94" s="367"/>
      <c r="AT94" s="367"/>
      <c r="AU94" s="367"/>
      <c r="AV94" s="367"/>
      <c r="AW94" s="367"/>
      <c r="AX94" s="367"/>
      <c r="AY94" s="367"/>
      <c r="AZ94" s="367"/>
      <c r="BA94" s="254"/>
    </row>
    <row r="95" spans="1:53" s="245" customFormat="1" ht="15" outlineLevel="1">
      <c r="A95" s="450">
        <v>24</v>
      </c>
      <c r="B95" s="276" t="s">
        <v>14</v>
      </c>
      <c r="C95" s="253" t="s">
        <v>25</v>
      </c>
      <c r="D95" s="257"/>
      <c r="E95" s="257"/>
      <c r="F95" s="257"/>
      <c r="G95" s="257"/>
      <c r="H95" s="257"/>
      <c r="I95" s="257"/>
      <c r="J95" s="257"/>
      <c r="K95" s="257"/>
      <c r="L95" s="257"/>
      <c r="M95" s="257"/>
      <c r="N95" s="257"/>
      <c r="O95" s="257"/>
      <c r="P95" s="257"/>
      <c r="Q95" s="257"/>
      <c r="R95" s="257"/>
      <c r="S95" s="257"/>
      <c r="T95" s="257"/>
      <c r="U95" s="253"/>
      <c r="V95" s="257"/>
      <c r="W95" s="257"/>
      <c r="X95" s="257"/>
      <c r="Y95" s="257"/>
      <c r="Z95" s="257"/>
      <c r="AA95" s="257"/>
      <c r="AB95" s="257"/>
      <c r="AC95" s="257"/>
      <c r="AD95" s="257"/>
      <c r="AE95" s="257"/>
      <c r="AF95" s="257"/>
      <c r="AG95" s="257"/>
      <c r="AH95" s="257"/>
      <c r="AI95" s="257"/>
      <c r="AJ95" s="257"/>
      <c r="AK95" s="257"/>
      <c r="AL95" s="257"/>
      <c r="AM95" s="363"/>
      <c r="AN95" s="363"/>
      <c r="AO95" s="363"/>
      <c r="AP95" s="363"/>
      <c r="AQ95" s="363"/>
      <c r="AR95" s="363"/>
      <c r="AS95" s="363"/>
      <c r="AT95" s="363"/>
      <c r="AU95" s="363"/>
      <c r="AV95" s="363"/>
      <c r="AW95" s="363"/>
      <c r="AX95" s="363"/>
      <c r="AY95" s="363"/>
      <c r="AZ95" s="363"/>
      <c r="BA95" s="258">
        <f>SUM(AM95:AZ95)</f>
        <v>0</v>
      </c>
    </row>
    <row r="96" spans="1:53" s="245" customFormat="1" ht="15" outlineLevel="1">
      <c r="A96" s="450"/>
      <c r="B96" s="276" t="s">
        <v>214</v>
      </c>
      <c r="C96" s="253" t="s">
        <v>163</v>
      </c>
      <c r="D96" s="257"/>
      <c r="E96" s="257"/>
      <c r="F96" s="257"/>
      <c r="G96" s="257"/>
      <c r="H96" s="257"/>
      <c r="I96" s="257"/>
      <c r="J96" s="257"/>
      <c r="K96" s="257"/>
      <c r="L96" s="257"/>
      <c r="M96" s="257"/>
      <c r="N96" s="257"/>
      <c r="O96" s="257"/>
      <c r="P96" s="257"/>
      <c r="Q96" s="257"/>
      <c r="R96" s="257"/>
      <c r="S96" s="257"/>
      <c r="T96" s="257"/>
      <c r="U96" s="416"/>
      <c r="V96" s="257"/>
      <c r="W96" s="257"/>
      <c r="X96" s="257"/>
      <c r="Y96" s="257"/>
      <c r="Z96" s="257"/>
      <c r="AA96" s="257"/>
      <c r="AB96" s="257"/>
      <c r="AC96" s="257"/>
      <c r="AD96" s="257"/>
      <c r="AE96" s="257"/>
      <c r="AF96" s="257"/>
      <c r="AG96" s="257"/>
      <c r="AH96" s="257"/>
      <c r="AI96" s="257"/>
      <c r="AJ96" s="257"/>
      <c r="AK96" s="257"/>
      <c r="AL96" s="257"/>
      <c r="AM96" s="364">
        <f>AM95</f>
        <v>0</v>
      </c>
      <c r="AN96" s="364">
        <f>AN95</f>
        <v>0</v>
      </c>
      <c r="AO96" s="364">
        <f t="shared" ref="AO96:AZ96" si="23">AO95</f>
        <v>0</v>
      </c>
      <c r="AP96" s="364">
        <f t="shared" si="23"/>
        <v>0</v>
      </c>
      <c r="AQ96" s="364">
        <f t="shared" si="23"/>
        <v>0</v>
      </c>
      <c r="AR96" s="364">
        <f t="shared" si="23"/>
        <v>0</v>
      </c>
      <c r="AS96" s="364">
        <f t="shared" si="23"/>
        <v>0</v>
      </c>
      <c r="AT96" s="364">
        <f t="shared" si="23"/>
        <v>0</v>
      </c>
      <c r="AU96" s="364">
        <f t="shared" si="23"/>
        <v>0</v>
      </c>
      <c r="AV96" s="364">
        <f t="shared" si="23"/>
        <v>0</v>
      </c>
      <c r="AW96" s="364">
        <f t="shared" si="23"/>
        <v>0</v>
      </c>
      <c r="AX96" s="364">
        <f t="shared" si="23"/>
        <v>0</v>
      </c>
      <c r="AY96" s="364">
        <f t="shared" si="23"/>
        <v>0</v>
      </c>
      <c r="AZ96" s="364">
        <f t="shared" si="23"/>
        <v>0</v>
      </c>
      <c r="BA96" s="259"/>
    </row>
    <row r="97" spans="1:53" s="245" customFormat="1" ht="15" outlineLevel="1">
      <c r="A97" s="450"/>
      <c r="B97" s="276"/>
      <c r="C97" s="267"/>
      <c r="D97" s="253"/>
      <c r="E97" s="253"/>
      <c r="F97" s="253"/>
      <c r="G97" s="253"/>
      <c r="H97" s="253"/>
      <c r="I97" s="253"/>
      <c r="J97" s="253"/>
      <c r="K97" s="253"/>
      <c r="L97" s="253"/>
      <c r="M97" s="253"/>
      <c r="N97" s="253"/>
      <c r="O97" s="253"/>
      <c r="P97" s="253"/>
      <c r="Q97" s="253"/>
      <c r="R97" s="253"/>
      <c r="S97" s="253"/>
      <c r="T97" s="253"/>
      <c r="U97" s="253"/>
      <c r="V97" s="253"/>
      <c r="W97" s="253"/>
      <c r="X97" s="253"/>
      <c r="Y97" s="253"/>
      <c r="Z97" s="253"/>
      <c r="AA97" s="253"/>
      <c r="AB97" s="253"/>
      <c r="AC97" s="253"/>
      <c r="AD97" s="253"/>
      <c r="AE97" s="253"/>
      <c r="AF97" s="253"/>
      <c r="AG97" s="253"/>
      <c r="AH97" s="253"/>
      <c r="AI97" s="253"/>
      <c r="AJ97" s="253"/>
      <c r="AK97" s="253"/>
      <c r="AL97" s="253"/>
      <c r="AM97" s="365"/>
      <c r="AN97" s="365"/>
      <c r="AO97" s="365"/>
      <c r="AP97" s="365"/>
      <c r="AQ97" s="365"/>
      <c r="AR97" s="365"/>
      <c r="AS97" s="365"/>
      <c r="AT97" s="365"/>
      <c r="AU97" s="365"/>
      <c r="AV97" s="365"/>
      <c r="AW97" s="365"/>
      <c r="AX97" s="365"/>
      <c r="AY97" s="365"/>
      <c r="AZ97" s="365"/>
      <c r="BA97" s="268"/>
    </row>
    <row r="98" spans="1:53" s="245" customFormat="1" ht="15" outlineLevel="1">
      <c r="A98" s="450">
        <v>25</v>
      </c>
      <c r="B98" s="275" t="s">
        <v>21</v>
      </c>
      <c r="C98" s="253" t="s">
        <v>25</v>
      </c>
      <c r="D98" s="257"/>
      <c r="E98" s="257"/>
      <c r="F98" s="257"/>
      <c r="G98" s="257"/>
      <c r="H98" s="257"/>
      <c r="I98" s="257"/>
      <c r="J98" s="257"/>
      <c r="K98" s="257"/>
      <c r="L98" s="257"/>
      <c r="M98" s="257"/>
      <c r="N98" s="257"/>
      <c r="O98" s="257"/>
      <c r="P98" s="257"/>
      <c r="Q98" s="257"/>
      <c r="R98" s="257"/>
      <c r="S98" s="257"/>
      <c r="T98" s="257"/>
      <c r="U98" s="257">
        <v>0</v>
      </c>
      <c r="V98" s="257"/>
      <c r="W98" s="257"/>
      <c r="X98" s="257"/>
      <c r="Y98" s="257"/>
      <c r="Z98" s="257"/>
      <c r="AA98" s="257"/>
      <c r="AB98" s="257"/>
      <c r="AC98" s="257"/>
      <c r="AD98" s="257"/>
      <c r="AE98" s="257"/>
      <c r="AF98" s="257"/>
      <c r="AG98" s="257"/>
      <c r="AH98" s="257"/>
      <c r="AI98" s="257"/>
      <c r="AJ98" s="257"/>
      <c r="AK98" s="257"/>
      <c r="AL98" s="257"/>
      <c r="AM98" s="368"/>
      <c r="AN98" s="368"/>
      <c r="AO98" s="368"/>
      <c r="AP98" s="368"/>
      <c r="AQ98" s="368"/>
      <c r="AR98" s="368"/>
      <c r="AS98" s="368"/>
      <c r="AT98" s="368"/>
      <c r="AU98" s="368"/>
      <c r="AV98" s="368"/>
      <c r="AW98" s="368"/>
      <c r="AX98" s="368"/>
      <c r="AY98" s="368"/>
      <c r="AZ98" s="368"/>
      <c r="BA98" s="258">
        <f>SUM(AM98:AZ98)</f>
        <v>0</v>
      </c>
    </row>
    <row r="99" spans="1:53" s="245" customFormat="1" ht="15" outlineLevel="1">
      <c r="A99" s="450"/>
      <c r="B99" s="276" t="s">
        <v>214</v>
      </c>
      <c r="C99" s="253" t="s">
        <v>163</v>
      </c>
      <c r="D99" s="257"/>
      <c r="E99" s="257"/>
      <c r="F99" s="257"/>
      <c r="G99" s="257"/>
      <c r="H99" s="257"/>
      <c r="I99" s="257"/>
      <c r="J99" s="257"/>
      <c r="K99" s="257"/>
      <c r="L99" s="257"/>
      <c r="M99" s="257"/>
      <c r="N99" s="257"/>
      <c r="O99" s="257"/>
      <c r="P99" s="257"/>
      <c r="Q99" s="257"/>
      <c r="R99" s="257"/>
      <c r="S99" s="257"/>
      <c r="T99" s="257"/>
      <c r="U99" s="257">
        <f>U98</f>
        <v>0</v>
      </c>
      <c r="V99" s="257"/>
      <c r="W99" s="257"/>
      <c r="X99" s="257"/>
      <c r="Y99" s="257"/>
      <c r="Z99" s="257"/>
      <c r="AA99" s="257"/>
      <c r="AB99" s="257"/>
      <c r="AC99" s="257"/>
      <c r="AD99" s="257"/>
      <c r="AE99" s="257"/>
      <c r="AF99" s="257"/>
      <c r="AG99" s="257"/>
      <c r="AH99" s="257"/>
      <c r="AI99" s="257"/>
      <c r="AJ99" s="257"/>
      <c r="AK99" s="257"/>
      <c r="AL99" s="257"/>
      <c r="AM99" s="364">
        <f>AM98</f>
        <v>0</v>
      </c>
      <c r="AN99" s="364">
        <f>AN98</f>
        <v>0</v>
      </c>
      <c r="AO99" s="364">
        <f t="shared" ref="AO99:AZ99" si="24">AO98</f>
        <v>0</v>
      </c>
      <c r="AP99" s="364">
        <f t="shared" si="24"/>
        <v>0</v>
      </c>
      <c r="AQ99" s="364">
        <f t="shared" si="24"/>
        <v>0</v>
      </c>
      <c r="AR99" s="364">
        <f t="shared" si="24"/>
        <v>0</v>
      </c>
      <c r="AS99" s="364">
        <f t="shared" si="24"/>
        <v>0</v>
      </c>
      <c r="AT99" s="364">
        <f t="shared" si="24"/>
        <v>0</v>
      </c>
      <c r="AU99" s="364">
        <f t="shared" si="24"/>
        <v>0</v>
      </c>
      <c r="AV99" s="364">
        <f t="shared" si="24"/>
        <v>0</v>
      </c>
      <c r="AW99" s="364">
        <f t="shared" si="24"/>
        <v>0</v>
      </c>
      <c r="AX99" s="364">
        <f t="shared" si="24"/>
        <v>0</v>
      </c>
      <c r="AY99" s="364">
        <f t="shared" si="24"/>
        <v>0</v>
      </c>
      <c r="AZ99" s="364">
        <f t="shared" si="24"/>
        <v>0</v>
      </c>
      <c r="BA99" s="272"/>
    </row>
    <row r="100" spans="1:53" s="245" customFormat="1" ht="15" outlineLevel="1">
      <c r="A100" s="450"/>
      <c r="B100" s="275"/>
      <c r="C100" s="273"/>
      <c r="D100" s="253"/>
      <c r="E100" s="253"/>
      <c r="F100" s="253"/>
      <c r="G100" s="253"/>
      <c r="H100" s="253"/>
      <c r="I100" s="253"/>
      <c r="J100" s="253"/>
      <c r="K100" s="253"/>
      <c r="L100" s="253"/>
      <c r="M100" s="253"/>
      <c r="N100" s="253"/>
      <c r="O100" s="253"/>
      <c r="P100" s="253"/>
      <c r="Q100" s="253"/>
      <c r="R100" s="253"/>
      <c r="S100" s="253"/>
      <c r="T100" s="253"/>
      <c r="U100" s="253"/>
      <c r="V100" s="253"/>
      <c r="W100" s="253"/>
      <c r="X100" s="253"/>
      <c r="Y100" s="253"/>
      <c r="Z100" s="253"/>
      <c r="AA100" s="253"/>
      <c r="AB100" s="253"/>
      <c r="AC100" s="253"/>
      <c r="AD100" s="253"/>
      <c r="AE100" s="253"/>
      <c r="AF100" s="253"/>
      <c r="AG100" s="253"/>
      <c r="AH100" s="253"/>
      <c r="AI100" s="253"/>
      <c r="AJ100" s="253"/>
      <c r="AK100" s="253"/>
      <c r="AL100" s="253"/>
      <c r="AM100" s="369"/>
      <c r="AN100" s="370"/>
      <c r="AO100" s="369"/>
      <c r="AP100" s="369"/>
      <c r="AQ100" s="369"/>
      <c r="AR100" s="369"/>
      <c r="AS100" s="369"/>
      <c r="AT100" s="369"/>
      <c r="AU100" s="369"/>
      <c r="AV100" s="369"/>
      <c r="AW100" s="369"/>
      <c r="AX100" s="369"/>
      <c r="AY100" s="369"/>
      <c r="AZ100" s="369"/>
      <c r="BA100" s="274"/>
    </row>
    <row r="101" spans="1:53" s="255" customFormat="1" ht="15.6" outlineLevel="1">
      <c r="A101" s="451"/>
      <c r="B101" s="250" t="s">
        <v>15</v>
      </c>
      <c r="C101" s="281"/>
      <c r="D101" s="252"/>
      <c r="E101" s="251"/>
      <c r="F101" s="251"/>
      <c r="G101" s="251"/>
      <c r="H101" s="251"/>
      <c r="I101" s="251"/>
      <c r="J101" s="251"/>
      <c r="K101" s="251"/>
      <c r="L101" s="251"/>
      <c r="M101" s="251"/>
      <c r="N101" s="251"/>
      <c r="O101" s="251"/>
      <c r="P101" s="251"/>
      <c r="Q101" s="251"/>
      <c r="R101" s="251"/>
      <c r="S101" s="251"/>
      <c r="T101" s="251"/>
      <c r="U101" s="253"/>
      <c r="V101" s="251"/>
      <c r="W101" s="251"/>
      <c r="X101" s="251"/>
      <c r="Y101" s="251"/>
      <c r="Z101" s="251"/>
      <c r="AA101" s="251"/>
      <c r="AB101" s="251"/>
      <c r="AC101" s="251"/>
      <c r="AD101" s="251"/>
      <c r="AE101" s="251"/>
      <c r="AF101" s="251"/>
      <c r="AG101" s="251"/>
      <c r="AH101" s="251"/>
      <c r="AI101" s="251"/>
      <c r="AJ101" s="251"/>
      <c r="AK101" s="251"/>
      <c r="AL101" s="251"/>
      <c r="AM101" s="367"/>
      <c r="AN101" s="367"/>
      <c r="AO101" s="367"/>
      <c r="AP101" s="367"/>
      <c r="AQ101" s="367"/>
      <c r="AR101" s="367"/>
      <c r="AS101" s="367"/>
      <c r="AT101" s="367"/>
      <c r="AU101" s="367"/>
      <c r="AV101" s="367"/>
      <c r="AW101" s="367"/>
      <c r="AX101" s="367"/>
      <c r="AY101" s="367"/>
      <c r="AZ101" s="367"/>
      <c r="BA101" s="254"/>
    </row>
    <row r="102" spans="1:53" s="245" customFormat="1" ht="15" outlineLevel="1">
      <c r="A102" s="450">
        <v>26</v>
      </c>
      <c r="B102" s="282" t="s">
        <v>16</v>
      </c>
      <c r="C102" s="253" t="s">
        <v>25</v>
      </c>
      <c r="D102" s="257"/>
      <c r="E102" s="257"/>
      <c r="F102" s="257"/>
      <c r="G102" s="257"/>
      <c r="H102" s="257"/>
      <c r="I102" s="257"/>
      <c r="J102" s="257"/>
      <c r="K102" s="257"/>
      <c r="L102" s="257"/>
      <c r="M102" s="257"/>
      <c r="N102" s="257"/>
      <c r="O102" s="257"/>
      <c r="P102" s="257"/>
      <c r="Q102" s="257"/>
      <c r="R102" s="257"/>
      <c r="S102" s="257"/>
      <c r="T102" s="257"/>
      <c r="U102" s="257">
        <v>12</v>
      </c>
      <c r="V102" s="257"/>
      <c r="W102" s="257"/>
      <c r="X102" s="257"/>
      <c r="Y102" s="257"/>
      <c r="Z102" s="257"/>
      <c r="AA102" s="257"/>
      <c r="AB102" s="257"/>
      <c r="AC102" s="257"/>
      <c r="AD102" s="257"/>
      <c r="AE102" s="257"/>
      <c r="AF102" s="257"/>
      <c r="AG102" s="257"/>
      <c r="AH102" s="257"/>
      <c r="AI102" s="257"/>
      <c r="AJ102" s="257"/>
      <c r="AK102" s="257"/>
      <c r="AL102" s="257"/>
      <c r="AM102" s="363"/>
      <c r="AN102" s="363"/>
      <c r="AO102" s="363"/>
      <c r="AP102" s="363"/>
      <c r="AQ102" s="363"/>
      <c r="AR102" s="363"/>
      <c r="AS102" s="368"/>
      <c r="AT102" s="368"/>
      <c r="AU102" s="368"/>
      <c r="AV102" s="368"/>
      <c r="AW102" s="368"/>
      <c r="AX102" s="368"/>
      <c r="AY102" s="368"/>
      <c r="AZ102" s="368"/>
      <c r="BA102" s="258">
        <f>SUM(AM102:AZ102)</f>
        <v>0</v>
      </c>
    </row>
    <row r="103" spans="1:53" s="245" customFormat="1" ht="15" outlineLevel="1">
      <c r="A103" s="450"/>
      <c r="B103" s="276" t="s">
        <v>214</v>
      </c>
      <c r="C103" s="253" t="s">
        <v>163</v>
      </c>
      <c r="D103" s="257"/>
      <c r="E103" s="257"/>
      <c r="F103" s="257"/>
      <c r="G103" s="257"/>
      <c r="H103" s="257"/>
      <c r="I103" s="257"/>
      <c r="J103" s="257"/>
      <c r="K103" s="257"/>
      <c r="L103" s="257"/>
      <c r="M103" s="257"/>
      <c r="N103" s="257"/>
      <c r="O103" s="257"/>
      <c r="P103" s="257"/>
      <c r="Q103" s="257"/>
      <c r="R103" s="257"/>
      <c r="S103" s="257"/>
      <c r="T103" s="257"/>
      <c r="U103" s="257">
        <f>U102</f>
        <v>12</v>
      </c>
      <c r="V103" s="257"/>
      <c r="W103" s="257"/>
      <c r="X103" s="257"/>
      <c r="Y103" s="257"/>
      <c r="Z103" s="257"/>
      <c r="AA103" s="257"/>
      <c r="AB103" s="257"/>
      <c r="AC103" s="257"/>
      <c r="AD103" s="257"/>
      <c r="AE103" s="257"/>
      <c r="AF103" s="257"/>
      <c r="AG103" s="257"/>
      <c r="AH103" s="257"/>
      <c r="AI103" s="257"/>
      <c r="AJ103" s="257"/>
      <c r="AK103" s="257"/>
      <c r="AL103" s="257"/>
      <c r="AM103" s="364">
        <f>AM102</f>
        <v>0</v>
      </c>
      <c r="AN103" s="364">
        <f>AN102</f>
        <v>0</v>
      </c>
      <c r="AO103" s="364">
        <f t="shared" ref="AO103:AZ103" si="25">AO102</f>
        <v>0</v>
      </c>
      <c r="AP103" s="364">
        <f t="shared" si="25"/>
        <v>0</v>
      </c>
      <c r="AQ103" s="364">
        <f t="shared" si="25"/>
        <v>0</v>
      </c>
      <c r="AR103" s="364">
        <f t="shared" si="25"/>
        <v>0</v>
      </c>
      <c r="AS103" s="364">
        <f t="shared" si="25"/>
        <v>0</v>
      </c>
      <c r="AT103" s="364">
        <f t="shared" si="25"/>
        <v>0</v>
      </c>
      <c r="AU103" s="364">
        <f t="shared" si="25"/>
        <v>0</v>
      </c>
      <c r="AV103" s="364">
        <f t="shared" si="25"/>
        <v>0</v>
      </c>
      <c r="AW103" s="364">
        <f t="shared" si="25"/>
        <v>0</v>
      </c>
      <c r="AX103" s="364">
        <f t="shared" si="25"/>
        <v>0</v>
      </c>
      <c r="AY103" s="364">
        <f t="shared" si="25"/>
        <v>0</v>
      </c>
      <c r="AZ103" s="364">
        <f t="shared" si="25"/>
        <v>0</v>
      </c>
      <c r="BA103" s="268"/>
    </row>
    <row r="104" spans="1:53" s="245" customFormat="1" ht="15" outlineLevel="1">
      <c r="A104" s="450"/>
      <c r="B104" s="283"/>
      <c r="C104" s="253"/>
      <c r="D104" s="253"/>
      <c r="E104" s="253"/>
      <c r="F104" s="253"/>
      <c r="G104" s="253"/>
      <c r="H104" s="253"/>
      <c r="I104" s="253"/>
      <c r="J104" s="253"/>
      <c r="K104" s="253"/>
      <c r="L104" s="253"/>
      <c r="M104" s="253"/>
      <c r="N104" s="253"/>
      <c r="O104" s="253"/>
      <c r="P104" s="253"/>
      <c r="Q104" s="253"/>
      <c r="R104" s="253"/>
      <c r="S104" s="253"/>
      <c r="T104" s="253"/>
      <c r="U104" s="253"/>
      <c r="V104" s="253"/>
      <c r="W104" s="253"/>
      <c r="X104" s="253"/>
      <c r="Y104" s="253"/>
      <c r="Z104" s="253"/>
      <c r="AA104" s="253"/>
      <c r="AB104" s="253"/>
      <c r="AC104" s="253"/>
      <c r="AD104" s="253"/>
      <c r="AE104" s="253"/>
      <c r="AF104" s="253"/>
      <c r="AG104" s="253"/>
      <c r="AH104" s="253"/>
      <c r="AI104" s="253"/>
      <c r="AJ104" s="253"/>
      <c r="AK104" s="253"/>
      <c r="AL104" s="253"/>
      <c r="AM104" s="376"/>
      <c r="AN104" s="377"/>
      <c r="AO104" s="377"/>
      <c r="AP104" s="377"/>
      <c r="AQ104" s="377"/>
      <c r="AR104" s="377"/>
      <c r="AS104" s="377"/>
      <c r="AT104" s="377"/>
      <c r="AU104" s="377"/>
      <c r="AV104" s="377"/>
      <c r="AW104" s="377"/>
      <c r="AX104" s="377"/>
      <c r="AY104" s="377"/>
      <c r="AZ104" s="377"/>
      <c r="BA104" s="259"/>
    </row>
    <row r="105" spans="1:53" s="245" customFormat="1" ht="15" outlineLevel="1">
      <c r="A105" s="450">
        <v>27</v>
      </c>
      <c r="B105" s="282" t="s">
        <v>17</v>
      </c>
      <c r="C105" s="253" t="s">
        <v>25</v>
      </c>
      <c r="D105" s="257"/>
      <c r="E105" s="257"/>
      <c r="F105" s="257"/>
      <c r="G105" s="257"/>
      <c r="H105" s="257"/>
      <c r="I105" s="257"/>
      <c r="J105" s="257"/>
      <c r="K105" s="257"/>
      <c r="L105" s="257"/>
      <c r="M105" s="257"/>
      <c r="N105" s="257"/>
      <c r="O105" s="257"/>
      <c r="P105" s="257"/>
      <c r="Q105" s="257"/>
      <c r="R105" s="257"/>
      <c r="S105" s="257"/>
      <c r="T105" s="257"/>
      <c r="U105" s="257">
        <v>12</v>
      </c>
      <c r="V105" s="257"/>
      <c r="W105" s="257"/>
      <c r="X105" s="257"/>
      <c r="Y105" s="257"/>
      <c r="Z105" s="257"/>
      <c r="AA105" s="257"/>
      <c r="AB105" s="257"/>
      <c r="AC105" s="257"/>
      <c r="AD105" s="257"/>
      <c r="AE105" s="257"/>
      <c r="AF105" s="257"/>
      <c r="AG105" s="257"/>
      <c r="AH105" s="257"/>
      <c r="AI105" s="257"/>
      <c r="AJ105" s="257"/>
      <c r="AK105" s="257"/>
      <c r="AL105" s="257"/>
      <c r="AM105" s="363"/>
      <c r="AN105" s="363"/>
      <c r="AO105" s="363"/>
      <c r="AP105" s="363"/>
      <c r="AQ105" s="363"/>
      <c r="AR105" s="363"/>
      <c r="AS105" s="368"/>
      <c r="AT105" s="368"/>
      <c r="AU105" s="368"/>
      <c r="AV105" s="368"/>
      <c r="AW105" s="368"/>
      <c r="AX105" s="368"/>
      <c r="AY105" s="368"/>
      <c r="AZ105" s="368"/>
      <c r="BA105" s="258">
        <f>SUM(AM105:AZ105)</f>
        <v>0</v>
      </c>
    </row>
    <row r="106" spans="1:53" s="245" customFormat="1" ht="15" outlineLevel="1">
      <c r="A106" s="450"/>
      <c r="B106" s="276" t="s">
        <v>214</v>
      </c>
      <c r="C106" s="253" t="s">
        <v>163</v>
      </c>
      <c r="D106" s="257"/>
      <c r="E106" s="257"/>
      <c r="F106" s="257"/>
      <c r="G106" s="257"/>
      <c r="H106" s="257"/>
      <c r="I106" s="257"/>
      <c r="J106" s="257"/>
      <c r="K106" s="257"/>
      <c r="L106" s="257"/>
      <c r="M106" s="257"/>
      <c r="N106" s="257"/>
      <c r="O106" s="257"/>
      <c r="P106" s="257"/>
      <c r="Q106" s="257"/>
      <c r="R106" s="257"/>
      <c r="S106" s="257"/>
      <c r="T106" s="257"/>
      <c r="U106" s="257">
        <f>U105</f>
        <v>12</v>
      </c>
      <c r="V106" s="257"/>
      <c r="W106" s="257"/>
      <c r="X106" s="257"/>
      <c r="Y106" s="257"/>
      <c r="Z106" s="257"/>
      <c r="AA106" s="257"/>
      <c r="AB106" s="257"/>
      <c r="AC106" s="257"/>
      <c r="AD106" s="257"/>
      <c r="AE106" s="257"/>
      <c r="AF106" s="257"/>
      <c r="AG106" s="257"/>
      <c r="AH106" s="257"/>
      <c r="AI106" s="257"/>
      <c r="AJ106" s="257"/>
      <c r="AK106" s="257"/>
      <c r="AL106" s="257"/>
      <c r="AM106" s="364">
        <f>AM105</f>
        <v>0</v>
      </c>
      <c r="AN106" s="364">
        <f>AN105</f>
        <v>0</v>
      </c>
      <c r="AO106" s="364">
        <f>AO105</f>
        <v>0</v>
      </c>
      <c r="AP106" s="364">
        <f>AP105</f>
        <v>0</v>
      </c>
      <c r="AQ106" s="364">
        <f t="shared" ref="AQ106:AZ106" si="26">AQ105</f>
        <v>0</v>
      </c>
      <c r="AR106" s="364">
        <f t="shared" si="26"/>
        <v>0</v>
      </c>
      <c r="AS106" s="364">
        <f t="shared" si="26"/>
        <v>0</v>
      </c>
      <c r="AT106" s="364">
        <f t="shared" si="26"/>
        <v>0</v>
      </c>
      <c r="AU106" s="364">
        <f t="shared" si="26"/>
        <v>0</v>
      </c>
      <c r="AV106" s="364">
        <f t="shared" si="26"/>
        <v>0</v>
      </c>
      <c r="AW106" s="364">
        <f t="shared" si="26"/>
        <v>0</v>
      </c>
      <c r="AX106" s="364">
        <f t="shared" si="26"/>
        <v>0</v>
      </c>
      <c r="AY106" s="364">
        <f t="shared" si="26"/>
        <v>0</v>
      </c>
      <c r="AZ106" s="364">
        <f t="shared" si="26"/>
        <v>0</v>
      </c>
      <c r="BA106" s="268"/>
    </row>
    <row r="107" spans="1:53" s="245" customFormat="1" ht="15.6" outlineLevel="1">
      <c r="A107" s="450"/>
      <c r="B107" s="284"/>
      <c r="C107" s="262"/>
      <c r="D107" s="253"/>
      <c r="E107" s="253"/>
      <c r="F107" s="253"/>
      <c r="G107" s="253"/>
      <c r="H107" s="253"/>
      <c r="I107" s="253"/>
      <c r="J107" s="253"/>
      <c r="K107" s="253"/>
      <c r="L107" s="253"/>
      <c r="M107" s="253"/>
      <c r="N107" s="253"/>
      <c r="O107" s="253"/>
      <c r="P107" s="253"/>
      <c r="Q107" s="253"/>
      <c r="R107" s="253"/>
      <c r="S107" s="253"/>
      <c r="T107" s="253"/>
      <c r="U107" s="262"/>
      <c r="V107" s="253"/>
      <c r="W107" s="253"/>
      <c r="X107" s="253"/>
      <c r="Y107" s="253"/>
      <c r="Z107" s="253"/>
      <c r="AA107" s="253"/>
      <c r="AB107" s="253"/>
      <c r="AC107" s="253"/>
      <c r="AD107" s="253"/>
      <c r="AE107" s="253"/>
      <c r="AF107" s="253"/>
      <c r="AG107" s="253"/>
      <c r="AH107" s="253"/>
      <c r="AI107" s="253"/>
      <c r="AJ107" s="253"/>
      <c r="AK107" s="253"/>
      <c r="AL107" s="253"/>
      <c r="AM107" s="365"/>
      <c r="AN107" s="365"/>
      <c r="AO107" s="365"/>
      <c r="AP107" s="365"/>
      <c r="AQ107" s="365"/>
      <c r="AR107" s="365"/>
      <c r="AS107" s="365"/>
      <c r="AT107" s="365"/>
      <c r="AU107" s="365"/>
      <c r="AV107" s="365"/>
      <c r="AW107" s="365"/>
      <c r="AX107" s="365"/>
      <c r="AY107" s="365"/>
      <c r="AZ107" s="365"/>
      <c r="BA107" s="268"/>
    </row>
    <row r="108" spans="1:53" s="245" customFormat="1" ht="15" outlineLevel="1">
      <c r="A108" s="450">
        <v>28</v>
      </c>
      <c r="B108" s="282" t="s">
        <v>18</v>
      </c>
      <c r="C108" s="253" t="s">
        <v>25</v>
      </c>
      <c r="D108" s="257"/>
      <c r="E108" s="257"/>
      <c r="F108" s="257"/>
      <c r="G108" s="257"/>
      <c r="H108" s="257"/>
      <c r="I108" s="257"/>
      <c r="J108" s="257"/>
      <c r="K108" s="257"/>
      <c r="L108" s="257"/>
      <c r="M108" s="257"/>
      <c r="N108" s="257"/>
      <c r="O108" s="257"/>
      <c r="P108" s="257"/>
      <c r="Q108" s="257"/>
      <c r="R108" s="257"/>
      <c r="S108" s="257"/>
      <c r="T108" s="257"/>
      <c r="U108" s="257">
        <v>0</v>
      </c>
      <c r="V108" s="257"/>
      <c r="W108" s="257"/>
      <c r="X108" s="257"/>
      <c r="Y108" s="257"/>
      <c r="Z108" s="257"/>
      <c r="AA108" s="257"/>
      <c r="AB108" s="257"/>
      <c r="AC108" s="257"/>
      <c r="AD108" s="257"/>
      <c r="AE108" s="257"/>
      <c r="AF108" s="257"/>
      <c r="AG108" s="257"/>
      <c r="AH108" s="257"/>
      <c r="AI108" s="257"/>
      <c r="AJ108" s="257"/>
      <c r="AK108" s="257"/>
      <c r="AL108" s="257"/>
      <c r="AM108" s="363"/>
      <c r="AN108" s="363"/>
      <c r="AO108" s="363"/>
      <c r="AP108" s="363"/>
      <c r="AQ108" s="363"/>
      <c r="AR108" s="363"/>
      <c r="AS108" s="368"/>
      <c r="AT108" s="368"/>
      <c r="AU108" s="368"/>
      <c r="AV108" s="368"/>
      <c r="AW108" s="368"/>
      <c r="AX108" s="368"/>
      <c r="AY108" s="368"/>
      <c r="AZ108" s="368"/>
      <c r="BA108" s="258">
        <f>SUM(AM108:AZ108)</f>
        <v>0</v>
      </c>
    </row>
    <row r="109" spans="1:53" s="245" customFormat="1" ht="15" outlineLevel="1">
      <c r="A109" s="450"/>
      <c r="B109" s="276" t="s">
        <v>214</v>
      </c>
      <c r="C109" s="253" t="s">
        <v>163</v>
      </c>
      <c r="D109" s="257"/>
      <c r="E109" s="257"/>
      <c r="F109" s="257"/>
      <c r="G109" s="257"/>
      <c r="H109" s="257"/>
      <c r="I109" s="257"/>
      <c r="J109" s="257"/>
      <c r="K109" s="257"/>
      <c r="L109" s="257"/>
      <c r="M109" s="257"/>
      <c r="N109" s="257"/>
      <c r="O109" s="257"/>
      <c r="P109" s="257"/>
      <c r="Q109" s="257"/>
      <c r="R109" s="257"/>
      <c r="S109" s="257"/>
      <c r="T109" s="257"/>
      <c r="U109" s="257">
        <f>U108</f>
        <v>0</v>
      </c>
      <c r="V109" s="257"/>
      <c r="W109" s="257"/>
      <c r="X109" s="257"/>
      <c r="Y109" s="257"/>
      <c r="Z109" s="257"/>
      <c r="AA109" s="257"/>
      <c r="AB109" s="257"/>
      <c r="AC109" s="257"/>
      <c r="AD109" s="257"/>
      <c r="AE109" s="257"/>
      <c r="AF109" s="257"/>
      <c r="AG109" s="257"/>
      <c r="AH109" s="257"/>
      <c r="AI109" s="257"/>
      <c r="AJ109" s="257"/>
      <c r="AK109" s="257"/>
      <c r="AL109" s="257"/>
      <c r="AM109" s="364">
        <f>AM108</f>
        <v>0</v>
      </c>
      <c r="AN109" s="364">
        <f>AN108</f>
        <v>0</v>
      </c>
      <c r="AO109" s="364">
        <f t="shared" ref="AO109:AY109" si="27">AO108</f>
        <v>0</v>
      </c>
      <c r="AP109" s="364">
        <f t="shared" si="27"/>
        <v>0</v>
      </c>
      <c r="AQ109" s="364">
        <f t="shared" si="27"/>
        <v>0</v>
      </c>
      <c r="AR109" s="364">
        <f t="shared" si="27"/>
        <v>0</v>
      </c>
      <c r="AS109" s="364">
        <f t="shared" si="27"/>
        <v>0</v>
      </c>
      <c r="AT109" s="364">
        <f t="shared" si="27"/>
        <v>0</v>
      </c>
      <c r="AU109" s="364">
        <f t="shared" si="27"/>
        <v>0</v>
      </c>
      <c r="AV109" s="364">
        <f t="shared" si="27"/>
        <v>0</v>
      </c>
      <c r="AW109" s="364">
        <f t="shared" si="27"/>
        <v>0</v>
      </c>
      <c r="AX109" s="364">
        <f t="shared" si="27"/>
        <v>0</v>
      </c>
      <c r="AY109" s="364">
        <f t="shared" si="27"/>
        <v>0</v>
      </c>
      <c r="AZ109" s="364">
        <f>AZ108</f>
        <v>0</v>
      </c>
      <c r="BA109" s="259"/>
    </row>
    <row r="110" spans="1:53" s="245" customFormat="1" ht="15" outlineLevel="1">
      <c r="A110" s="450"/>
      <c r="B110" s="283"/>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3"/>
      <c r="AM110" s="365"/>
      <c r="AN110" s="365"/>
      <c r="AO110" s="365"/>
      <c r="AP110" s="365"/>
      <c r="AQ110" s="365"/>
      <c r="AR110" s="365"/>
      <c r="AS110" s="365"/>
      <c r="AT110" s="365"/>
      <c r="AU110" s="365"/>
      <c r="AV110" s="365"/>
      <c r="AW110" s="365"/>
      <c r="AX110" s="365"/>
      <c r="AY110" s="365"/>
      <c r="AZ110" s="365"/>
      <c r="BA110" s="268"/>
    </row>
    <row r="111" spans="1:53" s="245" customFormat="1" ht="15" outlineLevel="1">
      <c r="A111" s="450">
        <v>29</v>
      </c>
      <c r="B111" s="285" t="s">
        <v>19</v>
      </c>
      <c r="C111" s="253" t="s">
        <v>25</v>
      </c>
      <c r="D111" s="257"/>
      <c r="E111" s="257"/>
      <c r="F111" s="257"/>
      <c r="G111" s="257"/>
      <c r="H111" s="257"/>
      <c r="I111" s="257"/>
      <c r="J111" s="257"/>
      <c r="K111" s="257"/>
      <c r="L111" s="257"/>
      <c r="M111" s="257"/>
      <c r="N111" s="257"/>
      <c r="O111" s="257"/>
      <c r="P111" s="257"/>
      <c r="Q111" s="257"/>
      <c r="R111" s="257"/>
      <c r="S111" s="257"/>
      <c r="T111" s="257"/>
      <c r="U111" s="257">
        <v>0</v>
      </c>
      <c r="V111" s="257"/>
      <c r="W111" s="257"/>
      <c r="X111" s="257"/>
      <c r="Y111" s="257"/>
      <c r="Z111" s="257"/>
      <c r="AA111" s="257"/>
      <c r="AB111" s="257"/>
      <c r="AC111" s="257"/>
      <c r="AD111" s="257"/>
      <c r="AE111" s="257"/>
      <c r="AF111" s="257"/>
      <c r="AG111" s="257"/>
      <c r="AH111" s="257"/>
      <c r="AI111" s="257"/>
      <c r="AJ111" s="257"/>
      <c r="AK111" s="257"/>
      <c r="AL111" s="257"/>
      <c r="AM111" s="363"/>
      <c r="AN111" s="363"/>
      <c r="AO111" s="363"/>
      <c r="AP111" s="363"/>
      <c r="AQ111" s="363"/>
      <c r="AR111" s="363"/>
      <c r="AS111" s="368"/>
      <c r="AT111" s="368"/>
      <c r="AU111" s="368"/>
      <c r="AV111" s="368"/>
      <c r="AW111" s="368"/>
      <c r="AX111" s="368"/>
      <c r="AY111" s="368"/>
      <c r="AZ111" s="368"/>
      <c r="BA111" s="258">
        <f>SUM(AM111:AZ111)</f>
        <v>0</v>
      </c>
    </row>
    <row r="112" spans="1:53" s="245" customFormat="1" ht="15" outlineLevel="1">
      <c r="A112" s="450"/>
      <c r="B112" s="285" t="s">
        <v>214</v>
      </c>
      <c r="C112" s="253" t="s">
        <v>163</v>
      </c>
      <c r="D112" s="257"/>
      <c r="E112" s="257"/>
      <c r="F112" s="257"/>
      <c r="G112" s="257"/>
      <c r="H112" s="257"/>
      <c r="I112" s="257"/>
      <c r="J112" s="257"/>
      <c r="K112" s="257"/>
      <c r="L112" s="257"/>
      <c r="M112" s="257"/>
      <c r="N112" s="257"/>
      <c r="O112" s="257"/>
      <c r="P112" s="257"/>
      <c r="Q112" s="257"/>
      <c r="R112" s="257"/>
      <c r="S112" s="257"/>
      <c r="T112" s="257"/>
      <c r="U112" s="257">
        <f>U111</f>
        <v>0</v>
      </c>
      <c r="V112" s="257"/>
      <c r="W112" s="257"/>
      <c r="X112" s="257"/>
      <c r="Y112" s="257"/>
      <c r="Z112" s="257"/>
      <c r="AA112" s="257"/>
      <c r="AB112" s="257"/>
      <c r="AC112" s="257"/>
      <c r="AD112" s="257"/>
      <c r="AE112" s="257"/>
      <c r="AF112" s="257"/>
      <c r="AG112" s="257"/>
      <c r="AH112" s="257"/>
      <c r="AI112" s="257"/>
      <c r="AJ112" s="257"/>
      <c r="AK112" s="257"/>
      <c r="AL112" s="257"/>
      <c r="AM112" s="364">
        <f>AM111</f>
        <v>0</v>
      </c>
      <c r="AN112" s="364">
        <f t="shared" ref="AN112:AY112" si="28">AN111</f>
        <v>0</v>
      </c>
      <c r="AO112" s="364">
        <f t="shared" si="28"/>
        <v>0</v>
      </c>
      <c r="AP112" s="364">
        <f t="shared" si="28"/>
        <v>0</v>
      </c>
      <c r="AQ112" s="364">
        <f t="shared" si="28"/>
        <v>0</v>
      </c>
      <c r="AR112" s="364">
        <f t="shared" si="28"/>
        <v>0</v>
      </c>
      <c r="AS112" s="364">
        <f t="shared" si="28"/>
        <v>0</v>
      </c>
      <c r="AT112" s="364">
        <f t="shared" si="28"/>
        <v>0</v>
      </c>
      <c r="AU112" s="364">
        <f t="shared" si="28"/>
        <v>0</v>
      </c>
      <c r="AV112" s="364">
        <f t="shared" si="28"/>
        <v>0</v>
      </c>
      <c r="AW112" s="364">
        <f t="shared" si="28"/>
        <v>0</v>
      </c>
      <c r="AX112" s="364">
        <f t="shared" si="28"/>
        <v>0</v>
      </c>
      <c r="AY112" s="364">
        <f t="shared" si="28"/>
        <v>0</v>
      </c>
      <c r="AZ112" s="364">
        <f>AZ111</f>
        <v>0</v>
      </c>
      <c r="BA112" s="446"/>
    </row>
    <row r="113" spans="1:53" s="245" customFormat="1" ht="15" outlineLevel="1">
      <c r="A113" s="450"/>
      <c r="B113" s="285"/>
      <c r="C113" s="253"/>
      <c r="D113" s="253"/>
      <c r="E113" s="253"/>
      <c r="F113" s="253"/>
      <c r="G113" s="253"/>
      <c r="H113" s="253"/>
      <c r="I113" s="253"/>
      <c r="J113" s="253"/>
      <c r="K113" s="253"/>
      <c r="L113" s="253"/>
      <c r="M113" s="253"/>
      <c r="N113" s="253"/>
      <c r="O113" s="253"/>
      <c r="P113" s="253"/>
      <c r="Q113" s="253"/>
      <c r="R113" s="253"/>
      <c r="S113" s="253"/>
      <c r="T113" s="253"/>
      <c r="U113" s="253"/>
      <c r="V113" s="253"/>
      <c r="W113" s="253"/>
      <c r="X113" s="253"/>
      <c r="Y113" s="253"/>
      <c r="Z113" s="253"/>
      <c r="AA113" s="253"/>
      <c r="AB113" s="253"/>
      <c r="AC113" s="253"/>
      <c r="AD113" s="253"/>
      <c r="AE113" s="253"/>
      <c r="AF113" s="253"/>
      <c r="AG113" s="253"/>
      <c r="AH113" s="253"/>
      <c r="AI113" s="253"/>
      <c r="AJ113" s="253"/>
      <c r="AK113" s="253"/>
      <c r="AL113" s="253"/>
      <c r="AM113" s="253"/>
      <c r="AN113" s="365"/>
      <c r="AO113" s="365"/>
      <c r="AP113" s="365"/>
      <c r="AQ113" s="365"/>
      <c r="AR113" s="365"/>
      <c r="AS113" s="369"/>
      <c r="AT113" s="369"/>
      <c r="AU113" s="369"/>
      <c r="AV113" s="369"/>
      <c r="AW113" s="369"/>
      <c r="AX113" s="369"/>
      <c r="AY113" s="369"/>
      <c r="AZ113" s="369"/>
      <c r="BA113" s="274"/>
    </row>
    <row r="114" spans="1:53" s="245" customFormat="1" ht="15" outlineLevel="1">
      <c r="A114" s="450">
        <v>30</v>
      </c>
      <c r="B114" s="285" t="s">
        <v>486</v>
      </c>
      <c r="C114" s="253" t="s">
        <v>25</v>
      </c>
      <c r="D114" s="257"/>
      <c r="E114" s="257"/>
      <c r="F114" s="257"/>
      <c r="G114" s="257"/>
      <c r="H114" s="257"/>
      <c r="I114" s="257"/>
      <c r="J114" s="257"/>
      <c r="K114" s="257"/>
      <c r="L114" s="257"/>
      <c r="M114" s="257"/>
      <c r="N114" s="257"/>
      <c r="O114" s="257"/>
      <c r="P114" s="257"/>
      <c r="Q114" s="257"/>
      <c r="R114" s="257"/>
      <c r="S114" s="257"/>
      <c r="T114" s="257"/>
      <c r="U114" s="257">
        <v>0</v>
      </c>
      <c r="V114" s="257"/>
      <c r="W114" s="257"/>
      <c r="X114" s="257"/>
      <c r="Y114" s="257"/>
      <c r="Z114" s="257"/>
      <c r="AA114" s="257"/>
      <c r="AB114" s="257"/>
      <c r="AC114" s="257"/>
      <c r="AD114" s="257"/>
      <c r="AE114" s="257"/>
      <c r="AF114" s="257"/>
      <c r="AG114" s="257"/>
      <c r="AH114" s="257"/>
      <c r="AI114" s="257"/>
      <c r="AJ114" s="257"/>
      <c r="AK114" s="257"/>
      <c r="AL114" s="257"/>
      <c r="AM114" s="363"/>
      <c r="AN114" s="363"/>
      <c r="AO114" s="363"/>
      <c r="AP114" s="363"/>
      <c r="AQ114" s="363"/>
      <c r="AR114" s="363"/>
      <c r="AS114" s="368"/>
      <c r="AT114" s="368"/>
      <c r="AU114" s="368"/>
      <c r="AV114" s="368"/>
      <c r="AW114" s="368"/>
      <c r="AX114" s="368"/>
      <c r="AY114" s="368"/>
      <c r="AZ114" s="368"/>
      <c r="BA114" s="258">
        <f>SUM(AM114:AZ114)</f>
        <v>0</v>
      </c>
    </row>
    <row r="115" spans="1:53" s="245" customFormat="1" ht="15" outlineLevel="1">
      <c r="A115" s="450"/>
      <c r="B115" s="285" t="s">
        <v>214</v>
      </c>
      <c r="C115" s="253" t="s">
        <v>163</v>
      </c>
      <c r="D115" s="257"/>
      <c r="E115" s="257"/>
      <c r="F115" s="257"/>
      <c r="G115" s="257"/>
      <c r="H115" s="257"/>
      <c r="I115" s="257"/>
      <c r="J115" s="257"/>
      <c r="K115" s="257"/>
      <c r="L115" s="257"/>
      <c r="M115" s="257"/>
      <c r="N115" s="257"/>
      <c r="O115" s="257"/>
      <c r="P115" s="257"/>
      <c r="Q115" s="257"/>
      <c r="R115" s="257"/>
      <c r="S115" s="257"/>
      <c r="T115" s="257"/>
      <c r="U115" s="257">
        <f>U114</f>
        <v>0</v>
      </c>
      <c r="V115" s="257"/>
      <c r="W115" s="257"/>
      <c r="X115" s="257"/>
      <c r="Y115" s="257"/>
      <c r="Z115" s="257"/>
      <c r="AA115" s="257"/>
      <c r="AB115" s="257"/>
      <c r="AC115" s="257"/>
      <c r="AD115" s="257"/>
      <c r="AE115" s="257"/>
      <c r="AF115" s="257"/>
      <c r="AG115" s="257"/>
      <c r="AH115" s="257"/>
      <c r="AI115" s="257"/>
      <c r="AJ115" s="257"/>
      <c r="AK115" s="257"/>
      <c r="AL115" s="257"/>
      <c r="AM115" s="364">
        <f>AM114</f>
        <v>0</v>
      </c>
      <c r="AN115" s="364">
        <f t="shared" ref="AN115:AZ115" si="29">AN114</f>
        <v>0</v>
      </c>
      <c r="AO115" s="364">
        <f t="shared" si="29"/>
        <v>0</v>
      </c>
      <c r="AP115" s="364">
        <f t="shared" si="29"/>
        <v>0</v>
      </c>
      <c r="AQ115" s="364">
        <f t="shared" si="29"/>
        <v>0</v>
      </c>
      <c r="AR115" s="364">
        <f t="shared" si="29"/>
        <v>0</v>
      </c>
      <c r="AS115" s="364">
        <f t="shared" si="29"/>
        <v>0</v>
      </c>
      <c r="AT115" s="364">
        <f t="shared" si="29"/>
        <v>0</v>
      </c>
      <c r="AU115" s="364">
        <f t="shared" si="29"/>
        <v>0</v>
      </c>
      <c r="AV115" s="364">
        <f t="shared" si="29"/>
        <v>0</v>
      </c>
      <c r="AW115" s="364">
        <f t="shared" si="29"/>
        <v>0</v>
      </c>
      <c r="AX115" s="364">
        <f t="shared" si="29"/>
        <v>0</v>
      </c>
      <c r="AY115" s="364">
        <f t="shared" si="29"/>
        <v>0</v>
      </c>
      <c r="AZ115" s="364">
        <f t="shared" si="29"/>
        <v>0</v>
      </c>
      <c r="BA115" s="446"/>
    </row>
    <row r="116" spans="1:53" s="245" customFormat="1" ht="15" outlineLevel="1">
      <c r="A116" s="450"/>
      <c r="B116" s="285"/>
      <c r="C116" s="253"/>
      <c r="D116" s="253"/>
      <c r="E116" s="253"/>
      <c r="F116" s="253"/>
      <c r="G116" s="253"/>
      <c r="H116" s="253"/>
      <c r="I116" s="253"/>
      <c r="J116" s="253"/>
      <c r="K116" s="253"/>
      <c r="L116" s="253"/>
      <c r="M116" s="253"/>
      <c r="N116" s="253"/>
      <c r="O116" s="253"/>
      <c r="P116" s="253"/>
      <c r="Q116" s="253"/>
      <c r="R116" s="253"/>
      <c r="S116" s="253"/>
      <c r="T116" s="253"/>
      <c r="U116" s="253"/>
      <c r="V116" s="253"/>
      <c r="W116" s="253"/>
      <c r="X116" s="253"/>
      <c r="Y116" s="253"/>
      <c r="Z116" s="253"/>
      <c r="AA116" s="253"/>
      <c r="AB116" s="253"/>
      <c r="AC116" s="253"/>
      <c r="AD116" s="253"/>
      <c r="AE116" s="253"/>
      <c r="AF116" s="253"/>
      <c r="AG116" s="253"/>
      <c r="AH116" s="253"/>
      <c r="AI116" s="253"/>
      <c r="AJ116" s="253"/>
      <c r="AK116" s="253"/>
      <c r="AL116" s="253"/>
      <c r="AM116" s="253"/>
      <c r="AN116" s="365"/>
      <c r="AO116" s="365"/>
      <c r="AP116" s="365"/>
      <c r="AQ116" s="365"/>
      <c r="AR116" s="365"/>
      <c r="AS116" s="369"/>
      <c r="AT116" s="369"/>
      <c r="AU116" s="369"/>
      <c r="AV116" s="369"/>
      <c r="AW116" s="369"/>
      <c r="AX116" s="369"/>
      <c r="AY116" s="369"/>
      <c r="AZ116" s="369"/>
      <c r="BA116" s="274"/>
    </row>
    <row r="117" spans="1:53" s="245" customFormat="1" ht="15.6" outlineLevel="1">
      <c r="A117" s="450"/>
      <c r="B117" s="250" t="s">
        <v>487</v>
      </c>
      <c r="C117" s="253"/>
      <c r="D117" s="253"/>
      <c r="E117" s="253"/>
      <c r="F117" s="253"/>
      <c r="G117" s="253"/>
      <c r="H117" s="253"/>
      <c r="I117" s="253"/>
      <c r="J117" s="253"/>
      <c r="K117" s="253"/>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253"/>
      <c r="AH117" s="253"/>
      <c r="AI117" s="253"/>
      <c r="AJ117" s="253"/>
      <c r="AK117" s="253"/>
      <c r="AL117" s="253"/>
      <c r="AM117" s="253"/>
      <c r="AN117" s="365"/>
      <c r="AO117" s="365"/>
      <c r="AP117" s="365"/>
      <c r="AQ117" s="365"/>
      <c r="AR117" s="365"/>
      <c r="AS117" s="369"/>
      <c r="AT117" s="369"/>
      <c r="AU117" s="369"/>
      <c r="AV117" s="369"/>
      <c r="AW117" s="369"/>
      <c r="AX117" s="369"/>
      <c r="AY117" s="369"/>
      <c r="AZ117" s="369"/>
      <c r="BA117" s="274"/>
    </row>
    <row r="118" spans="1:53" s="245" customFormat="1" ht="15" outlineLevel="1">
      <c r="A118" s="450">
        <v>31</v>
      </c>
      <c r="B118" s="285" t="s">
        <v>488</v>
      </c>
      <c r="C118" s="253" t="s">
        <v>25</v>
      </c>
      <c r="D118" s="257"/>
      <c r="E118" s="257"/>
      <c r="F118" s="257"/>
      <c r="G118" s="257"/>
      <c r="H118" s="257"/>
      <c r="I118" s="257"/>
      <c r="J118" s="257"/>
      <c r="K118" s="257"/>
      <c r="L118" s="257"/>
      <c r="M118" s="257"/>
      <c r="N118" s="257"/>
      <c r="O118" s="257"/>
      <c r="P118" s="257"/>
      <c r="Q118" s="257"/>
      <c r="R118" s="257"/>
      <c r="S118" s="257"/>
      <c r="T118" s="257"/>
      <c r="U118" s="257">
        <v>0</v>
      </c>
      <c r="V118" s="257"/>
      <c r="W118" s="257"/>
      <c r="X118" s="257"/>
      <c r="Y118" s="257"/>
      <c r="Z118" s="257"/>
      <c r="AA118" s="257"/>
      <c r="AB118" s="257"/>
      <c r="AC118" s="257"/>
      <c r="AD118" s="257"/>
      <c r="AE118" s="257"/>
      <c r="AF118" s="257"/>
      <c r="AG118" s="257"/>
      <c r="AH118" s="257"/>
      <c r="AI118" s="257"/>
      <c r="AJ118" s="257"/>
      <c r="AK118" s="257"/>
      <c r="AL118" s="257"/>
      <c r="AM118" s="363"/>
      <c r="AN118" s="363"/>
      <c r="AO118" s="363"/>
      <c r="AP118" s="363"/>
      <c r="AQ118" s="363"/>
      <c r="AR118" s="363"/>
      <c r="AS118" s="368"/>
      <c r="AT118" s="368"/>
      <c r="AU118" s="368"/>
      <c r="AV118" s="368"/>
      <c r="AW118" s="368"/>
      <c r="AX118" s="368"/>
      <c r="AY118" s="368"/>
      <c r="AZ118" s="368"/>
      <c r="BA118" s="258">
        <f>SUM(AM118:AZ118)</f>
        <v>0</v>
      </c>
    </row>
    <row r="119" spans="1:53" s="245" customFormat="1" ht="15" outlineLevel="1">
      <c r="A119" s="450"/>
      <c r="B119" s="285" t="s">
        <v>214</v>
      </c>
      <c r="C119" s="253" t="s">
        <v>163</v>
      </c>
      <c r="D119" s="257"/>
      <c r="E119" s="257"/>
      <c r="F119" s="257"/>
      <c r="G119" s="257"/>
      <c r="H119" s="257"/>
      <c r="I119" s="257"/>
      <c r="J119" s="257"/>
      <c r="K119" s="257"/>
      <c r="L119" s="257"/>
      <c r="M119" s="257"/>
      <c r="N119" s="257"/>
      <c r="O119" s="257"/>
      <c r="P119" s="257"/>
      <c r="Q119" s="257"/>
      <c r="R119" s="257"/>
      <c r="S119" s="257"/>
      <c r="T119" s="257"/>
      <c r="U119" s="257">
        <f>U118</f>
        <v>0</v>
      </c>
      <c r="V119" s="257"/>
      <c r="W119" s="257"/>
      <c r="X119" s="257"/>
      <c r="Y119" s="257"/>
      <c r="Z119" s="257"/>
      <c r="AA119" s="257"/>
      <c r="AB119" s="257"/>
      <c r="AC119" s="257"/>
      <c r="AD119" s="257"/>
      <c r="AE119" s="257"/>
      <c r="AF119" s="257"/>
      <c r="AG119" s="257"/>
      <c r="AH119" s="257"/>
      <c r="AI119" s="257"/>
      <c r="AJ119" s="257"/>
      <c r="AK119" s="257"/>
      <c r="AL119" s="257"/>
      <c r="AM119" s="364">
        <f>AM118</f>
        <v>0</v>
      </c>
      <c r="AN119" s="364">
        <f t="shared" ref="AN119:AZ119" si="30">AN118</f>
        <v>0</v>
      </c>
      <c r="AO119" s="364">
        <f t="shared" si="30"/>
        <v>0</v>
      </c>
      <c r="AP119" s="364">
        <f t="shared" si="30"/>
        <v>0</v>
      </c>
      <c r="AQ119" s="364">
        <f t="shared" si="30"/>
        <v>0</v>
      </c>
      <c r="AR119" s="364">
        <f t="shared" si="30"/>
        <v>0</v>
      </c>
      <c r="AS119" s="364">
        <f t="shared" si="30"/>
        <v>0</v>
      </c>
      <c r="AT119" s="364">
        <f t="shared" si="30"/>
        <v>0</v>
      </c>
      <c r="AU119" s="364">
        <f t="shared" si="30"/>
        <v>0</v>
      </c>
      <c r="AV119" s="364">
        <f t="shared" si="30"/>
        <v>0</v>
      </c>
      <c r="AW119" s="364">
        <f t="shared" si="30"/>
        <v>0</v>
      </c>
      <c r="AX119" s="364">
        <f t="shared" si="30"/>
        <v>0</v>
      </c>
      <c r="AY119" s="364">
        <f t="shared" si="30"/>
        <v>0</v>
      </c>
      <c r="AZ119" s="364">
        <f t="shared" si="30"/>
        <v>0</v>
      </c>
      <c r="BA119" s="446"/>
    </row>
    <row r="120" spans="1:53" s="245" customFormat="1" ht="15" outlineLevel="1">
      <c r="A120" s="450"/>
      <c r="B120" s="285"/>
      <c r="C120" s="253"/>
      <c r="D120" s="253"/>
      <c r="E120" s="253"/>
      <c r="F120" s="253"/>
      <c r="G120" s="253"/>
      <c r="H120" s="253"/>
      <c r="I120" s="253"/>
      <c r="J120" s="253"/>
      <c r="K120" s="253"/>
      <c r="L120" s="253"/>
      <c r="M120" s="253"/>
      <c r="N120" s="253"/>
      <c r="O120" s="253"/>
      <c r="P120" s="253"/>
      <c r="Q120" s="253"/>
      <c r="R120" s="253"/>
      <c r="S120" s="253"/>
      <c r="T120" s="253"/>
      <c r="U120" s="253"/>
      <c r="V120" s="253"/>
      <c r="W120" s="253"/>
      <c r="X120" s="253"/>
      <c r="Y120" s="253"/>
      <c r="Z120" s="253"/>
      <c r="AA120" s="253"/>
      <c r="AB120" s="253"/>
      <c r="AC120" s="253"/>
      <c r="AD120" s="253"/>
      <c r="AE120" s="253"/>
      <c r="AF120" s="253"/>
      <c r="AG120" s="253"/>
      <c r="AH120" s="253"/>
      <c r="AI120" s="253"/>
      <c r="AJ120" s="253"/>
      <c r="AK120" s="253"/>
      <c r="AL120" s="253"/>
      <c r="AM120" s="365"/>
      <c r="AN120" s="365"/>
      <c r="AO120" s="365"/>
      <c r="AP120" s="365"/>
      <c r="AQ120" s="365"/>
      <c r="AR120" s="365"/>
      <c r="AS120" s="369"/>
      <c r="AT120" s="369"/>
      <c r="AU120" s="369"/>
      <c r="AV120" s="369"/>
      <c r="AW120" s="369"/>
      <c r="AX120" s="369"/>
      <c r="AY120" s="369"/>
      <c r="AZ120" s="369"/>
      <c r="BA120" s="274"/>
    </row>
    <row r="121" spans="1:53" s="245" customFormat="1" ht="15" outlineLevel="1">
      <c r="A121" s="450">
        <v>32</v>
      </c>
      <c r="B121" s="285" t="s">
        <v>489</v>
      </c>
      <c r="C121" s="253" t="s">
        <v>25</v>
      </c>
      <c r="D121" s="257"/>
      <c r="E121" s="257"/>
      <c r="F121" s="257"/>
      <c r="G121" s="257"/>
      <c r="H121" s="257"/>
      <c r="I121" s="257"/>
      <c r="J121" s="257"/>
      <c r="K121" s="257"/>
      <c r="L121" s="257"/>
      <c r="M121" s="257"/>
      <c r="N121" s="257"/>
      <c r="O121" s="257"/>
      <c r="P121" s="257"/>
      <c r="Q121" s="257"/>
      <c r="R121" s="257"/>
      <c r="S121" s="257"/>
      <c r="T121" s="257"/>
      <c r="U121" s="257">
        <v>0</v>
      </c>
      <c r="V121" s="257"/>
      <c r="W121" s="257"/>
      <c r="X121" s="257"/>
      <c r="Y121" s="257"/>
      <c r="Z121" s="257"/>
      <c r="AA121" s="257"/>
      <c r="AB121" s="257"/>
      <c r="AC121" s="257"/>
      <c r="AD121" s="257"/>
      <c r="AE121" s="257"/>
      <c r="AF121" s="257"/>
      <c r="AG121" s="257"/>
      <c r="AH121" s="257"/>
      <c r="AI121" s="257"/>
      <c r="AJ121" s="257"/>
      <c r="AK121" s="257"/>
      <c r="AL121" s="257"/>
      <c r="AM121" s="363"/>
      <c r="AN121" s="363"/>
      <c r="AO121" s="363"/>
      <c r="AP121" s="363"/>
      <c r="AQ121" s="363"/>
      <c r="AR121" s="363"/>
      <c r="AS121" s="368"/>
      <c r="AT121" s="368"/>
      <c r="AU121" s="368"/>
      <c r="AV121" s="368"/>
      <c r="AW121" s="368"/>
      <c r="AX121" s="368"/>
      <c r="AY121" s="368"/>
      <c r="AZ121" s="368"/>
      <c r="BA121" s="258">
        <f>SUM(AM121:AZ121)</f>
        <v>0</v>
      </c>
    </row>
    <row r="122" spans="1:53" s="245" customFormat="1" ht="15" outlineLevel="1">
      <c r="A122" s="450"/>
      <c r="B122" s="285" t="s">
        <v>214</v>
      </c>
      <c r="C122" s="253" t="s">
        <v>163</v>
      </c>
      <c r="D122" s="257"/>
      <c r="E122" s="257"/>
      <c r="F122" s="257"/>
      <c r="G122" s="257"/>
      <c r="H122" s="257"/>
      <c r="I122" s="257"/>
      <c r="J122" s="257"/>
      <c r="K122" s="257"/>
      <c r="L122" s="257"/>
      <c r="M122" s="257"/>
      <c r="N122" s="257"/>
      <c r="O122" s="257"/>
      <c r="P122" s="257"/>
      <c r="Q122" s="257"/>
      <c r="R122" s="257"/>
      <c r="S122" s="257"/>
      <c r="T122" s="257"/>
      <c r="U122" s="257">
        <f>U121</f>
        <v>0</v>
      </c>
      <c r="V122" s="257"/>
      <c r="W122" s="257"/>
      <c r="X122" s="257"/>
      <c r="Y122" s="257"/>
      <c r="Z122" s="257"/>
      <c r="AA122" s="257"/>
      <c r="AB122" s="257"/>
      <c r="AC122" s="257"/>
      <c r="AD122" s="257"/>
      <c r="AE122" s="257"/>
      <c r="AF122" s="257"/>
      <c r="AG122" s="257"/>
      <c r="AH122" s="257"/>
      <c r="AI122" s="257"/>
      <c r="AJ122" s="257"/>
      <c r="AK122" s="257"/>
      <c r="AL122" s="257"/>
      <c r="AM122" s="364">
        <f>AM121</f>
        <v>0</v>
      </c>
      <c r="AN122" s="364">
        <f t="shared" ref="AN122:AZ122" si="31">AN121</f>
        <v>0</v>
      </c>
      <c r="AO122" s="364">
        <f t="shared" si="31"/>
        <v>0</v>
      </c>
      <c r="AP122" s="364">
        <f t="shared" si="31"/>
        <v>0</v>
      </c>
      <c r="AQ122" s="364">
        <f t="shared" si="31"/>
        <v>0</v>
      </c>
      <c r="AR122" s="364">
        <f t="shared" si="31"/>
        <v>0</v>
      </c>
      <c r="AS122" s="364">
        <f t="shared" si="31"/>
        <v>0</v>
      </c>
      <c r="AT122" s="364">
        <f t="shared" si="31"/>
        <v>0</v>
      </c>
      <c r="AU122" s="364">
        <f t="shared" si="31"/>
        <v>0</v>
      </c>
      <c r="AV122" s="364">
        <f t="shared" si="31"/>
        <v>0</v>
      </c>
      <c r="AW122" s="364">
        <f t="shared" si="31"/>
        <v>0</v>
      </c>
      <c r="AX122" s="364">
        <f t="shared" si="31"/>
        <v>0</v>
      </c>
      <c r="AY122" s="364">
        <f t="shared" si="31"/>
        <v>0</v>
      </c>
      <c r="AZ122" s="364">
        <f t="shared" si="31"/>
        <v>0</v>
      </c>
      <c r="BA122" s="446"/>
    </row>
    <row r="123" spans="1:53" s="245" customFormat="1" ht="15" outlineLevel="1">
      <c r="A123" s="450"/>
      <c r="B123" s="285"/>
      <c r="C123" s="253"/>
      <c r="D123" s="253"/>
      <c r="E123" s="253"/>
      <c r="F123" s="253"/>
      <c r="G123" s="253"/>
      <c r="H123" s="253"/>
      <c r="I123" s="253"/>
      <c r="J123" s="253"/>
      <c r="K123" s="253"/>
      <c r="L123" s="253"/>
      <c r="M123" s="253"/>
      <c r="N123" s="253"/>
      <c r="O123" s="253"/>
      <c r="P123" s="253"/>
      <c r="Q123" s="253"/>
      <c r="R123" s="253"/>
      <c r="S123" s="253"/>
      <c r="T123" s="253"/>
      <c r="U123" s="253"/>
      <c r="V123" s="253"/>
      <c r="W123" s="253"/>
      <c r="X123" s="253"/>
      <c r="Y123" s="253"/>
      <c r="Z123" s="253"/>
      <c r="AA123" s="253"/>
      <c r="AB123" s="253"/>
      <c r="AC123" s="253"/>
      <c r="AD123" s="253"/>
      <c r="AE123" s="253"/>
      <c r="AF123" s="253"/>
      <c r="AG123" s="253"/>
      <c r="AH123" s="253"/>
      <c r="AI123" s="253"/>
      <c r="AJ123" s="253"/>
      <c r="AK123" s="253"/>
      <c r="AL123" s="253"/>
      <c r="AM123" s="365"/>
      <c r="AN123" s="365"/>
      <c r="AO123" s="365"/>
      <c r="AP123" s="365"/>
      <c r="AQ123" s="365"/>
      <c r="AR123" s="365"/>
      <c r="AS123" s="369"/>
      <c r="AT123" s="369"/>
      <c r="AU123" s="369"/>
      <c r="AV123" s="369"/>
      <c r="AW123" s="369"/>
      <c r="AX123" s="369"/>
      <c r="AY123" s="369"/>
      <c r="AZ123" s="369"/>
      <c r="BA123" s="274"/>
    </row>
    <row r="124" spans="1:53" s="245" customFormat="1" ht="15" outlineLevel="1">
      <c r="A124" s="450">
        <v>33</v>
      </c>
      <c r="B124" s="285" t="s">
        <v>490</v>
      </c>
      <c r="C124" s="253" t="s">
        <v>25</v>
      </c>
      <c r="D124" s="257"/>
      <c r="E124" s="257"/>
      <c r="F124" s="257"/>
      <c r="G124" s="257"/>
      <c r="H124" s="257"/>
      <c r="I124" s="257"/>
      <c r="J124" s="257"/>
      <c r="K124" s="257"/>
      <c r="L124" s="257"/>
      <c r="M124" s="257"/>
      <c r="N124" s="257"/>
      <c r="O124" s="257"/>
      <c r="P124" s="257"/>
      <c r="Q124" s="257"/>
      <c r="R124" s="257"/>
      <c r="S124" s="257"/>
      <c r="T124" s="257"/>
      <c r="U124" s="257">
        <v>12</v>
      </c>
      <c r="V124" s="257"/>
      <c r="W124" s="257"/>
      <c r="X124" s="257"/>
      <c r="Y124" s="257"/>
      <c r="Z124" s="257"/>
      <c r="AA124" s="257"/>
      <c r="AB124" s="257"/>
      <c r="AC124" s="257"/>
      <c r="AD124" s="257"/>
      <c r="AE124" s="257"/>
      <c r="AF124" s="257"/>
      <c r="AG124" s="257"/>
      <c r="AH124" s="257"/>
      <c r="AI124" s="257"/>
      <c r="AJ124" s="257"/>
      <c r="AK124" s="257"/>
      <c r="AL124" s="257"/>
      <c r="AM124" s="363"/>
      <c r="AN124" s="363"/>
      <c r="AO124" s="363"/>
      <c r="AP124" s="363"/>
      <c r="AQ124" s="363"/>
      <c r="AR124" s="363"/>
      <c r="AS124" s="368"/>
      <c r="AT124" s="368"/>
      <c r="AU124" s="368"/>
      <c r="AV124" s="368"/>
      <c r="AW124" s="368"/>
      <c r="AX124" s="368"/>
      <c r="AY124" s="368"/>
      <c r="AZ124" s="368"/>
      <c r="BA124" s="258">
        <f>SUM(AM124:AZ124)</f>
        <v>0</v>
      </c>
    </row>
    <row r="125" spans="1:53" s="245" customFormat="1" ht="15" outlineLevel="1">
      <c r="A125" s="450"/>
      <c r="B125" s="285" t="s">
        <v>214</v>
      </c>
      <c r="C125" s="253" t="s">
        <v>163</v>
      </c>
      <c r="D125" s="257"/>
      <c r="E125" s="257"/>
      <c r="F125" s="257"/>
      <c r="G125" s="257"/>
      <c r="H125" s="257"/>
      <c r="I125" s="257"/>
      <c r="J125" s="257"/>
      <c r="K125" s="257"/>
      <c r="L125" s="257"/>
      <c r="M125" s="257"/>
      <c r="N125" s="257"/>
      <c r="O125" s="257"/>
      <c r="P125" s="257"/>
      <c r="Q125" s="257"/>
      <c r="R125" s="257"/>
      <c r="S125" s="257"/>
      <c r="T125" s="257"/>
      <c r="U125" s="257">
        <f>U124</f>
        <v>12</v>
      </c>
      <c r="V125" s="257"/>
      <c r="W125" s="257"/>
      <c r="X125" s="257"/>
      <c r="Y125" s="257"/>
      <c r="Z125" s="257"/>
      <c r="AA125" s="257"/>
      <c r="AB125" s="257"/>
      <c r="AC125" s="257"/>
      <c r="AD125" s="257"/>
      <c r="AE125" s="257"/>
      <c r="AF125" s="257"/>
      <c r="AG125" s="257"/>
      <c r="AH125" s="257"/>
      <c r="AI125" s="257"/>
      <c r="AJ125" s="257"/>
      <c r="AK125" s="257"/>
      <c r="AL125" s="257"/>
      <c r="AM125" s="364">
        <f>AM124</f>
        <v>0</v>
      </c>
      <c r="AN125" s="364">
        <f t="shared" ref="AN125:AZ125" si="32">AN124</f>
        <v>0</v>
      </c>
      <c r="AO125" s="364">
        <f t="shared" si="32"/>
        <v>0</v>
      </c>
      <c r="AP125" s="364">
        <f t="shared" si="32"/>
        <v>0</v>
      </c>
      <c r="AQ125" s="364">
        <f t="shared" si="32"/>
        <v>0</v>
      </c>
      <c r="AR125" s="364">
        <f t="shared" si="32"/>
        <v>0</v>
      </c>
      <c r="AS125" s="364">
        <f t="shared" si="32"/>
        <v>0</v>
      </c>
      <c r="AT125" s="364">
        <f t="shared" si="32"/>
        <v>0</v>
      </c>
      <c r="AU125" s="364">
        <f t="shared" si="32"/>
        <v>0</v>
      </c>
      <c r="AV125" s="364">
        <f t="shared" si="32"/>
        <v>0</v>
      </c>
      <c r="AW125" s="364">
        <f t="shared" si="32"/>
        <v>0</v>
      </c>
      <c r="AX125" s="364">
        <f t="shared" si="32"/>
        <v>0</v>
      </c>
      <c r="AY125" s="364">
        <f t="shared" si="32"/>
        <v>0</v>
      </c>
      <c r="AZ125" s="364">
        <f t="shared" si="32"/>
        <v>0</v>
      </c>
      <c r="BA125" s="446"/>
    </row>
    <row r="126" spans="1:53" s="245" customFormat="1" ht="15" outlineLevel="1">
      <c r="A126" s="450"/>
      <c r="B126" s="276"/>
      <c r="C126" s="286"/>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7"/>
      <c r="AF126" s="253"/>
      <c r="AG126" s="253"/>
      <c r="AH126" s="253"/>
      <c r="AI126" s="253"/>
      <c r="AJ126" s="253"/>
      <c r="AK126" s="253"/>
      <c r="AL126" s="253"/>
      <c r="AM126" s="365"/>
      <c r="AN126" s="365"/>
      <c r="AO126" s="365"/>
      <c r="AP126" s="365"/>
      <c r="AQ126" s="365"/>
      <c r="AR126" s="365"/>
      <c r="AS126" s="365"/>
      <c r="AT126" s="365"/>
      <c r="AU126" s="365"/>
      <c r="AV126" s="365"/>
      <c r="AW126" s="365"/>
      <c r="AX126" s="365"/>
      <c r="AY126" s="365"/>
      <c r="AZ126" s="365"/>
      <c r="BA126" s="268"/>
    </row>
    <row r="127" spans="1:53" s="245" customFormat="1" ht="15.6">
      <c r="A127" s="450"/>
      <c r="B127" s="288" t="s">
        <v>237</v>
      </c>
      <c r="C127" s="289"/>
      <c r="D127" s="289">
        <f>SUM(D22:D125)</f>
        <v>0</v>
      </c>
      <c r="E127" s="289"/>
      <c r="F127" s="289"/>
      <c r="G127" s="289"/>
      <c r="H127" s="289"/>
      <c r="I127" s="289"/>
      <c r="J127" s="289"/>
      <c r="K127" s="289"/>
      <c r="L127" s="289"/>
      <c r="M127" s="289"/>
      <c r="N127" s="289"/>
      <c r="O127" s="289"/>
      <c r="P127" s="289"/>
      <c r="Q127" s="289"/>
      <c r="R127" s="289"/>
      <c r="S127" s="289"/>
      <c r="T127" s="289"/>
      <c r="U127" s="289"/>
      <c r="V127" s="289">
        <f>SUM(V22:V125)</f>
        <v>0</v>
      </c>
      <c r="W127" s="289"/>
      <c r="X127" s="289"/>
      <c r="Y127" s="289"/>
      <c r="Z127" s="289"/>
      <c r="AA127" s="289"/>
      <c r="AB127" s="289"/>
      <c r="AC127" s="289"/>
      <c r="AD127" s="289"/>
      <c r="AE127" s="289"/>
      <c r="AF127" s="290"/>
      <c r="AG127" s="290"/>
      <c r="AH127" s="290"/>
      <c r="AI127" s="290"/>
      <c r="AJ127" s="290"/>
      <c r="AK127" s="290"/>
      <c r="AL127" s="290"/>
      <c r="AM127" s="290">
        <f>IF(AM21="kWh",SUMPRODUCT(D22:D125,AM22:AM125))</f>
        <v>0</v>
      </c>
      <c r="AN127" s="290">
        <f>IF(AN21="kWh",SUMPRODUCT(D22:D125,AN22:AN125))</f>
        <v>0</v>
      </c>
      <c r="AO127" s="290">
        <f>IF(AO21="kW",SUMPRODUCT(U22:U125,V22:V125,AO22:AO125),SUMPRODUCT(D22:D125,AO22:AO125))</f>
        <v>0</v>
      </c>
      <c r="AP127" s="290">
        <f>IF(AP21="kW",SUMPRODUCT(U22:U125,V22:V125,AP22:AP125),SUMPRODUCT(D22:D125,AP22:AP125))</f>
        <v>0</v>
      </c>
      <c r="AQ127" s="290">
        <f>IF(AQ21="kW",SUMPRODUCT(U22:U125,V22:V125,AQ22:AQ125),SUMPRODUCT(D22:D125,AQ22:AQ125))</f>
        <v>0</v>
      </c>
      <c r="AR127" s="290">
        <f>IF(AR21="kW",SUMPRODUCT(U22:U125,V22:V125,AR22:AR125),SUMPRODUCT(D22:D125,AR22:AR125))</f>
        <v>0</v>
      </c>
      <c r="AS127" s="290">
        <f>IF(AS21="kW",SUMPRODUCT(U22:U125,V22:V125,AS22:AS125),SUMPRODUCT(D22:D125,AS22:AS125))</f>
        <v>0</v>
      </c>
      <c r="AT127" s="290">
        <f>IF(AT21="kW",SUMPRODUCT(U22:U125,V22:V125,AT22:AT125),SUMPRODUCT(D22:D125,AT22:AT125))</f>
        <v>0</v>
      </c>
      <c r="AU127" s="290">
        <f>IF(AU21="kW",SUMPRODUCT(U22:U125,V22:V125,AU22:AU125),SUMPRODUCT(D22:D125,AU22:AU125))</f>
        <v>0</v>
      </c>
      <c r="AV127" s="290">
        <f>IF(AV21="kW",SUMPRODUCT(U22:U125,V22:V125,AV22:AV125),SUMPRODUCT(D22:D125,AV22:AV125))</f>
        <v>0</v>
      </c>
      <c r="AW127" s="290">
        <f>IF(AW21="kW",SUMPRODUCT(U22:U125,V22:V125,AW22:AW125),SUMPRODUCT(D22:D125,AW22:AW125))</f>
        <v>0</v>
      </c>
      <c r="AX127" s="290">
        <f>IF(AX21="kW",SUMPRODUCT(U22:U125,V22:V125,AX22:AX125),SUMPRODUCT(D22:D125,AX22:AX125))</f>
        <v>0</v>
      </c>
      <c r="AY127" s="290">
        <f>IF(AY21="kW",SUMPRODUCT(U22:U125,V22:V125,AY22:AY125),SUMPRODUCT(D22:D125,AY22:AY125))</f>
        <v>0</v>
      </c>
      <c r="AZ127" s="290">
        <f>IF(AZ21="kW",SUMPRODUCT(U22:U125,V22:V125,AZ22:AZ125),SUMPRODUCT(D22:D125,AZ22:AZ125))</f>
        <v>0</v>
      </c>
      <c r="BA127" s="291"/>
    </row>
    <row r="128" spans="1:53" s="245" customFormat="1" ht="15.6">
      <c r="A128" s="450"/>
      <c r="B128" s="292" t="s">
        <v>238</v>
      </c>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c r="AI128" s="289"/>
      <c r="AJ128" s="289"/>
      <c r="AK128" s="289"/>
      <c r="AL128" s="289"/>
      <c r="AM128" s="289">
        <f>HLOOKUP(AM20,'2. LRAMVA Threshold'!$B$42:$Q$53,3,FALSE)</f>
        <v>0</v>
      </c>
      <c r="AN128" s="289">
        <f>HLOOKUP(AN20,'2. LRAMVA Threshold'!$B$42:$Q$53,3,FALSE)</f>
        <v>0</v>
      </c>
      <c r="AO128" s="289">
        <f>HLOOKUP(AO20,'2. LRAMVA Threshold'!$B$42:$Q$53,3,FALSE)</f>
        <v>0</v>
      </c>
      <c r="AP128" s="289">
        <f>HLOOKUP(AP20,'2. LRAMVA Threshold'!$B$42:$Q$53,3,FALSE)</f>
        <v>0</v>
      </c>
      <c r="AQ128" s="289">
        <f>HLOOKUP(AQ20,'2. LRAMVA Threshold'!$B$42:$Q$53,3,FALSE)</f>
        <v>0</v>
      </c>
      <c r="AR128" s="289">
        <f>HLOOKUP(AR20,'2. LRAMVA Threshold'!$B$42:$Q$53,3,FALSE)</f>
        <v>0</v>
      </c>
      <c r="AS128" s="289">
        <f>HLOOKUP(AS20,'2. LRAMVA Threshold'!$B$42:$Q$53,3,FALSE)</f>
        <v>0</v>
      </c>
      <c r="AT128" s="289">
        <f>HLOOKUP(AT20,'2. LRAMVA Threshold'!$B$42:$Q$53,3,FALSE)</f>
        <v>0</v>
      </c>
      <c r="AU128" s="289">
        <f>HLOOKUP(AU20,'2. LRAMVA Threshold'!$B$42:$Q$53,3,FALSE)</f>
        <v>0</v>
      </c>
      <c r="AV128" s="289">
        <f>HLOOKUP(AV20,'2. LRAMVA Threshold'!$B$42:$Q$53,3,FALSE)</f>
        <v>0</v>
      </c>
      <c r="AW128" s="289">
        <f>HLOOKUP(AW20,'2. LRAMVA Threshold'!$B$42:$Q$53,3,FALSE)</f>
        <v>0</v>
      </c>
      <c r="AX128" s="289">
        <f>HLOOKUP(AX20,'2. LRAMVA Threshold'!$B$42:$Q$53,3,FALSE)</f>
        <v>0</v>
      </c>
      <c r="AY128" s="289">
        <f>HLOOKUP(AY20,'2. LRAMVA Threshold'!$B$42:$Q$53,3,FALSE)</f>
        <v>0</v>
      </c>
      <c r="AZ128" s="289">
        <f>HLOOKUP(AZ20,'2. LRAMVA Threshold'!$B$42:$Q$53,3,FALSE)</f>
        <v>0</v>
      </c>
      <c r="BA128" s="293"/>
    </row>
    <row r="129" spans="1:54" s="265" customFormat="1" ht="15">
      <c r="A129" s="452"/>
      <c r="B129" s="285"/>
      <c r="C129" s="294"/>
      <c r="D129" s="295"/>
      <c r="E129" s="295"/>
      <c r="F129" s="295"/>
      <c r="G129" s="295"/>
      <c r="H129" s="295"/>
      <c r="I129" s="295"/>
      <c r="J129" s="295"/>
      <c r="K129" s="295"/>
      <c r="L129" s="295"/>
      <c r="M129" s="295"/>
      <c r="N129" s="295"/>
      <c r="O129" s="295"/>
      <c r="P129" s="295"/>
      <c r="Q129" s="295"/>
      <c r="R129" s="295"/>
      <c r="S129" s="295"/>
      <c r="T129" s="295"/>
      <c r="U129" s="295"/>
      <c r="V129" s="296"/>
      <c r="W129" s="295"/>
      <c r="X129" s="295"/>
      <c r="Y129" s="295"/>
      <c r="AD129" s="295"/>
      <c r="AE129" s="295"/>
      <c r="AF129" s="295"/>
      <c r="AG129" s="295"/>
      <c r="AH129" s="295"/>
      <c r="AI129" s="295"/>
      <c r="AJ129" s="295"/>
      <c r="AK129" s="295"/>
      <c r="AL129" s="295"/>
      <c r="AM129" s="262"/>
      <c r="AN129" s="262"/>
      <c r="AO129" s="262"/>
      <c r="AP129" s="262"/>
      <c r="AQ129" s="262"/>
      <c r="AR129" s="262"/>
      <c r="AS129" s="262"/>
      <c r="AT129" s="262"/>
      <c r="AU129" s="262"/>
      <c r="AV129" s="262"/>
      <c r="AW129" s="262"/>
      <c r="AX129" s="262"/>
      <c r="AY129" s="262"/>
      <c r="AZ129" s="262"/>
      <c r="BA129" s="297"/>
    </row>
    <row r="130" spans="1:54" s="298" customFormat="1" ht="15">
      <c r="A130" s="449"/>
      <c r="B130" s="285" t="s">
        <v>164</v>
      </c>
      <c r="AA130" s="299"/>
      <c r="AB130" s="299"/>
      <c r="AC130" s="299"/>
      <c r="AD130" s="300"/>
      <c r="AE130" s="300"/>
      <c r="AF130" s="300"/>
      <c r="AG130" s="300"/>
      <c r="AH130" s="300"/>
      <c r="AI130" s="300"/>
      <c r="AJ130" s="300"/>
      <c r="AK130" s="300"/>
      <c r="AL130" s="300"/>
      <c r="AM130" s="737">
        <f>HLOOKUP(AM$20,'3.  Distribution Rates'!$C$122:$P$133,3,FALSE)</f>
        <v>1.9400000000000001E-2</v>
      </c>
      <c r="AN130" s="737">
        <f>HLOOKUP(AN$20,'3.  Distribution Rates'!$C$122:$P$133,3,FALSE)</f>
        <v>1.54E-2</v>
      </c>
      <c r="AO130" s="301">
        <f>HLOOKUP(AO$20,'3.  Distribution Rates'!$C$122:$P$133,3,FALSE)</f>
        <v>2.9674999999999998</v>
      </c>
      <c r="AP130" s="301">
        <f>HLOOKUP(AP$20,'3.  Distribution Rates'!$C$122:$P$133,3,FALSE)</f>
        <v>8.5460999999999991</v>
      </c>
      <c r="AQ130" s="301">
        <f>HLOOKUP(AQ$20,'3.  Distribution Rates'!$C$122:$P$133,3,FALSE)</f>
        <v>0</v>
      </c>
      <c r="AR130" s="301">
        <f>HLOOKUP(AR$20,'3.  Distribution Rates'!$C$122:$P$133,3,FALSE)</f>
        <v>0</v>
      </c>
      <c r="AS130" s="301">
        <f>HLOOKUP(AS$20,'3.  Distribution Rates'!$C$122:$P$133,3,FALSE)</f>
        <v>0</v>
      </c>
      <c r="AT130" s="301">
        <f>HLOOKUP(AT$20,'3.  Distribution Rates'!$C$122:$P$133,3,FALSE)</f>
        <v>0</v>
      </c>
      <c r="AU130" s="301">
        <f>HLOOKUP(AU$20,'3.  Distribution Rates'!$C$122:$P$133,3,FALSE)</f>
        <v>0</v>
      </c>
      <c r="AV130" s="301">
        <f>HLOOKUP(AV$20,'3.  Distribution Rates'!$C$122:$P$133,3,FALSE)</f>
        <v>0</v>
      </c>
      <c r="AW130" s="301">
        <f>HLOOKUP(AW$20,'3.  Distribution Rates'!$C$122:$P$133,3,FALSE)</f>
        <v>0</v>
      </c>
      <c r="AX130" s="301">
        <f>HLOOKUP(AX$20,'3.  Distribution Rates'!$C$122:$P$133,3,FALSE)</f>
        <v>0</v>
      </c>
      <c r="AY130" s="301">
        <f>HLOOKUP(AY$20,'3.  Distribution Rates'!$C$122:$P$133,3,FALSE)</f>
        <v>0</v>
      </c>
      <c r="AZ130" s="301">
        <f>HLOOKUP(AZ$20,'3.  Distribution Rates'!$C$122:$P$133,3,FALSE)</f>
        <v>0</v>
      </c>
      <c r="BA130" s="302"/>
      <c r="BB130" s="299"/>
    </row>
    <row r="131" spans="1:54" s="265" customFormat="1" ht="15.6">
      <c r="A131" s="452"/>
      <c r="B131" s="260" t="s">
        <v>252</v>
      </c>
      <c r="C131" s="303"/>
      <c r="E131" s="295"/>
      <c r="F131" s="295"/>
      <c r="G131" s="295"/>
      <c r="H131" s="295"/>
      <c r="I131" s="295"/>
      <c r="J131" s="295"/>
      <c r="K131" s="295"/>
      <c r="L131" s="295"/>
      <c r="M131" s="295"/>
      <c r="N131" s="295"/>
      <c r="O131" s="295"/>
      <c r="P131" s="295"/>
      <c r="Q131" s="295"/>
      <c r="R131" s="295"/>
      <c r="S131" s="295"/>
      <c r="T131" s="295"/>
      <c r="U131" s="295"/>
      <c r="V131" s="262"/>
      <c r="W131" s="295"/>
      <c r="X131" s="295"/>
      <c r="Y131" s="295"/>
      <c r="AD131" s="295"/>
      <c r="AE131" s="295"/>
      <c r="AF131" s="295"/>
      <c r="AG131" s="295"/>
      <c r="AH131" s="295"/>
      <c r="AI131" s="295"/>
      <c r="AJ131" s="295"/>
      <c r="AK131" s="295"/>
      <c r="AL131" s="295"/>
      <c r="AM131" s="304">
        <f t="shared" ref="AM131:AR131" si="33">AM127*AM130</f>
        <v>0</v>
      </c>
      <c r="AN131" s="304">
        <f t="shared" si="33"/>
        <v>0</v>
      </c>
      <c r="AO131" s="305">
        <f t="shared" si="33"/>
        <v>0</v>
      </c>
      <c r="AP131" s="305">
        <f t="shared" si="33"/>
        <v>0</v>
      </c>
      <c r="AQ131" s="305">
        <f t="shared" si="33"/>
        <v>0</v>
      </c>
      <c r="AR131" s="305">
        <f t="shared" si="33"/>
        <v>0</v>
      </c>
      <c r="AS131" s="305">
        <f>AS127*AS130</f>
        <v>0</v>
      </c>
      <c r="AT131" s="305">
        <f t="shared" ref="AT131:AZ131" si="34">AT127*AT130</f>
        <v>0</v>
      </c>
      <c r="AU131" s="305">
        <f t="shared" si="34"/>
        <v>0</v>
      </c>
      <c r="AV131" s="305">
        <f t="shared" si="34"/>
        <v>0</v>
      </c>
      <c r="AW131" s="305">
        <f t="shared" si="34"/>
        <v>0</v>
      </c>
      <c r="AX131" s="305">
        <f t="shared" si="34"/>
        <v>0</v>
      </c>
      <c r="AY131" s="305">
        <f t="shared" si="34"/>
        <v>0</v>
      </c>
      <c r="AZ131" s="305">
        <f t="shared" si="34"/>
        <v>0</v>
      </c>
      <c r="BA131" s="361">
        <f>SUM(AM131:AZ131)</f>
        <v>0</v>
      </c>
    </row>
    <row r="132" spans="1:54" s="265" customFormat="1" ht="15.6">
      <c r="A132" s="452"/>
      <c r="B132" s="307" t="s">
        <v>210</v>
      </c>
      <c r="C132" s="303"/>
      <c r="D132" s="308"/>
      <c r="E132" s="295"/>
      <c r="F132" s="295"/>
      <c r="G132" s="295"/>
      <c r="H132" s="295"/>
      <c r="I132" s="295"/>
      <c r="J132" s="295"/>
      <c r="K132" s="295"/>
      <c r="L132" s="295"/>
      <c r="M132" s="295"/>
      <c r="N132" s="295"/>
      <c r="O132" s="295"/>
      <c r="P132" s="295"/>
      <c r="Q132" s="295"/>
      <c r="R132" s="295"/>
      <c r="S132" s="295"/>
      <c r="T132" s="295"/>
      <c r="U132" s="295"/>
      <c r="V132" s="262"/>
      <c r="W132" s="295"/>
      <c r="X132" s="295"/>
      <c r="Y132" s="295"/>
      <c r="AD132" s="295"/>
      <c r="AE132" s="295"/>
      <c r="AF132" s="295"/>
      <c r="AG132" s="295"/>
      <c r="AH132" s="295"/>
      <c r="AI132" s="295"/>
      <c r="AJ132" s="295"/>
      <c r="AK132" s="295"/>
      <c r="AL132" s="295"/>
      <c r="AM132" s="305">
        <f t="shared" ref="AM132:AR132" si="35">AM128*AM130</f>
        <v>0</v>
      </c>
      <c r="AN132" s="305">
        <f t="shared" si="35"/>
        <v>0</v>
      </c>
      <c r="AO132" s="305">
        <f t="shared" si="35"/>
        <v>0</v>
      </c>
      <c r="AP132" s="305">
        <f t="shared" si="35"/>
        <v>0</v>
      </c>
      <c r="AQ132" s="305">
        <f t="shared" si="35"/>
        <v>0</v>
      </c>
      <c r="AR132" s="305">
        <f t="shared" si="35"/>
        <v>0</v>
      </c>
      <c r="AS132" s="305">
        <f>AS128*AS130</f>
        <v>0</v>
      </c>
      <c r="AT132" s="305">
        <f t="shared" ref="AT132:AZ132" si="36">AT128*AT130</f>
        <v>0</v>
      </c>
      <c r="AU132" s="305">
        <f t="shared" si="36"/>
        <v>0</v>
      </c>
      <c r="AV132" s="305">
        <f t="shared" si="36"/>
        <v>0</v>
      </c>
      <c r="AW132" s="305">
        <f t="shared" si="36"/>
        <v>0</v>
      </c>
      <c r="AX132" s="305">
        <f t="shared" si="36"/>
        <v>0</v>
      </c>
      <c r="AY132" s="305">
        <f t="shared" si="36"/>
        <v>0</v>
      </c>
      <c r="AZ132" s="305">
        <f t="shared" si="36"/>
        <v>0</v>
      </c>
      <c r="BA132" s="361">
        <f>SUM(AM132:AZ132)</f>
        <v>0</v>
      </c>
    </row>
    <row r="133" spans="1:54" s="308" customFormat="1" ht="17.25" customHeight="1">
      <c r="A133" s="449"/>
      <c r="B133" s="307" t="s">
        <v>255</v>
      </c>
      <c r="C133" s="303"/>
      <c r="E133" s="295"/>
      <c r="F133" s="295"/>
      <c r="G133" s="295"/>
      <c r="H133" s="295"/>
      <c r="I133" s="295"/>
      <c r="J133" s="295"/>
      <c r="K133" s="295"/>
      <c r="L133" s="295"/>
      <c r="M133" s="295"/>
      <c r="N133" s="295"/>
      <c r="O133" s="295"/>
      <c r="P133" s="295"/>
      <c r="Q133" s="295"/>
      <c r="R133" s="295"/>
      <c r="S133" s="295"/>
      <c r="T133" s="295"/>
      <c r="U133" s="295"/>
      <c r="V133" s="262"/>
      <c r="W133" s="295"/>
      <c r="X133" s="295"/>
      <c r="Y133" s="295"/>
      <c r="AD133" s="295"/>
      <c r="AE133" s="295"/>
      <c r="AF133" s="295"/>
      <c r="AG133" s="295"/>
      <c r="AH133" s="295"/>
      <c r="AI133" s="295"/>
      <c r="AJ133" s="295"/>
      <c r="AK133" s="295"/>
      <c r="AL133" s="295"/>
      <c r="AM133" s="309"/>
      <c r="AN133" s="309"/>
      <c r="AO133" s="309"/>
      <c r="AP133" s="309"/>
      <c r="AQ133" s="309"/>
      <c r="AR133" s="309"/>
      <c r="AS133" s="309"/>
      <c r="AT133" s="309"/>
      <c r="AU133" s="309"/>
      <c r="AV133" s="309"/>
      <c r="AW133" s="309"/>
      <c r="AX133" s="309"/>
      <c r="AY133" s="309"/>
      <c r="AZ133" s="309"/>
      <c r="BA133" s="361">
        <f>BA131-BA132</f>
        <v>0</v>
      </c>
    </row>
    <row r="134" spans="1:54" s="308" customFormat="1" ht="19.5" customHeight="1">
      <c r="A134" s="449"/>
      <c r="B134" s="285"/>
      <c r="E134" s="295"/>
      <c r="F134" s="295"/>
      <c r="G134" s="295"/>
      <c r="H134" s="295"/>
      <c r="I134" s="295"/>
      <c r="J134" s="295"/>
      <c r="K134" s="295"/>
      <c r="L134" s="295"/>
      <c r="M134" s="295"/>
      <c r="N134" s="295"/>
      <c r="O134" s="295"/>
      <c r="P134" s="295"/>
      <c r="Q134" s="295"/>
      <c r="R134" s="295"/>
      <c r="S134" s="295"/>
      <c r="T134" s="295"/>
      <c r="U134" s="295"/>
      <c r="V134" s="262"/>
      <c r="W134" s="295"/>
      <c r="X134" s="295"/>
      <c r="Y134" s="295"/>
      <c r="AA134" s="303"/>
      <c r="AD134" s="295"/>
      <c r="AE134" s="295"/>
      <c r="AF134" s="295"/>
      <c r="AG134" s="295"/>
      <c r="AH134" s="295"/>
      <c r="AI134" s="295"/>
      <c r="AJ134" s="295"/>
      <c r="AK134" s="295"/>
      <c r="AL134" s="295"/>
      <c r="AM134" s="310"/>
      <c r="AN134" s="310"/>
      <c r="AO134" s="310"/>
      <c r="AP134" s="310"/>
      <c r="AQ134" s="310"/>
      <c r="AR134" s="310"/>
      <c r="AS134" s="310"/>
      <c r="AT134" s="310"/>
      <c r="AU134" s="310"/>
      <c r="AV134" s="310"/>
      <c r="AW134" s="310"/>
      <c r="AX134" s="310"/>
      <c r="AY134" s="310"/>
      <c r="AZ134" s="310"/>
      <c r="BA134" s="311"/>
    </row>
    <row r="135" spans="1:54" s="245" customFormat="1" ht="15">
      <c r="A135" s="450"/>
      <c r="B135" s="312" t="s">
        <v>215</v>
      </c>
      <c r="C135" s="313"/>
      <c r="D135" s="242"/>
      <c r="E135" s="242"/>
      <c r="F135" s="242"/>
      <c r="G135" s="242"/>
      <c r="H135" s="242"/>
      <c r="I135" s="242"/>
      <c r="J135" s="242"/>
      <c r="K135" s="242"/>
      <c r="L135" s="242"/>
      <c r="M135" s="242"/>
      <c r="N135" s="242"/>
      <c r="O135" s="242"/>
      <c r="P135" s="242"/>
      <c r="Q135" s="242"/>
      <c r="R135" s="242"/>
      <c r="S135" s="242"/>
      <c r="T135" s="242"/>
      <c r="U135" s="242"/>
      <c r="V135" s="314"/>
      <c r="W135" s="242"/>
      <c r="X135" s="242"/>
      <c r="Y135" s="242"/>
      <c r="Z135" s="266"/>
      <c r="AC135" s="242"/>
      <c r="AD135" s="242"/>
      <c r="AM135" s="253">
        <f>SUMPRODUCT($E$22:$E$125,AM22:AM125)</f>
        <v>0</v>
      </c>
      <c r="AN135" s="253">
        <f>SUMPRODUCT($E$22:$E$125,AN22:AN125)</f>
        <v>0</v>
      </c>
      <c r="AO135" s="253">
        <f t="shared" ref="AO135:AZ135" si="37">IF(AO21="kW",SUMPRODUCT($U$22:$U$125,$W$22:$W$125,AO22:AO125),SUMPRODUCT($E$22:$E$125,AO22:AO125))</f>
        <v>0</v>
      </c>
      <c r="AP135" s="253">
        <f t="shared" si="37"/>
        <v>0</v>
      </c>
      <c r="AQ135" s="253">
        <f t="shared" si="37"/>
        <v>0</v>
      </c>
      <c r="AR135" s="253">
        <f t="shared" si="37"/>
        <v>0</v>
      </c>
      <c r="AS135" s="253">
        <f t="shared" si="37"/>
        <v>0</v>
      </c>
      <c r="AT135" s="253">
        <f t="shared" si="37"/>
        <v>0</v>
      </c>
      <c r="AU135" s="253">
        <f t="shared" si="37"/>
        <v>0</v>
      </c>
      <c r="AV135" s="253">
        <f t="shared" si="37"/>
        <v>0</v>
      </c>
      <c r="AW135" s="253">
        <f t="shared" si="37"/>
        <v>0</v>
      </c>
      <c r="AX135" s="253">
        <f t="shared" si="37"/>
        <v>0</v>
      </c>
      <c r="AY135" s="253">
        <f t="shared" si="37"/>
        <v>0</v>
      </c>
      <c r="AZ135" s="253">
        <f t="shared" si="37"/>
        <v>0</v>
      </c>
      <c r="BA135" s="297"/>
    </row>
    <row r="136" spans="1:54" s="245" customFormat="1" ht="15">
      <c r="A136" s="450"/>
      <c r="B136" s="312" t="s">
        <v>216</v>
      </c>
      <c r="C136" s="313"/>
      <c r="D136" s="242"/>
      <c r="E136" s="242"/>
      <c r="F136" s="242"/>
      <c r="G136" s="242"/>
      <c r="H136" s="242"/>
      <c r="I136" s="242"/>
      <c r="J136" s="242"/>
      <c r="K136" s="242"/>
      <c r="L136" s="242"/>
      <c r="M136" s="242"/>
      <c r="N136" s="242"/>
      <c r="O136" s="242"/>
      <c r="P136" s="242"/>
      <c r="Q136" s="242"/>
      <c r="R136" s="242"/>
      <c r="S136" s="242"/>
      <c r="T136" s="242"/>
      <c r="U136" s="242"/>
      <c r="V136" s="314"/>
      <c r="W136" s="242"/>
      <c r="X136" s="242"/>
      <c r="Y136" s="242"/>
      <c r="Z136" s="266"/>
      <c r="AC136" s="242"/>
      <c r="AD136" s="242"/>
      <c r="AM136" s="253">
        <f>SUMPRODUCT($F$22:$F$125,AM22:AM125)</f>
        <v>0</v>
      </c>
      <c r="AN136" s="253">
        <f>SUMPRODUCT($F$22:$F$125,AN22:AN125)</f>
        <v>0</v>
      </c>
      <c r="AO136" s="253">
        <f t="shared" ref="AO136:AZ136" si="38">IF(AO21="kW",SUMPRODUCT($U$22:$U$125,$X$22:$X$125,AO22:AO125),SUMPRODUCT($F$22:$F$125,AO22:AO125))</f>
        <v>0</v>
      </c>
      <c r="AP136" s="253">
        <f t="shared" si="38"/>
        <v>0</v>
      </c>
      <c r="AQ136" s="253">
        <f t="shared" si="38"/>
        <v>0</v>
      </c>
      <c r="AR136" s="253">
        <f t="shared" si="38"/>
        <v>0</v>
      </c>
      <c r="AS136" s="253">
        <f t="shared" si="38"/>
        <v>0</v>
      </c>
      <c r="AT136" s="253">
        <f t="shared" si="38"/>
        <v>0</v>
      </c>
      <c r="AU136" s="253">
        <f t="shared" si="38"/>
        <v>0</v>
      </c>
      <c r="AV136" s="253">
        <f t="shared" si="38"/>
        <v>0</v>
      </c>
      <c r="AW136" s="253">
        <f t="shared" si="38"/>
        <v>0</v>
      </c>
      <c r="AX136" s="253">
        <f t="shared" si="38"/>
        <v>0</v>
      </c>
      <c r="AY136" s="253">
        <f t="shared" si="38"/>
        <v>0</v>
      </c>
      <c r="AZ136" s="253">
        <f t="shared" si="38"/>
        <v>0</v>
      </c>
      <c r="BA136" s="297"/>
    </row>
    <row r="137" spans="1:54" s="245" customFormat="1" ht="15">
      <c r="A137" s="450"/>
      <c r="B137" s="312" t="s">
        <v>217</v>
      </c>
      <c r="C137" s="313"/>
      <c r="D137" s="242"/>
      <c r="E137" s="242"/>
      <c r="F137" s="242"/>
      <c r="G137" s="242"/>
      <c r="H137" s="242"/>
      <c r="I137" s="242"/>
      <c r="J137" s="242"/>
      <c r="K137" s="242"/>
      <c r="L137" s="242"/>
      <c r="M137" s="242"/>
      <c r="N137" s="242"/>
      <c r="O137" s="242"/>
      <c r="P137" s="242"/>
      <c r="Q137" s="242"/>
      <c r="R137" s="242"/>
      <c r="S137" s="242"/>
      <c r="T137" s="242"/>
      <c r="U137" s="242"/>
      <c r="V137" s="314"/>
      <c r="W137" s="242"/>
      <c r="X137" s="242"/>
      <c r="Y137" s="242"/>
      <c r="Z137" s="266"/>
      <c r="AC137" s="242"/>
      <c r="AD137" s="242"/>
      <c r="AM137" s="253">
        <f>SUMPRODUCT($G$22:$G$125,AM22:AM125)</f>
        <v>0</v>
      </c>
      <c r="AN137" s="253">
        <f>SUMPRODUCT($G$22:$G$125,AN22:AN125)</f>
        <v>0</v>
      </c>
      <c r="AO137" s="253">
        <f t="shared" ref="AO137:AZ137" si="39">IF(AO21="kW",SUMPRODUCT($U$22:$U$125,$Y$22:$Y$125,AO22:AO125),SUMPRODUCT($G$22:$G$125,AO22:AO125))</f>
        <v>0</v>
      </c>
      <c r="AP137" s="253">
        <f t="shared" si="39"/>
        <v>0</v>
      </c>
      <c r="AQ137" s="253">
        <f t="shared" si="39"/>
        <v>0</v>
      </c>
      <c r="AR137" s="253">
        <f t="shared" si="39"/>
        <v>0</v>
      </c>
      <c r="AS137" s="253">
        <f t="shared" si="39"/>
        <v>0</v>
      </c>
      <c r="AT137" s="253">
        <f t="shared" si="39"/>
        <v>0</v>
      </c>
      <c r="AU137" s="253">
        <f t="shared" si="39"/>
        <v>0</v>
      </c>
      <c r="AV137" s="253">
        <f t="shared" si="39"/>
        <v>0</v>
      </c>
      <c r="AW137" s="253">
        <f t="shared" si="39"/>
        <v>0</v>
      </c>
      <c r="AX137" s="253">
        <f t="shared" si="39"/>
        <v>0</v>
      </c>
      <c r="AY137" s="253">
        <f t="shared" si="39"/>
        <v>0</v>
      </c>
      <c r="AZ137" s="253">
        <f t="shared" si="39"/>
        <v>0</v>
      </c>
      <c r="BA137" s="297"/>
    </row>
    <row r="138" spans="1:54" s="245" customFormat="1" ht="15">
      <c r="A138" s="450"/>
      <c r="B138" s="312" t="s">
        <v>218</v>
      </c>
      <c r="C138" s="313"/>
      <c r="D138" s="242"/>
      <c r="E138" s="242"/>
      <c r="F138" s="242"/>
      <c r="G138" s="242"/>
      <c r="H138" s="242"/>
      <c r="I138" s="242"/>
      <c r="J138" s="242"/>
      <c r="K138" s="242"/>
      <c r="L138" s="242"/>
      <c r="M138" s="242"/>
      <c r="N138" s="242"/>
      <c r="O138" s="242"/>
      <c r="P138" s="242"/>
      <c r="Q138" s="242"/>
      <c r="R138" s="242"/>
      <c r="S138" s="242"/>
      <c r="T138" s="242"/>
      <c r="U138" s="242"/>
      <c r="V138" s="314"/>
      <c r="W138" s="242"/>
      <c r="X138" s="242"/>
      <c r="Y138" s="242"/>
      <c r="Z138" s="266"/>
      <c r="AC138" s="242"/>
      <c r="AD138" s="242"/>
      <c r="AM138" s="253">
        <f>SUMPRODUCT($H$22:$H$125,AM22:AM125)</f>
        <v>0</v>
      </c>
      <c r="AN138" s="253">
        <f>SUMPRODUCT($H$22:$H$125,AN22:AN125)</f>
        <v>0</v>
      </c>
      <c r="AO138" s="253">
        <f t="shared" ref="AO138:AZ138" si="40">IF(AO21="kW",SUMPRODUCT($U$22:$U$125,$Z$22:$Z$125,AO22:AO125),SUMPRODUCT($H$22:$H$125,AO22:AO125))</f>
        <v>0</v>
      </c>
      <c r="AP138" s="253">
        <f t="shared" si="40"/>
        <v>0</v>
      </c>
      <c r="AQ138" s="253">
        <f t="shared" si="40"/>
        <v>0</v>
      </c>
      <c r="AR138" s="253">
        <f t="shared" si="40"/>
        <v>0</v>
      </c>
      <c r="AS138" s="253">
        <f t="shared" si="40"/>
        <v>0</v>
      </c>
      <c r="AT138" s="253">
        <f t="shared" si="40"/>
        <v>0</v>
      </c>
      <c r="AU138" s="253">
        <f t="shared" si="40"/>
        <v>0</v>
      </c>
      <c r="AV138" s="253">
        <f t="shared" si="40"/>
        <v>0</v>
      </c>
      <c r="AW138" s="253">
        <f t="shared" si="40"/>
        <v>0</v>
      </c>
      <c r="AX138" s="253">
        <f t="shared" si="40"/>
        <v>0</v>
      </c>
      <c r="AY138" s="253">
        <f t="shared" si="40"/>
        <v>0</v>
      </c>
      <c r="AZ138" s="253">
        <f t="shared" si="40"/>
        <v>0</v>
      </c>
      <c r="BA138" s="297"/>
    </row>
    <row r="139" spans="1:54" s="245" customFormat="1" ht="15">
      <c r="A139" s="450"/>
      <c r="B139" s="312" t="s">
        <v>219</v>
      </c>
      <c r="C139" s="313"/>
      <c r="D139" s="242"/>
      <c r="E139" s="242"/>
      <c r="F139" s="242"/>
      <c r="G139" s="242"/>
      <c r="H139" s="242"/>
      <c r="I139" s="242"/>
      <c r="J139" s="242"/>
      <c r="K139" s="242"/>
      <c r="L139" s="242"/>
      <c r="M139" s="242"/>
      <c r="N139" s="242"/>
      <c r="O139" s="242"/>
      <c r="P139" s="242"/>
      <c r="Q139" s="242"/>
      <c r="R139" s="242"/>
      <c r="S139" s="242"/>
      <c r="T139" s="242"/>
      <c r="U139" s="242"/>
      <c r="V139" s="314"/>
      <c r="W139" s="242"/>
      <c r="X139" s="242"/>
      <c r="Y139" s="242"/>
      <c r="Z139" s="266"/>
      <c r="AC139" s="242"/>
      <c r="AD139" s="242"/>
      <c r="AM139" s="253">
        <f>SUMPRODUCT($I$22:$I$125,AM22:AM125)</f>
        <v>0</v>
      </c>
      <c r="AN139" s="253">
        <f>SUMPRODUCT($I$22:$I$125,AN22:AN125)</f>
        <v>0</v>
      </c>
      <c r="AO139" s="253">
        <f t="shared" ref="AO139:AZ139" si="41">IF(AO21="kW",SUMPRODUCT($U$22:$U$125,$AA$22:$AA$125,AO22:AO125),SUMPRODUCT($I$22:$I$125,AO22:AO125))</f>
        <v>0</v>
      </c>
      <c r="AP139" s="253">
        <f t="shared" si="41"/>
        <v>0</v>
      </c>
      <c r="AQ139" s="253">
        <f t="shared" si="41"/>
        <v>0</v>
      </c>
      <c r="AR139" s="253">
        <f t="shared" si="41"/>
        <v>0</v>
      </c>
      <c r="AS139" s="253">
        <f t="shared" si="41"/>
        <v>0</v>
      </c>
      <c r="AT139" s="253">
        <f t="shared" si="41"/>
        <v>0</v>
      </c>
      <c r="AU139" s="253">
        <f t="shared" si="41"/>
        <v>0</v>
      </c>
      <c r="AV139" s="253">
        <f t="shared" si="41"/>
        <v>0</v>
      </c>
      <c r="AW139" s="253">
        <f t="shared" si="41"/>
        <v>0</v>
      </c>
      <c r="AX139" s="253">
        <f t="shared" si="41"/>
        <v>0</v>
      </c>
      <c r="AY139" s="253">
        <f t="shared" si="41"/>
        <v>0</v>
      </c>
      <c r="AZ139" s="253">
        <f t="shared" si="41"/>
        <v>0</v>
      </c>
      <c r="BA139" s="297"/>
    </row>
    <row r="140" spans="1:54" s="245" customFormat="1" ht="15">
      <c r="A140" s="450"/>
      <c r="B140" s="312" t="s">
        <v>220</v>
      </c>
      <c r="C140" s="313"/>
      <c r="V140" s="314"/>
      <c r="Z140" s="266"/>
      <c r="AM140" s="253">
        <f>SUMPRODUCT($J$22:$J$125,AM22:AM125)</f>
        <v>0</v>
      </c>
      <c r="AN140" s="253">
        <f>SUMPRODUCT($J$22:$J$125,AN22:AN125)</f>
        <v>0</v>
      </c>
      <c r="AO140" s="253">
        <f t="shared" ref="AO140:AZ140" si="42">IF(AO21="kW",SUMPRODUCT($U$22:$U$125,$AB$22:$AB$125,AO22:AO125),SUMPRODUCT($J$22:$J$125,AO22:AO125))</f>
        <v>0</v>
      </c>
      <c r="AP140" s="253">
        <f t="shared" si="42"/>
        <v>0</v>
      </c>
      <c r="AQ140" s="253">
        <f t="shared" si="42"/>
        <v>0</v>
      </c>
      <c r="AR140" s="253">
        <f t="shared" si="42"/>
        <v>0</v>
      </c>
      <c r="AS140" s="253">
        <f t="shared" si="42"/>
        <v>0</v>
      </c>
      <c r="AT140" s="253">
        <f t="shared" si="42"/>
        <v>0</v>
      </c>
      <c r="AU140" s="253">
        <f t="shared" si="42"/>
        <v>0</v>
      </c>
      <c r="AV140" s="253">
        <f t="shared" si="42"/>
        <v>0</v>
      </c>
      <c r="AW140" s="253">
        <f t="shared" si="42"/>
        <v>0</v>
      </c>
      <c r="AX140" s="253">
        <f t="shared" si="42"/>
        <v>0</v>
      </c>
      <c r="AY140" s="253">
        <f t="shared" si="42"/>
        <v>0</v>
      </c>
      <c r="AZ140" s="253">
        <f t="shared" si="42"/>
        <v>0</v>
      </c>
      <c r="BA140" s="297"/>
    </row>
    <row r="141" spans="1:54" s="245" customFormat="1" ht="15">
      <c r="A141" s="450"/>
      <c r="B141" s="312" t="s">
        <v>221</v>
      </c>
      <c r="C141" s="313"/>
      <c r="D141" s="296"/>
      <c r="E141" s="296"/>
      <c r="F141" s="296"/>
      <c r="G141" s="296"/>
      <c r="H141" s="296"/>
      <c r="I141" s="296"/>
      <c r="J141" s="296"/>
      <c r="K141" s="296"/>
      <c r="L141" s="296"/>
      <c r="M141" s="296"/>
      <c r="N141" s="296"/>
      <c r="O141" s="296"/>
      <c r="P141" s="296"/>
      <c r="Q141" s="296"/>
      <c r="R141" s="296"/>
      <c r="S141" s="296"/>
      <c r="T141" s="296"/>
      <c r="U141" s="296"/>
      <c r="W141" s="242"/>
      <c r="X141" s="242"/>
      <c r="Z141" s="266"/>
      <c r="AC141" s="314"/>
      <c r="AD141" s="314"/>
      <c r="AM141" s="253">
        <f>SUMPRODUCT($K$22:$K$125,AM22:AM125)</f>
        <v>0</v>
      </c>
      <c r="AN141" s="253">
        <f>SUMPRODUCT($K$22:$K$125,AN22:AN125)</f>
        <v>0</v>
      </c>
      <c r="AO141" s="253">
        <f t="shared" ref="AO141:AZ141" si="43">IF(AO21="kW",SUMPRODUCT($U$22:$U$125,$AC$22:$AC$125,AO22:AO125),SUMPRODUCT($K$22:$K$125,AO22:AO125))</f>
        <v>0</v>
      </c>
      <c r="AP141" s="253">
        <f t="shared" si="43"/>
        <v>0</v>
      </c>
      <c r="AQ141" s="253">
        <f t="shared" si="43"/>
        <v>0</v>
      </c>
      <c r="AR141" s="253">
        <f t="shared" si="43"/>
        <v>0</v>
      </c>
      <c r="AS141" s="253">
        <f t="shared" si="43"/>
        <v>0</v>
      </c>
      <c r="AT141" s="253">
        <f t="shared" si="43"/>
        <v>0</v>
      </c>
      <c r="AU141" s="253">
        <f t="shared" si="43"/>
        <v>0</v>
      </c>
      <c r="AV141" s="253">
        <f t="shared" si="43"/>
        <v>0</v>
      </c>
      <c r="AW141" s="253">
        <f t="shared" si="43"/>
        <v>0</v>
      </c>
      <c r="AX141" s="253">
        <f t="shared" si="43"/>
        <v>0</v>
      </c>
      <c r="AY141" s="253">
        <f t="shared" si="43"/>
        <v>0</v>
      </c>
      <c r="AZ141" s="253">
        <f t="shared" si="43"/>
        <v>0</v>
      </c>
      <c r="BA141" s="297"/>
    </row>
    <row r="142" spans="1:54" s="245" customFormat="1" ht="15">
      <c r="A142" s="450"/>
      <c r="B142" s="312" t="s">
        <v>222</v>
      </c>
      <c r="C142" s="313"/>
      <c r="D142" s="296"/>
      <c r="E142" s="296"/>
      <c r="F142" s="296"/>
      <c r="G142" s="296"/>
      <c r="H142" s="296"/>
      <c r="I142" s="296"/>
      <c r="J142" s="296"/>
      <c r="K142" s="296"/>
      <c r="L142" s="296"/>
      <c r="M142" s="296"/>
      <c r="N142" s="296"/>
      <c r="O142" s="296"/>
      <c r="P142" s="296"/>
      <c r="Q142" s="296"/>
      <c r="R142" s="296"/>
      <c r="S142" s="296"/>
      <c r="T142" s="296"/>
      <c r="U142" s="296"/>
      <c r="V142" s="314"/>
      <c r="W142" s="242"/>
      <c r="X142" s="242"/>
      <c r="Z142" s="266"/>
      <c r="AC142" s="314"/>
      <c r="AD142" s="314"/>
      <c r="AM142" s="253">
        <f>SUMPRODUCT($L$22:$L$125,AM22:AM125)</f>
        <v>0</v>
      </c>
      <c r="AN142" s="253">
        <f>SUMPRODUCT($L$22:$L$125,AN22:AN125)</f>
        <v>0</v>
      </c>
      <c r="AO142" s="253">
        <f t="shared" ref="AO142:AZ142" si="44">IF(AO21="kW",SUMPRODUCT($U$22:$U$125,$AD$22:$AD$125,AO22:AO125),SUMPRODUCT($L$22:$L$125,AO22:AO125))</f>
        <v>0</v>
      </c>
      <c r="AP142" s="253">
        <f t="shared" si="44"/>
        <v>0</v>
      </c>
      <c r="AQ142" s="253">
        <f t="shared" si="44"/>
        <v>0</v>
      </c>
      <c r="AR142" s="253">
        <f t="shared" si="44"/>
        <v>0</v>
      </c>
      <c r="AS142" s="253">
        <f t="shared" si="44"/>
        <v>0</v>
      </c>
      <c r="AT142" s="253">
        <f t="shared" si="44"/>
        <v>0</v>
      </c>
      <c r="AU142" s="253">
        <f t="shared" si="44"/>
        <v>0</v>
      </c>
      <c r="AV142" s="253">
        <f t="shared" si="44"/>
        <v>0</v>
      </c>
      <c r="AW142" s="253">
        <f t="shared" si="44"/>
        <v>0</v>
      </c>
      <c r="AX142" s="253">
        <f t="shared" si="44"/>
        <v>0</v>
      </c>
      <c r="AY142" s="253">
        <f t="shared" si="44"/>
        <v>0</v>
      </c>
      <c r="AZ142" s="253">
        <f t="shared" si="44"/>
        <v>0</v>
      </c>
      <c r="BA142" s="297"/>
    </row>
    <row r="143" spans="1:54" s="245" customFormat="1" ht="15">
      <c r="A143" s="450"/>
      <c r="B143" s="312" t="s">
        <v>223</v>
      </c>
      <c r="C143" s="313"/>
      <c r="D143" s="296"/>
      <c r="E143" s="296"/>
      <c r="F143" s="296"/>
      <c r="G143" s="296"/>
      <c r="H143" s="296"/>
      <c r="I143" s="296"/>
      <c r="J143" s="296"/>
      <c r="K143" s="296"/>
      <c r="L143" s="296"/>
      <c r="M143" s="296"/>
      <c r="N143" s="296"/>
      <c r="O143" s="296"/>
      <c r="P143" s="296"/>
      <c r="Q143" s="296"/>
      <c r="R143" s="296"/>
      <c r="S143" s="296"/>
      <c r="T143" s="296"/>
      <c r="U143" s="296"/>
      <c r="V143" s="314"/>
      <c r="W143" s="242"/>
      <c r="X143" s="242"/>
      <c r="Z143" s="266"/>
      <c r="AC143" s="314"/>
      <c r="AD143" s="314"/>
      <c r="AM143" s="253">
        <f>SUMPRODUCT($M$22:$M$125,AM22:AM125)</f>
        <v>0</v>
      </c>
      <c r="AN143" s="253">
        <f>SUMPRODUCT($M$22:$M$125,AN22:AN125)</f>
        <v>0</v>
      </c>
      <c r="AO143" s="253">
        <f t="shared" ref="AO143:AZ143" si="45">IF(AO21="kW",SUMPRODUCT($U$22:$U$125,$AE$22:$AE$125,AO22:AO125),SUMPRODUCT($M$22:$M$125,AO22:AO125))</f>
        <v>0</v>
      </c>
      <c r="AP143" s="253">
        <f t="shared" si="45"/>
        <v>0</v>
      </c>
      <c r="AQ143" s="253">
        <f t="shared" si="45"/>
        <v>0</v>
      </c>
      <c r="AR143" s="253">
        <f t="shared" si="45"/>
        <v>0</v>
      </c>
      <c r="AS143" s="253">
        <f t="shared" si="45"/>
        <v>0</v>
      </c>
      <c r="AT143" s="253">
        <f t="shared" si="45"/>
        <v>0</v>
      </c>
      <c r="AU143" s="253">
        <f t="shared" si="45"/>
        <v>0</v>
      </c>
      <c r="AV143" s="253">
        <f t="shared" si="45"/>
        <v>0</v>
      </c>
      <c r="AW143" s="253">
        <f t="shared" si="45"/>
        <v>0</v>
      </c>
      <c r="AX143" s="253">
        <f t="shared" si="45"/>
        <v>0</v>
      </c>
      <c r="AY143" s="253">
        <f t="shared" si="45"/>
        <v>0</v>
      </c>
      <c r="AZ143" s="253">
        <f t="shared" si="45"/>
        <v>0</v>
      </c>
      <c r="BA143" s="297"/>
    </row>
    <row r="144" spans="1:54" s="245" customFormat="1" ht="15">
      <c r="A144" s="450"/>
      <c r="B144" s="312" t="s">
        <v>834</v>
      </c>
      <c r="C144" s="313"/>
      <c r="D144" s="296"/>
      <c r="E144" s="296"/>
      <c r="F144" s="296"/>
      <c r="G144" s="296"/>
      <c r="H144" s="296"/>
      <c r="I144" s="296"/>
      <c r="J144" s="296"/>
      <c r="K144" s="296"/>
      <c r="L144" s="296"/>
      <c r="M144" s="296"/>
      <c r="N144" s="296"/>
      <c r="O144" s="296"/>
      <c r="P144" s="296"/>
      <c r="Q144" s="296"/>
      <c r="R144" s="296"/>
      <c r="S144" s="296"/>
      <c r="T144" s="296"/>
      <c r="U144" s="296"/>
      <c r="V144" s="314"/>
      <c r="W144" s="242"/>
      <c r="X144" s="242"/>
      <c r="Z144" s="266"/>
      <c r="AC144" s="314"/>
      <c r="AD144" s="314"/>
      <c r="AM144" s="253">
        <f>SUMPRODUCT($N$22:$N$125,AM22:AM125)</f>
        <v>0</v>
      </c>
      <c r="AN144" s="253">
        <f>SUMPRODUCT($N$22:$N$125,AN22:AN125)</f>
        <v>0</v>
      </c>
      <c r="AO144" s="253">
        <f t="shared" ref="AO144:AZ144" si="46">IF(AO21="kW",SUMPRODUCT($U$22:$U$125,$AF$22:$AF$125,AO22:AO125),SUMPRODUCT($N$22:$N$125,AO22:AO125))</f>
        <v>0</v>
      </c>
      <c r="AP144" s="253">
        <f t="shared" si="46"/>
        <v>0</v>
      </c>
      <c r="AQ144" s="253">
        <f t="shared" si="46"/>
        <v>0</v>
      </c>
      <c r="AR144" s="253">
        <f t="shared" si="46"/>
        <v>0</v>
      </c>
      <c r="AS144" s="253">
        <f t="shared" si="46"/>
        <v>0</v>
      </c>
      <c r="AT144" s="253">
        <f t="shared" si="46"/>
        <v>0</v>
      </c>
      <c r="AU144" s="253">
        <f t="shared" si="46"/>
        <v>0</v>
      </c>
      <c r="AV144" s="253">
        <f t="shared" si="46"/>
        <v>0</v>
      </c>
      <c r="AW144" s="253">
        <f t="shared" si="46"/>
        <v>0</v>
      </c>
      <c r="AX144" s="253">
        <f t="shared" si="46"/>
        <v>0</v>
      </c>
      <c r="AY144" s="253">
        <f t="shared" si="46"/>
        <v>0</v>
      </c>
      <c r="AZ144" s="253">
        <f t="shared" si="46"/>
        <v>0</v>
      </c>
      <c r="BA144" s="297"/>
    </row>
    <row r="145" spans="1:54" s="245" customFormat="1" ht="15">
      <c r="A145" s="450"/>
      <c r="B145" s="312" t="s">
        <v>835</v>
      </c>
      <c r="C145" s="313"/>
      <c r="D145" s="296"/>
      <c r="E145" s="296"/>
      <c r="F145" s="296"/>
      <c r="G145" s="296"/>
      <c r="H145" s="296"/>
      <c r="I145" s="296"/>
      <c r="J145" s="296"/>
      <c r="K145" s="296"/>
      <c r="L145" s="296"/>
      <c r="M145" s="296"/>
      <c r="N145" s="296"/>
      <c r="O145" s="296"/>
      <c r="P145" s="296"/>
      <c r="Q145" s="296"/>
      <c r="R145" s="296"/>
      <c r="S145" s="296"/>
      <c r="T145" s="296"/>
      <c r="U145" s="296"/>
      <c r="V145" s="314"/>
      <c r="W145" s="242"/>
      <c r="X145" s="242"/>
      <c r="Z145" s="266"/>
      <c r="AC145" s="314"/>
      <c r="AD145" s="314"/>
      <c r="AM145" s="253">
        <f>SUMPRODUCT($O$22:$O$125,AM22:AM125)</f>
        <v>0</v>
      </c>
      <c r="AN145" s="253">
        <f>SUMPRODUCT($O$22:$O$125,AN22:AN125)</f>
        <v>0</v>
      </c>
      <c r="AO145" s="253">
        <f t="shared" ref="AO145:AZ145" si="47">IF(AO21="kW",SUMPRODUCT($U$22:$U$125,$AG$22:$AG$125,AO22:AO125),SUMPRODUCT($O$22:$O$125,AO22:AO125))</f>
        <v>0</v>
      </c>
      <c r="AP145" s="253">
        <f t="shared" si="47"/>
        <v>0</v>
      </c>
      <c r="AQ145" s="253">
        <f t="shared" si="47"/>
        <v>0</v>
      </c>
      <c r="AR145" s="253">
        <f t="shared" si="47"/>
        <v>0</v>
      </c>
      <c r="AS145" s="253">
        <f t="shared" si="47"/>
        <v>0</v>
      </c>
      <c r="AT145" s="253">
        <f t="shared" si="47"/>
        <v>0</v>
      </c>
      <c r="AU145" s="253">
        <f t="shared" si="47"/>
        <v>0</v>
      </c>
      <c r="AV145" s="253">
        <f t="shared" si="47"/>
        <v>0</v>
      </c>
      <c r="AW145" s="253">
        <f t="shared" si="47"/>
        <v>0</v>
      </c>
      <c r="AX145" s="253">
        <f t="shared" si="47"/>
        <v>0</v>
      </c>
      <c r="AY145" s="253">
        <f t="shared" si="47"/>
        <v>0</v>
      </c>
      <c r="AZ145" s="253">
        <f t="shared" si="47"/>
        <v>0</v>
      </c>
      <c r="BA145" s="297"/>
    </row>
    <row r="146" spans="1:54" s="245" customFormat="1" ht="15">
      <c r="A146" s="450"/>
      <c r="B146" s="312" t="s">
        <v>836</v>
      </c>
      <c r="C146" s="313"/>
      <c r="D146" s="296"/>
      <c r="E146" s="296"/>
      <c r="F146" s="296"/>
      <c r="G146" s="296"/>
      <c r="H146" s="296"/>
      <c r="I146" s="296"/>
      <c r="J146" s="296"/>
      <c r="K146" s="296"/>
      <c r="L146" s="296"/>
      <c r="M146" s="296"/>
      <c r="N146" s="296"/>
      <c r="O146" s="296"/>
      <c r="P146" s="296"/>
      <c r="Q146" s="296"/>
      <c r="R146" s="296"/>
      <c r="S146" s="296"/>
      <c r="T146" s="296"/>
      <c r="U146" s="296"/>
      <c r="V146" s="314"/>
      <c r="W146" s="242"/>
      <c r="X146" s="242"/>
      <c r="Z146" s="266"/>
      <c r="AC146" s="314"/>
      <c r="AD146" s="314"/>
      <c r="AM146" s="253">
        <f>SUMPRODUCT($P$22:$P$125,AM22:AM125)</f>
        <v>0</v>
      </c>
      <c r="AN146" s="253">
        <f>SUMPRODUCT($P$22:$P$125,AN22:AN125)</f>
        <v>0</v>
      </c>
      <c r="AO146" s="253">
        <f t="shared" ref="AO146:AZ146" si="48">IF(AO21="kW",SUMPRODUCT($U$22:$U$125,$AH$22:$AH$125,AO22:AO125),SUMPRODUCT($P$22:$P$125,AO22:AO125))</f>
        <v>0</v>
      </c>
      <c r="AP146" s="253">
        <f t="shared" si="48"/>
        <v>0</v>
      </c>
      <c r="AQ146" s="253">
        <f t="shared" si="48"/>
        <v>0</v>
      </c>
      <c r="AR146" s="253">
        <f t="shared" si="48"/>
        <v>0</v>
      </c>
      <c r="AS146" s="253">
        <f t="shared" si="48"/>
        <v>0</v>
      </c>
      <c r="AT146" s="253">
        <f t="shared" si="48"/>
        <v>0</v>
      </c>
      <c r="AU146" s="253">
        <f t="shared" si="48"/>
        <v>0</v>
      </c>
      <c r="AV146" s="253">
        <f t="shared" si="48"/>
        <v>0</v>
      </c>
      <c r="AW146" s="253">
        <f t="shared" si="48"/>
        <v>0</v>
      </c>
      <c r="AX146" s="253">
        <f t="shared" si="48"/>
        <v>0</v>
      </c>
      <c r="AY146" s="253">
        <f t="shared" si="48"/>
        <v>0</v>
      </c>
      <c r="AZ146" s="253">
        <f t="shared" si="48"/>
        <v>0</v>
      </c>
      <c r="BA146" s="297"/>
    </row>
    <row r="147" spans="1:54" s="245" customFormat="1" ht="15">
      <c r="A147" s="450"/>
      <c r="B147" s="312" t="s">
        <v>837</v>
      </c>
      <c r="C147" s="313"/>
      <c r="D147" s="296"/>
      <c r="E147" s="296"/>
      <c r="F147" s="296"/>
      <c r="G147" s="296"/>
      <c r="H147" s="296"/>
      <c r="I147" s="296"/>
      <c r="J147" s="296"/>
      <c r="K147" s="296"/>
      <c r="L147" s="296"/>
      <c r="M147" s="296"/>
      <c r="N147" s="296"/>
      <c r="O147" s="296"/>
      <c r="P147" s="296"/>
      <c r="Q147" s="296"/>
      <c r="R147" s="296"/>
      <c r="S147" s="296"/>
      <c r="T147" s="296"/>
      <c r="U147" s="296"/>
      <c r="V147" s="314"/>
      <c r="W147" s="242"/>
      <c r="X147" s="242"/>
      <c r="Z147" s="266"/>
      <c r="AC147" s="314"/>
      <c r="AD147" s="314"/>
      <c r="AM147" s="253">
        <f>SUMPRODUCT($Q$22:$Q$125,AM22:AM125)</f>
        <v>0</v>
      </c>
      <c r="AN147" s="253">
        <f>SUMPRODUCT($Q$22:$Q$125,AN22:AN125)</f>
        <v>0</v>
      </c>
      <c r="AO147" s="253">
        <f t="shared" ref="AO147:AZ147" si="49">IF(AO21="kW",SUMPRODUCT($U$22:$U$125,$AI$22:$AI$125,AO22:AO125),SUMPRODUCT($Q$22:$Q$125,AO22:AO125))</f>
        <v>0</v>
      </c>
      <c r="AP147" s="253">
        <f t="shared" si="49"/>
        <v>0</v>
      </c>
      <c r="AQ147" s="253">
        <f t="shared" si="49"/>
        <v>0</v>
      </c>
      <c r="AR147" s="253">
        <f t="shared" si="49"/>
        <v>0</v>
      </c>
      <c r="AS147" s="253">
        <f t="shared" si="49"/>
        <v>0</v>
      </c>
      <c r="AT147" s="253">
        <f t="shared" si="49"/>
        <v>0</v>
      </c>
      <c r="AU147" s="253">
        <f t="shared" si="49"/>
        <v>0</v>
      </c>
      <c r="AV147" s="253">
        <f t="shared" si="49"/>
        <v>0</v>
      </c>
      <c r="AW147" s="253">
        <f t="shared" si="49"/>
        <v>0</v>
      </c>
      <c r="AX147" s="253">
        <f t="shared" si="49"/>
        <v>0</v>
      </c>
      <c r="AY147" s="253">
        <f t="shared" si="49"/>
        <v>0</v>
      </c>
      <c r="AZ147" s="253">
        <f t="shared" si="49"/>
        <v>0</v>
      </c>
      <c r="BA147" s="297"/>
    </row>
    <row r="148" spans="1:54" s="245" customFormat="1" ht="15">
      <c r="A148" s="450"/>
      <c r="B148" s="312" t="s">
        <v>838</v>
      </c>
      <c r="C148" s="313"/>
      <c r="D148" s="296"/>
      <c r="E148" s="296"/>
      <c r="F148" s="296"/>
      <c r="G148" s="296"/>
      <c r="H148" s="296"/>
      <c r="I148" s="296"/>
      <c r="J148" s="296"/>
      <c r="K148" s="296"/>
      <c r="L148" s="296"/>
      <c r="M148" s="296"/>
      <c r="N148" s="296"/>
      <c r="O148" s="296"/>
      <c r="P148" s="296"/>
      <c r="Q148" s="296"/>
      <c r="R148" s="296"/>
      <c r="S148" s="296"/>
      <c r="T148" s="296"/>
      <c r="U148" s="296"/>
      <c r="V148" s="314"/>
      <c r="W148" s="242"/>
      <c r="X148" s="242"/>
      <c r="Z148" s="266"/>
      <c r="AC148" s="314"/>
      <c r="AD148" s="314"/>
      <c r="AM148" s="253">
        <f>SUMPRODUCT($R$22:$R$125,AM22:AM125)</f>
        <v>0</v>
      </c>
      <c r="AN148" s="253">
        <f>SUMPRODUCT($R$22:$R$125,AN22:AN125)</f>
        <v>0</v>
      </c>
      <c r="AO148" s="253">
        <f t="shared" ref="AO148:AZ148" si="50">IF(AO21="kW",SUMPRODUCT($U$22:$U$125,$AJ$22:$AJ$125,AO22:AO125),SUMPRODUCT($R$22:$R$125,AO22:AO125))</f>
        <v>0</v>
      </c>
      <c r="AP148" s="253">
        <f t="shared" si="50"/>
        <v>0</v>
      </c>
      <c r="AQ148" s="253">
        <f t="shared" si="50"/>
        <v>0</v>
      </c>
      <c r="AR148" s="253">
        <f t="shared" si="50"/>
        <v>0</v>
      </c>
      <c r="AS148" s="253">
        <f t="shared" si="50"/>
        <v>0</v>
      </c>
      <c r="AT148" s="253">
        <f t="shared" si="50"/>
        <v>0</v>
      </c>
      <c r="AU148" s="253">
        <f t="shared" si="50"/>
        <v>0</v>
      </c>
      <c r="AV148" s="253">
        <f t="shared" si="50"/>
        <v>0</v>
      </c>
      <c r="AW148" s="253">
        <f t="shared" si="50"/>
        <v>0</v>
      </c>
      <c r="AX148" s="253">
        <f t="shared" si="50"/>
        <v>0</v>
      </c>
      <c r="AY148" s="253">
        <f t="shared" si="50"/>
        <v>0</v>
      </c>
      <c r="AZ148" s="253">
        <f t="shared" si="50"/>
        <v>0</v>
      </c>
      <c r="BA148" s="297"/>
    </row>
    <row r="149" spans="1:54" s="245" customFormat="1" ht="15">
      <c r="A149" s="450"/>
      <c r="B149" s="312" t="s">
        <v>839</v>
      </c>
      <c r="C149" s="313"/>
      <c r="D149" s="296"/>
      <c r="E149" s="296"/>
      <c r="F149" s="296"/>
      <c r="G149" s="296"/>
      <c r="H149" s="296"/>
      <c r="I149" s="296"/>
      <c r="J149" s="296"/>
      <c r="K149" s="296"/>
      <c r="L149" s="296"/>
      <c r="M149" s="296"/>
      <c r="N149" s="296"/>
      <c r="O149" s="296"/>
      <c r="P149" s="296"/>
      <c r="Q149" s="296"/>
      <c r="R149" s="296"/>
      <c r="S149" s="296"/>
      <c r="T149" s="296"/>
      <c r="U149" s="296"/>
      <c r="V149" s="314"/>
      <c r="W149" s="242"/>
      <c r="X149" s="242"/>
      <c r="Z149" s="266"/>
      <c r="AC149" s="314"/>
      <c r="AD149" s="314"/>
      <c r="AM149" s="253">
        <f>SUMPRODUCT($S$22:$S$125,AM22:AM125)</f>
        <v>0</v>
      </c>
      <c r="AN149" s="253">
        <f>SUMPRODUCT($S$22:$S$125,AN22:AN125)</f>
        <v>0</v>
      </c>
      <c r="AO149" s="253">
        <f t="shared" ref="AO149:AZ149" si="51">IF(AO21="kW",SUMPRODUCT($U$22:$U$125,$AK$22:$AK$125,AO22:AO125),SUMPRODUCT($S$22:$S$125,AO22:AO125))</f>
        <v>0</v>
      </c>
      <c r="AP149" s="253">
        <f t="shared" si="51"/>
        <v>0</v>
      </c>
      <c r="AQ149" s="253">
        <f t="shared" si="51"/>
        <v>0</v>
      </c>
      <c r="AR149" s="253">
        <f t="shared" si="51"/>
        <v>0</v>
      </c>
      <c r="AS149" s="253">
        <f t="shared" si="51"/>
        <v>0</v>
      </c>
      <c r="AT149" s="253">
        <f t="shared" si="51"/>
        <v>0</v>
      </c>
      <c r="AU149" s="253">
        <f t="shared" si="51"/>
        <v>0</v>
      </c>
      <c r="AV149" s="253">
        <f t="shared" si="51"/>
        <v>0</v>
      </c>
      <c r="AW149" s="253">
        <f t="shared" si="51"/>
        <v>0</v>
      </c>
      <c r="AX149" s="253">
        <f t="shared" si="51"/>
        <v>0</v>
      </c>
      <c r="AY149" s="253">
        <f t="shared" si="51"/>
        <v>0</v>
      </c>
      <c r="AZ149" s="253">
        <f t="shared" si="51"/>
        <v>0</v>
      </c>
      <c r="BA149" s="297"/>
    </row>
    <row r="150" spans="1:54" ht="15">
      <c r="B150" s="315" t="s">
        <v>840</v>
      </c>
      <c r="C150" s="316"/>
      <c r="D150" s="317"/>
      <c r="E150" s="317"/>
      <c r="F150" s="317"/>
      <c r="G150" s="317"/>
      <c r="H150" s="317"/>
      <c r="I150" s="317"/>
      <c r="J150" s="317"/>
      <c r="K150" s="317"/>
      <c r="L150" s="317"/>
      <c r="M150" s="317"/>
      <c r="N150" s="317"/>
      <c r="O150" s="317"/>
      <c r="P150" s="317"/>
      <c r="Q150" s="317"/>
      <c r="R150" s="317"/>
      <c r="S150" s="317"/>
      <c r="T150" s="317"/>
      <c r="U150" s="317"/>
      <c r="V150" s="318"/>
      <c r="W150" s="319"/>
      <c r="X150" s="320"/>
      <c r="Y150" s="318"/>
      <c r="Z150" s="321"/>
      <c r="AA150" s="322"/>
      <c r="AB150" s="322"/>
      <c r="AC150" s="318"/>
      <c r="AD150" s="318"/>
      <c r="AE150" s="322"/>
      <c r="AF150" s="322"/>
      <c r="AG150" s="322"/>
      <c r="AH150" s="322"/>
      <c r="AI150" s="322"/>
      <c r="AJ150" s="322"/>
      <c r="AK150" s="322"/>
      <c r="AL150" s="322"/>
      <c r="AM150" s="287">
        <f>SUMPRODUCT($T$22:$T$125,AM22:AM125)</f>
        <v>0</v>
      </c>
      <c r="AN150" s="287">
        <f>SUMPRODUCT($T$22:$T$125,AN22:AN125)</f>
        <v>0</v>
      </c>
      <c r="AO150" s="287">
        <f t="shared" ref="AO150:AZ150" si="52">IF(AO21="kW",SUMPRODUCT($U$22:$U$125,$AL$22:$AL$125,AO22:AO125),SUMPRODUCT($T$22:$T$125,AO22:AO125))</f>
        <v>0</v>
      </c>
      <c r="AP150" s="287">
        <f t="shared" si="52"/>
        <v>0</v>
      </c>
      <c r="AQ150" s="287">
        <f t="shared" si="52"/>
        <v>0</v>
      </c>
      <c r="AR150" s="287">
        <f t="shared" si="52"/>
        <v>0</v>
      </c>
      <c r="AS150" s="287">
        <f t="shared" si="52"/>
        <v>0</v>
      </c>
      <c r="AT150" s="287">
        <f t="shared" si="52"/>
        <v>0</v>
      </c>
      <c r="AU150" s="287">
        <f t="shared" si="52"/>
        <v>0</v>
      </c>
      <c r="AV150" s="287">
        <f t="shared" si="52"/>
        <v>0</v>
      </c>
      <c r="AW150" s="287">
        <f t="shared" si="52"/>
        <v>0</v>
      </c>
      <c r="AX150" s="287">
        <f t="shared" si="52"/>
        <v>0</v>
      </c>
      <c r="AY150" s="287">
        <f t="shared" si="52"/>
        <v>0</v>
      </c>
      <c r="AZ150" s="287">
        <f t="shared" si="52"/>
        <v>0</v>
      </c>
      <c r="BA150" s="709"/>
      <c r="BB150" s="323"/>
    </row>
    <row r="151" spans="1:54" ht="15">
      <c r="B151" s="315" t="s">
        <v>1146</v>
      </c>
      <c r="C151" s="313"/>
      <c r="D151" s="657"/>
      <c r="E151" s="657"/>
      <c r="F151" s="657"/>
      <c r="G151" s="657"/>
      <c r="H151" s="657"/>
      <c r="I151" s="657"/>
      <c r="J151" s="657"/>
      <c r="K151" s="657"/>
      <c r="L151" s="657"/>
      <c r="M151" s="657"/>
      <c r="N151" s="657"/>
      <c r="O151" s="657"/>
      <c r="P151" s="657"/>
      <c r="Q151" s="657"/>
      <c r="R151" s="657"/>
      <c r="S151" s="657"/>
      <c r="T151" s="657"/>
      <c r="U151" s="657"/>
      <c r="V151" s="658"/>
      <c r="W151" s="659"/>
      <c r="X151" s="660"/>
      <c r="Y151" s="658"/>
      <c r="Z151" s="266"/>
      <c r="AC151" s="658"/>
      <c r="AD151" s="658"/>
      <c r="AM151" s="253"/>
      <c r="AN151" s="902">
        <v>0</v>
      </c>
      <c r="AO151" s="902">
        <v>0</v>
      </c>
      <c r="AP151" s="253"/>
      <c r="AQ151" s="253"/>
      <c r="AR151" s="253"/>
      <c r="AS151" s="253"/>
      <c r="AT151" s="253"/>
      <c r="AU151" s="253"/>
      <c r="AV151" s="253"/>
      <c r="AW151" s="253"/>
      <c r="AX151" s="253"/>
      <c r="AY151" s="253"/>
      <c r="AZ151" s="253"/>
      <c r="BB151" s="323"/>
    </row>
    <row r="152" spans="1:54" ht="15">
      <c r="B152" s="656"/>
      <c r="C152" s="313"/>
      <c r="D152" s="657"/>
      <c r="E152" s="657"/>
      <c r="F152" s="657"/>
      <c r="G152" s="657"/>
      <c r="H152" s="657"/>
      <c r="I152" s="657"/>
      <c r="J152" s="657"/>
      <c r="K152" s="657"/>
      <c r="L152" s="657"/>
      <c r="M152" s="657"/>
      <c r="N152" s="657"/>
      <c r="O152" s="657"/>
      <c r="P152" s="657"/>
      <c r="Q152" s="657"/>
      <c r="R152" s="657"/>
      <c r="S152" s="657"/>
      <c r="T152" s="657"/>
      <c r="U152" s="657"/>
      <c r="V152" s="658"/>
      <c r="W152" s="659"/>
      <c r="X152" s="660"/>
      <c r="Y152" s="658"/>
      <c r="Z152" s="266"/>
      <c r="AC152" s="658"/>
      <c r="AD152" s="658"/>
      <c r="AM152" s="253"/>
      <c r="AN152" s="253"/>
      <c r="AO152" s="253"/>
      <c r="AP152" s="253"/>
      <c r="AQ152" s="253"/>
      <c r="AR152" s="253"/>
      <c r="AS152" s="253"/>
      <c r="AT152" s="253"/>
      <c r="AU152" s="253"/>
      <c r="AV152" s="253"/>
      <c r="AW152" s="253"/>
      <c r="AX152" s="253"/>
      <c r="AY152" s="253"/>
      <c r="AZ152" s="253"/>
      <c r="BB152" s="323"/>
    </row>
    <row r="153" spans="1:54" ht="15">
      <c r="B153" s="656"/>
      <c r="C153" s="313"/>
      <c r="D153" s="657"/>
      <c r="E153" s="657"/>
      <c r="F153" s="657"/>
      <c r="G153" s="657"/>
      <c r="H153" s="657"/>
      <c r="I153" s="657"/>
      <c r="J153" s="657"/>
      <c r="K153" s="657"/>
      <c r="L153" s="657"/>
      <c r="M153" s="657"/>
      <c r="N153" s="657"/>
      <c r="O153" s="657"/>
      <c r="P153" s="657"/>
      <c r="Q153" s="657"/>
      <c r="R153" s="657"/>
      <c r="S153" s="657"/>
      <c r="T153" s="657"/>
      <c r="U153" s="657"/>
      <c r="V153" s="658"/>
      <c r="W153" s="659"/>
      <c r="X153" s="660"/>
      <c r="Y153" s="658"/>
      <c r="Z153" s="266"/>
      <c r="AC153" s="658"/>
      <c r="AD153" s="658"/>
      <c r="AM153" s="253"/>
      <c r="AN153" s="253"/>
      <c r="AO153" s="253"/>
      <c r="AP153" s="253"/>
      <c r="AQ153" s="253"/>
      <c r="AR153" s="253"/>
      <c r="AS153" s="253"/>
      <c r="AT153" s="253"/>
      <c r="AU153" s="253"/>
      <c r="AV153" s="253"/>
      <c r="AW153" s="253"/>
      <c r="AX153" s="253"/>
      <c r="AY153" s="253"/>
      <c r="AZ153" s="253"/>
      <c r="BB153" s="323"/>
    </row>
    <row r="154" spans="1:54" ht="15">
      <c r="B154" s="656"/>
      <c r="C154" s="313"/>
      <c r="D154" s="657"/>
      <c r="E154" s="657"/>
      <c r="F154" s="657"/>
      <c r="G154" s="657"/>
      <c r="H154" s="657"/>
      <c r="I154" s="657"/>
      <c r="J154" s="657"/>
      <c r="K154" s="657"/>
      <c r="L154" s="657"/>
      <c r="M154" s="657"/>
      <c r="N154" s="657"/>
      <c r="O154" s="657"/>
      <c r="P154" s="657"/>
      <c r="Q154" s="657"/>
      <c r="R154" s="657"/>
      <c r="S154" s="657"/>
      <c r="T154" s="657"/>
      <c r="U154" s="657"/>
      <c r="V154" s="658"/>
      <c r="W154" s="659"/>
      <c r="X154" s="660"/>
      <c r="Y154" s="658"/>
      <c r="Z154" s="266"/>
      <c r="AC154" s="658"/>
      <c r="AD154" s="658"/>
      <c r="AM154" s="253"/>
      <c r="AN154" s="253"/>
      <c r="AO154" s="253"/>
      <c r="AP154" s="253"/>
      <c r="AQ154" s="253"/>
      <c r="AR154" s="253"/>
      <c r="AS154" s="253"/>
      <c r="AT154" s="253"/>
      <c r="AU154" s="253"/>
      <c r="AV154" s="253"/>
      <c r="AW154" s="253"/>
      <c r="AX154" s="253"/>
      <c r="AY154" s="253"/>
      <c r="AZ154" s="253"/>
      <c r="BB154" s="323"/>
    </row>
    <row r="155" spans="1:54" ht="21.75" customHeight="1">
      <c r="B155" s="324" t="s">
        <v>578</v>
      </c>
      <c r="C155" s="325"/>
      <c r="D155" s="326"/>
      <c r="E155" s="326"/>
      <c r="F155" s="326"/>
      <c r="G155" s="326"/>
      <c r="H155" s="326"/>
      <c r="I155" s="326"/>
      <c r="J155" s="326"/>
      <c r="K155" s="326"/>
      <c r="L155" s="326"/>
      <c r="M155" s="326"/>
      <c r="N155" s="326"/>
      <c r="O155" s="326"/>
      <c r="P155" s="326"/>
      <c r="Q155" s="326"/>
      <c r="R155" s="326"/>
      <c r="S155" s="326"/>
      <c r="T155" s="326"/>
      <c r="U155" s="326"/>
      <c r="V155" s="326"/>
      <c r="W155" s="326"/>
      <c r="X155" s="326"/>
      <c r="Y155" s="326"/>
      <c r="Z155" s="327"/>
      <c r="AA155" s="328"/>
      <c r="AB155" s="326"/>
      <c r="AC155" s="326"/>
      <c r="AD155" s="326"/>
      <c r="AE155" s="326"/>
      <c r="AF155" s="326"/>
      <c r="AG155" s="326"/>
      <c r="AH155" s="326"/>
      <c r="AI155" s="326"/>
      <c r="AJ155" s="326"/>
      <c r="AK155" s="326"/>
      <c r="AL155" s="326"/>
      <c r="AM155" s="329"/>
      <c r="AN155" s="329"/>
      <c r="AO155" s="329"/>
      <c r="AP155" s="329"/>
      <c r="AQ155" s="329"/>
      <c r="AR155" s="329"/>
      <c r="AS155" s="329"/>
      <c r="AT155" s="329"/>
      <c r="AU155" s="329"/>
      <c r="AV155" s="329"/>
      <c r="AW155" s="329"/>
      <c r="AX155" s="329"/>
      <c r="AY155" s="329"/>
      <c r="AZ155" s="329"/>
      <c r="BA155" s="329"/>
      <c r="BB155" s="323"/>
    </row>
    <row r="157" spans="1:54" ht="15.6">
      <c r="B157" s="243" t="s">
        <v>241</v>
      </c>
      <c r="C157" s="244"/>
      <c r="D157" s="513" t="s">
        <v>523</v>
      </c>
      <c r="F157" s="513"/>
      <c r="V157" s="244"/>
      <c r="AM157" s="233"/>
      <c r="AN157" s="231"/>
      <c r="AO157" s="231"/>
      <c r="AP157" s="231"/>
      <c r="AQ157" s="231"/>
      <c r="AR157" s="231"/>
      <c r="AS157" s="231"/>
      <c r="AT157" s="231"/>
      <c r="AU157" s="231"/>
      <c r="AV157" s="231"/>
      <c r="AW157" s="231"/>
      <c r="AX157" s="231"/>
      <c r="AY157" s="231"/>
      <c r="AZ157" s="231"/>
      <c r="BA157" s="231"/>
    </row>
    <row r="158" spans="1:54" ht="34.5" customHeight="1">
      <c r="B158" s="964" t="s">
        <v>211</v>
      </c>
      <c r="C158" s="966" t="s">
        <v>33</v>
      </c>
      <c r="D158" s="246" t="s">
        <v>421</v>
      </c>
      <c r="E158" s="970" t="s">
        <v>209</v>
      </c>
      <c r="F158" s="971"/>
      <c r="G158" s="971"/>
      <c r="H158" s="971"/>
      <c r="I158" s="971"/>
      <c r="J158" s="971"/>
      <c r="K158" s="971"/>
      <c r="L158" s="971"/>
      <c r="M158" s="971"/>
      <c r="N158" s="971"/>
      <c r="O158" s="971"/>
      <c r="P158" s="971"/>
      <c r="Q158" s="971"/>
      <c r="R158" s="971"/>
      <c r="S158" s="971"/>
      <c r="T158" s="972"/>
      <c r="U158" s="968" t="s">
        <v>213</v>
      </c>
      <c r="V158" s="246" t="s">
        <v>422</v>
      </c>
      <c r="W158" s="961" t="s">
        <v>212</v>
      </c>
      <c r="X158" s="962"/>
      <c r="Y158" s="962"/>
      <c r="Z158" s="962"/>
      <c r="AA158" s="962"/>
      <c r="AB158" s="962"/>
      <c r="AC158" s="962"/>
      <c r="AD158" s="962"/>
      <c r="AE158" s="962"/>
      <c r="AF158" s="962"/>
      <c r="AG158" s="962"/>
      <c r="AH158" s="962"/>
      <c r="AI158" s="962"/>
      <c r="AJ158" s="962"/>
      <c r="AK158" s="962"/>
      <c r="AL158" s="973"/>
      <c r="AM158" s="961" t="s">
        <v>242</v>
      </c>
      <c r="AN158" s="962"/>
      <c r="AO158" s="962"/>
      <c r="AP158" s="962"/>
      <c r="AQ158" s="962"/>
      <c r="AR158" s="962"/>
      <c r="AS158" s="962"/>
      <c r="AT158" s="962"/>
      <c r="AU158" s="962"/>
      <c r="AV158" s="962"/>
      <c r="AW158" s="962"/>
      <c r="AX158" s="962"/>
      <c r="AY158" s="962"/>
      <c r="AZ158" s="962"/>
      <c r="BA158" s="963"/>
    </row>
    <row r="159" spans="1:54" ht="60.75" customHeight="1">
      <c r="B159" s="965"/>
      <c r="C159" s="967"/>
      <c r="D159" s="247">
        <v>2012</v>
      </c>
      <c r="E159" s="247">
        <v>2013</v>
      </c>
      <c r="F159" s="247">
        <v>2014</v>
      </c>
      <c r="G159" s="247">
        <v>2015</v>
      </c>
      <c r="H159" s="247">
        <v>2016</v>
      </c>
      <c r="I159" s="247">
        <v>2017</v>
      </c>
      <c r="J159" s="247">
        <v>2018</v>
      </c>
      <c r="K159" s="247">
        <v>2019</v>
      </c>
      <c r="L159" s="247">
        <v>2020</v>
      </c>
      <c r="M159" s="247">
        <v>2021</v>
      </c>
      <c r="N159" s="247">
        <v>2022</v>
      </c>
      <c r="O159" s="247">
        <v>2023</v>
      </c>
      <c r="P159" s="247">
        <v>2024</v>
      </c>
      <c r="Q159" s="247">
        <v>2025</v>
      </c>
      <c r="R159" s="247">
        <v>2026</v>
      </c>
      <c r="S159" s="247">
        <v>2027</v>
      </c>
      <c r="T159" s="247">
        <v>2028</v>
      </c>
      <c r="U159" s="969"/>
      <c r="V159" s="247">
        <v>2012</v>
      </c>
      <c r="W159" s="247">
        <v>2013</v>
      </c>
      <c r="X159" s="247">
        <v>2014</v>
      </c>
      <c r="Y159" s="247">
        <v>2015</v>
      </c>
      <c r="Z159" s="247">
        <v>2016</v>
      </c>
      <c r="AA159" s="247">
        <v>2017</v>
      </c>
      <c r="AB159" s="247">
        <v>2018</v>
      </c>
      <c r="AC159" s="247">
        <v>2019</v>
      </c>
      <c r="AD159" s="247">
        <v>2020</v>
      </c>
      <c r="AE159" s="247">
        <v>2021</v>
      </c>
      <c r="AF159" s="247">
        <v>2022</v>
      </c>
      <c r="AG159" s="247">
        <v>2023</v>
      </c>
      <c r="AH159" s="247">
        <v>2024</v>
      </c>
      <c r="AI159" s="247">
        <v>2025</v>
      </c>
      <c r="AJ159" s="247">
        <v>2026</v>
      </c>
      <c r="AK159" s="247">
        <v>2027</v>
      </c>
      <c r="AL159" s="247">
        <v>2028</v>
      </c>
      <c r="AM159" s="247" t="str">
        <f>'1.  LRAMVA Summary'!D53</f>
        <v>Residential</v>
      </c>
      <c r="AN159" s="247" t="str">
        <f>'1.  LRAMVA Summary'!E53</f>
        <v>GS&lt;50 kW</v>
      </c>
      <c r="AO159" s="247" t="str">
        <f>'1.  LRAMVA Summary'!F53</f>
        <v>GS&gt;50 KW</v>
      </c>
      <c r="AP159" s="247" t="str">
        <f>'1.  LRAMVA Summary'!G53</f>
        <v>Street Lights</v>
      </c>
      <c r="AQ159" s="247" t="str">
        <f>'1.  LRAMVA Summary'!H53</f>
        <v/>
      </c>
      <c r="AR159" s="247" t="str">
        <f>'1.  LRAMVA Summary'!I53</f>
        <v/>
      </c>
      <c r="AS159" s="247" t="str">
        <f>'1.  LRAMVA Summary'!J53</f>
        <v/>
      </c>
      <c r="AT159" s="247" t="str">
        <f>'1.  LRAMVA Summary'!K53</f>
        <v/>
      </c>
      <c r="AU159" s="247" t="str">
        <f>'1.  LRAMVA Summary'!L53</f>
        <v/>
      </c>
      <c r="AV159" s="247" t="str">
        <f>'1.  LRAMVA Summary'!M53</f>
        <v/>
      </c>
      <c r="AW159" s="247" t="str">
        <f>'1.  LRAMVA Summary'!N53</f>
        <v/>
      </c>
      <c r="AX159" s="247" t="str">
        <f>'1.  LRAMVA Summary'!O53</f>
        <v/>
      </c>
      <c r="AY159" s="247" t="str">
        <f>'1.  LRAMVA Summary'!P53</f>
        <v/>
      </c>
      <c r="AZ159" s="247" t="str">
        <f>'1.  LRAMVA Summary'!Q53</f>
        <v/>
      </c>
      <c r="BA159" s="249" t="str">
        <f>'1.  LRAMVA Summary'!R53</f>
        <v>Total</v>
      </c>
    </row>
    <row r="160" spans="1:54" ht="15.75" customHeight="1">
      <c r="A160" s="451"/>
      <c r="B160" s="250" t="s">
        <v>0</v>
      </c>
      <c r="C160" s="251"/>
      <c r="D160" s="251"/>
      <c r="E160" s="251"/>
      <c r="F160" s="251"/>
      <c r="G160" s="251"/>
      <c r="H160" s="251"/>
      <c r="I160" s="251"/>
      <c r="J160" s="251"/>
      <c r="K160" s="251"/>
      <c r="L160" s="251"/>
      <c r="M160" s="251"/>
      <c r="N160" s="251"/>
      <c r="O160" s="251"/>
      <c r="P160" s="251"/>
      <c r="Q160" s="251"/>
      <c r="R160" s="251"/>
      <c r="S160" s="251"/>
      <c r="T160" s="251"/>
      <c r="U160" s="252"/>
      <c r="V160" s="251"/>
      <c r="W160" s="251"/>
      <c r="X160" s="251"/>
      <c r="Y160" s="251"/>
      <c r="Z160" s="251"/>
      <c r="AA160" s="251"/>
      <c r="AB160" s="251"/>
      <c r="AC160" s="251"/>
      <c r="AD160" s="251"/>
      <c r="AE160" s="251"/>
      <c r="AF160" s="251"/>
      <c r="AG160" s="251"/>
      <c r="AH160" s="251"/>
      <c r="AI160" s="251"/>
      <c r="AJ160" s="251"/>
      <c r="AK160" s="251"/>
      <c r="AL160" s="251"/>
      <c r="AM160" s="253" t="str">
        <f>'1.  LRAMVA Summary'!D54</f>
        <v>kWh</v>
      </c>
      <c r="AN160" s="253" t="str">
        <f>'1.  LRAMVA Summary'!E54</f>
        <v>kWh</v>
      </c>
      <c r="AO160" s="253" t="str">
        <f>'1.  LRAMVA Summary'!F54</f>
        <v>kW</v>
      </c>
      <c r="AP160" s="253" t="str">
        <f>'1.  LRAMVA Summary'!G54</f>
        <v>kW</v>
      </c>
      <c r="AQ160" s="253">
        <f>'1.  LRAMVA Summary'!H54</f>
        <v>0</v>
      </c>
      <c r="AR160" s="253">
        <f>'1.  LRAMVA Summary'!I54</f>
        <v>0</v>
      </c>
      <c r="AS160" s="253">
        <f>'1.  LRAMVA Summary'!J54</f>
        <v>0</v>
      </c>
      <c r="AT160" s="253">
        <f>'1.  LRAMVA Summary'!K54</f>
        <v>0</v>
      </c>
      <c r="AU160" s="253">
        <f>'1.  LRAMVA Summary'!L54</f>
        <v>0</v>
      </c>
      <c r="AV160" s="253">
        <f>'1.  LRAMVA Summary'!M54</f>
        <v>0</v>
      </c>
      <c r="AW160" s="253">
        <f>'1.  LRAMVA Summary'!N54</f>
        <v>0</v>
      </c>
      <c r="AX160" s="253">
        <f>'1.  LRAMVA Summary'!O54</f>
        <v>0</v>
      </c>
      <c r="AY160" s="253">
        <f>'1.  LRAMVA Summary'!P54</f>
        <v>0</v>
      </c>
      <c r="AZ160" s="253">
        <f>'1.  LRAMVA Summary'!Q54</f>
        <v>0</v>
      </c>
      <c r="BA160" s="330"/>
    </row>
    <row r="161" spans="1:53" ht="15" outlineLevel="1">
      <c r="A161" s="450">
        <v>1</v>
      </c>
      <c r="B161" s="256" t="s">
        <v>1</v>
      </c>
      <c r="C161" s="253" t="s">
        <v>25</v>
      </c>
      <c r="D161" s="257"/>
      <c r="E161" s="257"/>
      <c r="F161" s="257"/>
      <c r="G161" s="257"/>
      <c r="H161" s="257"/>
      <c r="I161" s="257"/>
      <c r="J161" s="257"/>
      <c r="K161" s="257"/>
      <c r="L161" s="257"/>
      <c r="M161" s="257"/>
      <c r="N161" s="257"/>
      <c r="O161" s="257"/>
      <c r="P161" s="257"/>
      <c r="Q161" s="257"/>
      <c r="R161" s="257"/>
      <c r="S161" s="257"/>
      <c r="T161" s="257"/>
      <c r="U161" s="253"/>
      <c r="V161" s="257"/>
      <c r="W161" s="257"/>
      <c r="X161" s="257"/>
      <c r="Y161" s="257"/>
      <c r="Z161" s="257"/>
      <c r="AA161" s="257"/>
      <c r="AB161" s="257"/>
      <c r="AC161" s="257"/>
      <c r="AD161" s="257"/>
      <c r="AE161" s="257"/>
      <c r="AF161" s="257"/>
      <c r="AG161" s="257"/>
      <c r="AH161" s="257"/>
      <c r="AI161" s="257"/>
      <c r="AJ161" s="257"/>
      <c r="AK161" s="257"/>
      <c r="AL161" s="257"/>
      <c r="AM161" s="363"/>
      <c r="AN161" s="363"/>
      <c r="AO161" s="363"/>
      <c r="AP161" s="363"/>
      <c r="AQ161" s="363"/>
      <c r="AR161" s="363"/>
      <c r="AS161" s="363"/>
      <c r="AT161" s="363"/>
      <c r="AU161" s="363"/>
      <c r="AV161" s="363"/>
      <c r="AW161" s="363"/>
      <c r="AX161" s="363"/>
      <c r="AY161" s="363"/>
      <c r="AZ161" s="363"/>
      <c r="BA161" s="258">
        <f>SUM(AM161:AZ161)</f>
        <v>0</v>
      </c>
    </row>
    <row r="162" spans="1:53" ht="15" outlineLevel="1">
      <c r="B162" s="256" t="s">
        <v>243</v>
      </c>
      <c r="C162" s="253" t="s">
        <v>163</v>
      </c>
      <c r="D162" s="257"/>
      <c r="E162" s="257"/>
      <c r="F162" s="257"/>
      <c r="G162" s="257"/>
      <c r="H162" s="257"/>
      <c r="I162" s="257"/>
      <c r="J162" s="257"/>
      <c r="K162" s="257"/>
      <c r="L162" s="257"/>
      <c r="M162" s="257"/>
      <c r="N162" s="257"/>
      <c r="O162" s="257"/>
      <c r="P162" s="257"/>
      <c r="Q162" s="257"/>
      <c r="R162" s="257"/>
      <c r="S162" s="257"/>
      <c r="T162" s="257"/>
      <c r="U162" s="416"/>
      <c r="V162" s="257"/>
      <c r="W162" s="257"/>
      <c r="X162" s="257"/>
      <c r="Y162" s="257"/>
      <c r="Z162" s="257"/>
      <c r="AA162" s="257"/>
      <c r="AB162" s="257"/>
      <c r="AC162" s="257"/>
      <c r="AD162" s="257"/>
      <c r="AE162" s="257"/>
      <c r="AF162" s="257"/>
      <c r="AG162" s="257"/>
      <c r="AH162" s="257"/>
      <c r="AI162" s="257"/>
      <c r="AJ162" s="257"/>
      <c r="AK162" s="257"/>
      <c r="AL162" s="257"/>
      <c r="AM162" s="364">
        <f>AM161</f>
        <v>0</v>
      </c>
      <c r="AN162" s="364">
        <f>AN161</f>
        <v>0</v>
      </c>
      <c r="AO162" s="364">
        <f t="shared" ref="AO162:AZ162" si="53">AO161</f>
        <v>0</v>
      </c>
      <c r="AP162" s="364">
        <f t="shared" si="53"/>
        <v>0</v>
      </c>
      <c r="AQ162" s="364">
        <f t="shared" si="53"/>
        <v>0</v>
      </c>
      <c r="AR162" s="364">
        <f t="shared" si="53"/>
        <v>0</v>
      </c>
      <c r="AS162" s="364">
        <f t="shared" si="53"/>
        <v>0</v>
      </c>
      <c r="AT162" s="364">
        <f t="shared" si="53"/>
        <v>0</v>
      </c>
      <c r="AU162" s="364">
        <f t="shared" si="53"/>
        <v>0</v>
      </c>
      <c r="AV162" s="364">
        <f t="shared" si="53"/>
        <v>0</v>
      </c>
      <c r="AW162" s="364">
        <f t="shared" si="53"/>
        <v>0</v>
      </c>
      <c r="AX162" s="364">
        <f t="shared" si="53"/>
        <v>0</v>
      </c>
      <c r="AY162" s="364">
        <f t="shared" si="53"/>
        <v>0</v>
      </c>
      <c r="AZ162" s="364">
        <f t="shared" si="53"/>
        <v>0</v>
      </c>
      <c r="BA162" s="446"/>
    </row>
    <row r="163" spans="1:53" ht="15.6" outlineLevel="1">
      <c r="A163" s="452"/>
      <c r="B163" s="260"/>
      <c r="C163" s="261"/>
      <c r="D163" s="261"/>
      <c r="E163" s="261"/>
      <c r="F163" s="261"/>
      <c r="G163" s="261"/>
      <c r="H163" s="261"/>
      <c r="I163" s="261"/>
      <c r="J163" s="261"/>
      <c r="K163" s="261"/>
      <c r="L163" s="261"/>
      <c r="M163" s="261"/>
      <c r="N163" s="261"/>
      <c r="O163" s="261"/>
      <c r="P163" s="261"/>
      <c r="Q163" s="261"/>
      <c r="R163" s="261"/>
      <c r="S163" s="261"/>
      <c r="T163" s="261"/>
      <c r="U163" s="265"/>
      <c r="V163" s="261"/>
      <c r="W163" s="261"/>
      <c r="X163" s="261"/>
      <c r="Y163" s="261"/>
      <c r="Z163" s="261"/>
      <c r="AA163" s="261"/>
      <c r="AB163" s="261"/>
      <c r="AC163" s="261"/>
      <c r="AD163" s="261"/>
      <c r="AE163" s="261"/>
      <c r="AF163" s="261"/>
      <c r="AG163" s="261"/>
      <c r="AH163" s="261"/>
      <c r="AI163" s="261"/>
      <c r="AJ163" s="261"/>
      <c r="AK163" s="261"/>
      <c r="AL163" s="261"/>
      <c r="AM163" s="365"/>
      <c r="AN163" s="366"/>
      <c r="AO163" s="366"/>
      <c r="AP163" s="366"/>
      <c r="AQ163" s="366"/>
      <c r="AR163" s="366"/>
      <c r="AS163" s="366"/>
      <c r="AT163" s="366"/>
      <c r="AU163" s="366"/>
      <c r="AV163" s="366"/>
      <c r="AW163" s="366"/>
      <c r="AX163" s="366"/>
      <c r="AY163" s="366"/>
      <c r="AZ163" s="366"/>
      <c r="BA163" s="264"/>
    </row>
    <row r="164" spans="1:53" ht="15" outlineLevel="1">
      <c r="A164" s="450">
        <v>2</v>
      </c>
      <c r="B164" s="256" t="s">
        <v>2</v>
      </c>
      <c r="C164" s="253" t="s">
        <v>25</v>
      </c>
      <c r="D164" s="257"/>
      <c r="E164" s="257"/>
      <c r="F164" s="257"/>
      <c r="G164" s="257"/>
      <c r="H164" s="257"/>
      <c r="I164" s="257"/>
      <c r="J164" s="257"/>
      <c r="K164" s="257"/>
      <c r="L164" s="257"/>
      <c r="M164" s="257"/>
      <c r="N164" s="257"/>
      <c r="O164" s="257"/>
      <c r="P164" s="257"/>
      <c r="Q164" s="257"/>
      <c r="R164" s="257"/>
      <c r="S164" s="257"/>
      <c r="T164" s="257"/>
      <c r="U164" s="253"/>
      <c r="V164" s="257"/>
      <c r="W164" s="257"/>
      <c r="X164" s="257"/>
      <c r="Y164" s="257"/>
      <c r="Z164" s="257"/>
      <c r="AA164" s="257"/>
      <c r="AB164" s="257"/>
      <c r="AC164" s="257"/>
      <c r="AD164" s="257"/>
      <c r="AE164" s="257"/>
      <c r="AF164" s="257"/>
      <c r="AG164" s="257"/>
      <c r="AH164" s="257"/>
      <c r="AI164" s="257"/>
      <c r="AJ164" s="257"/>
      <c r="AK164" s="257"/>
      <c r="AL164" s="257"/>
      <c r="AM164" s="363"/>
      <c r="AN164" s="363"/>
      <c r="AO164" s="363"/>
      <c r="AP164" s="363"/>
      <c r="AQ164" s="363"/>
      <c r="AR164" s="363"/>
      <c r="AS164" s="363"/>
      <c r="AT164" s="363"/>
      <c r="AU164" s="363"/>
      <c r="AV164" s="363"/>
      <c r="AW164" s="363"/>
      <c r="AX164" s="363"/>
      <c r="AY164" s="363"/>
      <c r="AZ164" s="363"/>
      <c r="BA164" s="258">
        <f>SUM(AM164:AZ164)</f>
        <v>0</v>
      </c>
    </row>
    <row r="165" spans="1:53" ht="15" outlineLevel="1">
      <c r="B165" s="256" t="s">
        <v>243</v>
      </c>
      <c r="C165" s="253" t="s">
        <v>163</v>
      </c>
      <c r="D165" s="257"/>
      <c r="E165" s="257"/>
      <c r="F165" s="257"/>
      <c r="G165" s="257"/>
      <c r="H165" s="257"/>
      <c r="I165" s="257"/>
      <c r="J165" s="257"/>
      <c r="K165" s="257"/>
      <c r="L165" s="257"/>
      <c r="M165" s="257"/>
      <c r="N165" s="257"/>
      <c r="O165" s="257"/>
      <c r="P165" s="257"/>
      <c r="Q165" s="257"/>
      <c r="R165" s="257"/>
      <c r="S165" s="257"/>
      <c r="T165" s="257"/>
      <c r="U165" s="416"/>
      <c r="V165" s="257"/>
      <c r="W165" s="257"/>
      <c r="X165" s="257"/>
      <c r="Y165" s="257"/>
      <c r="Z165" s="257"/>
      <c r="AA165" s="257"/>
      <c r="AB165" s="257"/>
      <c r="AC165" s="257"/>
      <c r="AD165" s="257"/>
      <c r="AE165" s="257"/>
      <c r="AF165" s="257"/>
      <c r="AG165" s="257"/>
      <c r="AH165" s="257"/>
      <c r="AI165" s="257"/>
      <c r="AJ165" s="257"/>
      <c r="AK165" s="257"/>
      <c r="AL165" s="257"/>
      <c r="AM165" s="364">
        <f>AM164</f>
        <v>0</v>
      </c>
      <c r="AN165" s="364">
        <f>AN164</f>
        <v>0</v>
      </c>
      <c r="AO165" s="364">
        <f t="shared" ref="AO165:AZ165" si="54">AO164</f>
        <v>0</v>
      </c>
      <c r="AP165" s="364">
        <f t="shared" si="54"/>
        <v>0</v>
      </c>
      <c r="AQ165" s="364">
        <f t="shared" si="54"/>
        <v>0</v>
      </c>
      <c r="AR165" s="364">
        <f t="shared" si="54"/>
        <v>0</v>
      </c>
      <c r="AS165" s="364">
        <f t="shared" si="54"/>
        <v>0</v>
      </c>
      <c r="AT165" s="364">
        <f t="shared" si="54"/>
        <v>0</v>
      </c>
      <c r="AU165" s="364">
        <f t="shared" si="54"/>
        <v>0</v>
      </c>
      <c r="AV165" s="364">
        <f t="shared" si="54"/>
        <v>0</v>
      </c>
      <c r="AW165" s="364">
        <f t="shared" si="54"/>
        <v>0</v>
      </c>
      <c r="AX165" s="364">
        <f t="shared" si="54"/>
        <v>0</v>
      </c>
      <c r="AY165" s="364">
        <f t="shared" si="54"/>
        <v>0</v>
      </c>
      <c r="AZ165" s="364">
        <f t="shared" si="54"/>
        <v>0</v>
      </c>
      <c r="BA165" s="446"/>
    </row>
    <row r="166" spans="1:53" ht="15.6" outlineLevel="1">
      <c r="A166" s="452"/>
      <c r="B166" s="260"/>
      <c r="C166" s="261"/>
      <c r="D166" s="266"/>
      <c r="E166" s="266"/>
      <c r="F166" s="266"/>
      <c r="G166" s="266"/>
      <c r="H166" s="266"/>
      <c r="I166" s="266"/>
      <c r="J166" s="266"/>
      <c r="K166" s="266"/>
      <c r="L166" s="266"/>
      <c r="M166" s="266"/>
      <c r="N166" s="266"/>
      <c r="O166" s="266"/>
      <c r="P166" s="266"/>
      <c r="Q166" s="266"/>
      <c r="R166" s="266"/>
      <c r="S166" s="266"/>
      <c r="T166" s="266"/>
      <c r="U166" s="265"/>
      <c r="V166" s="266"/>
      <c r="W166" s="266"/>
      <c r="X166" s="266"/>
      <c r="Y166" s="266"/>
      <c r="Z166" s="266"/>
      <c r="AA166" s="266"/>
      <c r="AB166" s="266"/>
      <c r="AC166" s="266"/>
      <c r="AD166" s="266"/>
      <c r="AE166" s="266"/>
      <c r="AF166" s="266"/>
      <c r="AG166" s="266"/>
      <c r="AH166" s="266"/>
      <c r="AI166" s="266"/>
      <c r="AJ166" s="266"/>
      <c r="AK166" s="266"/>
      <c r="AL166" s="266"/>
      <c r="AM166" s="365"/>
      <c r="AN166" s="366"/>
      <c r="AO166" s="366"/>
      <c r="AP166" s="366"/>
      <c r="AQ166" s="366"/>
      <c r="AR166" s="366"/>
      <c r="AS166" s="366"/>
      <c r="AT166" s="366"/>
      <c r="AU166" s="366"/>
      <c r="AV166" s="366"/>
      <c r="AW166" s="366"/>
      <c r="AX166" s="366"/>
      <c r="AY166" s="366"/>
      <c r="AZ166" s="366"/>
      <c r="BA166" s="264"/>
    </row>
    <row r="167" spans="1:53" ht="15" outlineLevel="1">
      <c r="A167" s="450">
        <v>3</v>
      </c>
      <c r="B167" s="256" t="s">
        <v>3</v>
      </c>
      <c r="C167" s="253" t="s">
        <v>25</v>
      </c>
      <c r="D167" s="257"/>
      <c r="E167" s="257"/>
      <c r="F167" s="257"/>
      <c r="G167" s="257"/>
      <c r="H167" s="257"/>
      <c r="I167" s="257"/>
      <c r="J167" s="257"/>
      <c r="K167" s="257"/>
      <c r="L167" s="257"/>
      <c r="M167" s="257"/>
      <c r="N167" s="257"/>
      <c r="O167" s="257"/>
      <c r="P167" s="257"/>
      <c r="Q167" s="257"/>
      <c r="R167" s="257"/>
      <c r="S167" s="257"/>
      <c r="T167" s="257"/>
      <c r="U167" s="253"/>
      <c r="V167" s="257"/>
      <c r="W167" s="257"/>
      <c r="X167" s="257"/>
      <c r="Y167" s="257"/>
      <c r="Z167" s="257"/>
      <c r="AA167" s="257"/>
      <c r="AB167" s="257"/>
      <c r="AC167" s="257"/>
      <c r="AD167" s="257"/>
      <c r="AE167" s="257"/>
      <c r="AF167" s="257"/>
      <c r="AG167" s="257"/>
      <c r="AH167" s="257"/>
      <c r="AI167" s="257"/>
      <c r="AJ167" s="257"/>
      <c r="AK167" s="257"/>
      <c r="AL167" s="257"/>
      <c r="AM167" s="363"/>
      <c r="AN167" s="363"/>
      <c r="AO167" s="363"/>
      <c r="AP167" s="363"/>
      <c r="AQ167" s="363"/>
      <c r="AR167" s="363"/>
      <c r="AS167" s="363"/>
      <c r="AT167" s="363"/>
      <c r="AU167" s="363"/>
      <c r="AV167" s="363"/>
      <c r="AW167" s="363"/>
      <c r="AX167" s="363"/>
      <c r="AY167" s="363"/>
      <c r="AZ167" s="363"/>
      <c r="BA167" s="258">
        <f>SUM(AM167:AZ167)</f>
        <v>0</v>
      </c>
    </row>
    <row r="168" spans="1:53" ht="15" outlineLevel="1">
      <c r="B168" s="256" t="s">
        <v>243</v>
      </c>
      <c r="C168" s="253" t="s">
        <v>163</v>
      </c>
      <c r="D168" s="257"/>
      <c r="E168" s="257"/>
      <c r="F168" s="257"/>
      <c r="G168" s="257"/>
      <c r="H168" s="257"/>
      <c r="I168" s="257"/>
      <c r="J168" s="257"/>
      <c r="K168" s="257"/>
      <c r="L168" s="257"/>
      <c r="M168" s="257"/>
      <c r="N168" s="257"/>
      <c r="O168" s="257"/>
      <c r="P168" s="257"/>
      <c r="Q168" s="257"/>
      <c r="R168" s="257"/>
      <c r="S168" s="257"/>
      <c r="T168" s="257"/>
      <c r="U168" s="416"/>
      <c r="V168" s="257"/>
      <c r="W168" s="257"/>
      <c r="X168" s="257"/>
      <c r="Y168" s="257"/>
      <c r="Z168" s="257"/>
      <c r="AA168" s="257"/>
      <c r="AB168" s="257"/>
      <c r="AC168" s="257"/>
      <c r="AD168" s="257"/>
      <c r="AE168" s="257"/>
      <c r="AF168" s="257"/>
      <c r="AG168" s="257"/>
      <c r="AH168" s="257"/>
      <c r="AI168" s="257"/>
      <c r="AJ168" s="257"/>
      <c r="AK168" s="257"/>
      <c r="AL168" s="257"/>
      <c r="AM168" s="364">
        <f>AM167</f>
        <v>0</v>
      </c>
      <c r="AN168" s="364">
        <f>AN167</f>
        <v>0</v>
      </c>
      <c r="AO168" s="364">
        <f t="shared" ref="AO168:AZ168" si="55">AO167</f>
        <v>0</v>
      </c>
      <c r="AP168" s="364">
        <f t="shared" si="55"/>
        <v>0</v>
      </c>
      <c r="AQ168" s="364">
        <f t="shared" si="55"/>
        <v>0</v>
      </c>
      <c r="AR168" s="364">
        <f t="shared" si="55"/>
        <v>0</v>
      </c>
      <c r="AS168" s="364">
        <f t="shared" si="55"/>
        <v>0</v>
      </c>
      <c r="AT168" s="364">
        <f t="shared" si="55"/>
        <v>0</v>
      </c>
      <c r="AU168" s="364">
        <f t="shared" si="55"/>
        <v>0</v>
      </c>
      <c r="AV168" s="364">
        <f t="shared" si="55"/>
        <v>0</v>
      </c>
      <c r="AW168" s="364">
        <f t="shared" si="55"/>
        <v>0</v>
      </c>
      <c r="AX168" s="364">
        <f t="shared" si="55"/>
        <v>0</v>
      </c>
      <c r="AY168" s="364">
        <f t="shared" si="55"/>
        <v>0</v>
      </c>
      <c r="AZ168" s="364">
        <f t="shared" si="55"/>
        <v>0</v>
      </c>
      <c r="BA168" s="446"/>
    </row>
    <row r="169" spans="1:53" ht="15" outlineLevel="1">
      <c r="B169" s="256"/>
      <c r="C169" s="267"/>
      <c r="D169" s="253"/>
      <c r="E169" s="253"/>
      <c r="F169" s="253"/>
      <c r="G169" s="253"/>
      <c r="H169" s="253"/>
      <c r="I169" s="253"/>
      <c r="J169" s="253"/>
      <c r="K169" s="253"/>
      <c r="L169" s="253"/>
      <c r="M169" s="253"/>
      <c r="N169" s="253"/>
      <c r="O169" s="253"/>
      <c r="P169" s="253"/>
      <c r="Q169" s="253"/>
      <c r="R169" s="253"/>
      <c r="S169" s="253"/>
      <c r="T169" s="253"/>
      <c r="U169" s="245"/>
      <c r="V169" s="253"/>
      <c r="W169" s="253"/>
      <c r="X169" s="253"/>
      <c r="Y169" s="253"/>
      <c r="Z169" s="253"/>
      <c r="AA169" s="253"/>
      <c r="AB169" s="253"/>
      <c r="AC169" s="253"/>
      <c r="AD169" s="253"/>
      <c r="AE169" s="253"/>
      <c r="AF169" s="253"/>
      <c r="AG169" s="253"/>
      <c r="AH169" s="253"/>
      <c r="AI169" s="253"/>
      <c r="AJ169" s="253"/>
      <c r="AK169" s="253"/>
      <c r="AL169" s="253"/>
      <c r="AM169" s="365"/>
      <c r="AN169" s="365"/>
      <c r="AO169" s="365"/>
      <c r="AP169" s="365"/>
      <c r="AQ169" s="365"/>
      <c r="AR169" s="365"/>
      <c r="AS169" s="365"/>
      <c r="AT169" s="365"/>
      <c r="AU169" s="365"/>
      <c r="AV169" s="365"/>
      <c r="AW169" s="365"/>
      <c r="AX169" s="365"/>
      <c r="AY169" s="365"/>
      <c r="AZ169" s="365"/>
      <c r="BA169" s="268"/>
    </row>
    <row r="170" spans="1:53" ht="15" outlineLevel="1">
      <c r="A170" s="450">
        <v>4</v>
      </c>
      <c r="B170" s="256" t="s">
        <v>4</v>
      </c>
      <c r="C170" s="253" t="s">
        <v>25</v>
      </c>
      <c r="D170" s="257"/>
      <c r="E170" s="257"/>
      <c r="F170" s="257"/>
      <c r="G170" s="257"/>
      <c r="H170" s="257"/>
      <c r="I170" s="257"/>
      <c r="J170" s="257"/>
      <c r="K170" s="257"/>
      <c r="L170" s="257"/>
      <c r="M170" s="257"/>
      <c r="N170" s="257"/>
      <c r="O170" s="257"/>
      <c r="P170" s="257"/>
      <c r="Q170" s="257"/>
      <c r="R170" s="257"/>
      <c r="S170" s="257"/>
      <c r="T170" s="257"/>
      <c r="U170" s="253"/>
      <c r="V170" s="257"/>
      <c r="W170" s="257"/>
      <c r="X170" s="257"/>
      <c r="Y170" s="257"/>
      <c r="Z170" s="257"/>
      <c r="AA170" s="257"/>
      <c r="AB170" s="257"/>
      <c r="AC170" s="257"/>
      <c r="AD170" s="257"/>
      <c r="AE170" s="257"/>
      <c r="AF170" s="257"/>
      <c r="AG170" s="257"/>
      <c r="AH170" s="257"/>
      <c r="AI170" s="257"/>
      <c r="AJ170" s="257"/>
      <c r="AK170" s="257"/>
      <c r="AL170" s="257"/>
      <c r="AM170" s="363"/>
      <c r="AN170" s="363"/>
      <c r="AO170" s="363"/>
      <c r="AP170" s="363"/>
      <c r="AQ170" s="363"/>
      <c r="AR170" s="363"/>
      <c r="AS170" s="363"/>
      <c r="AT170" s="363"/>
      <c r="AU170" s="363"/>
      <c r="AV170" s="363"/>
      <c r="AW170" s="363"/>
      <c r="AX170" s="363"/>
      <c r="AY170" s="363"/>
      <c r="AZ170" s="363"/>
      <c r="BA170" s="258">
        <f>SUM(AM170:AZ170)</f>
        <v>0</v>
      </c>
    </row>
    <row r="171" spans="1:53" ht="15" outlineLevel="1">
      <c r="B171" s="256" t="s">
        <v>243</v>
      </c>
      <c r="C171" s="253" t="s">
        <v>163</v>
      </c>
      <c r="D171" s="257"/>
      <c r="E171" s="257"/>
      <c r="F171" s="257"/>
      <c r="G171" s="257"/>
      <c r="H171" s="257"/>
      <c r="I171" s="257"/>
      <c r="J171" s="257"/>
      <c r="K171" s="257"/>
      <c r="L171" s="257"/>
      <c r="M171" s="257"/>
      <c r="N171" s="257"/>
      <c r="O171" s="257"/>
      <c r="P171" s="257"/>
      <c r="Q171" s="257"/>
      <c r="R171" s="257"/>
      <c r="S171" s="257"/>
      <c r="T171" s="257"/>
      <c r="U171" s="416"/>
      <c r="V171" s="257"/>
      <c r="W171" s="257"/>
      <c r="X171" s="257"/>
      <c r="Y171" s="257"/>
      <c r="Z171" s="257"/>
      <c r="AA171" s="257"/>
      <c r="AB171" s="257"/>
      <c r="AC171" s="257"/>
      <c r="AD171" s="257"/>
      <c r="AE171" s="257"/>
      <c r="AF171" s="257"/>
      <c r="AG171" s="257"/>
      <c r="AH171" s="257"/>
      <c r="AI171" s="257"/>
      <c r="AJ171" s="257"/>
      <c r="AK171" s="257"/>
      <c r="AL171" s="257"/>
      <c r="AM171" s="364">
        <f>AM170</f>
        <v>0</v>
      </c>
      <c r="AN171" s="364">
        <f>AN170</f>
        <v>0</v>
      </c>
      <c r="AO171" s="364">
        <f t="shared" ref="AO171:AZ171" si="56">AO170</f>
        <v>0</v>
      </c>
      <c r="AP171" s="364">
        <f t="shared" si="56"/>
        <v>0</v>
      </c>
      <c r="AQ171" s="364">
        <f t="shared" si="56"/>
        <v>0</v>
      </c>
      <c r="AR171" s="364">
        <f t="shared" si="56"/>
        <v>0</v>
      </c>
      <c r="AS171" s="364">
        <f t="shared" si="56"/>
        <v>0</v>
      </c>
      <c r="AT171" s="364">
        <f t="shared" si="56"/>
        <v>0</v>
      </c>
      <c r="AU171" s="364">
        <f t="shared" si="56"/>
        <v>0</v>
      </c>
      <c r="AV171" s="364">
        <f t="shared" si="56"/>
        <v>0</v>
      </c>
      <c r="AW171" s="364">
        <f t="shared" si="56"/>
        <v>0</v>
      </c>
      <c r="AX171" s="364">
        <f t="shared" si="56"/>
        <v>0</v>
      </c>
      <c r="AY171" s="364">
        <f t="shared" si="56"/>
        <v>0</v>
      </c>
      <c r="AZ171" s="364">
        <f t="shared" si="56"/>
        <v>0</v>
      </c>
      <c r="BA171" s="446"/>
    </row>
    <row r="172" spans="1:53" ht="15" outlineLevel="1">
      <c r="B172" s="256"/>
      <c r="C172" s="267"/>
      <c r="D172" s="266"/>
      <c r="E172" s="266"/>
      <c r="F172" s="266"/>
      <c r="G172" s="266"/>
      <c r="H172" s="266"/>
      <c r="I172" s="266"/>
      <c r="J172" s="266"/>
      <c r="K172" s="266"/>
      <c r="L172" s="266"/>
      <c r="M172" s="266"/>
      <c r="N172" s="266"/>
      <c r="O172" s="266"/>
      <c r="P172" s="266"/>
      <c r="Q172" s="266"/>
      <c r="R172" s="266"/>
      <c r="S172" s="266"/>
      <c r="T172" s="266"/>
      <c r="U172" s="253"/>
      <c r="V172" s="266"/>
      <c r="W172" s="266"/>
      <c r="X172" s="266"/>
      <c r="Y172" s="266"/>
      <c r="Z172" s="266"/>
      <c r="AA172" s="266"/>
      <c r="AB172" s="266"/>
      <c r="AC172" s="266"/>
      <c r="AD172" s="266"/>
      <c r="AE172" s="266"/>
      <c r="AF172" s="266"/>
      <c r="AG172" s="266"/>
      <c r="AH172" s="266"/>
      <c r="AI172" s="266"/>
      <c r="AJ172" s="266"/>
      <c r="AK172" s="266"/>
      <c r="AL172" s="266"/>
      <c r="AM172" s="365"/>
      <c r="AN172" s="365"/>
      <c r="AO172" s="365"/>
      <c r="AP172" s="365"/>
      <c r="AQ172" s="365"/>
      <c r="AR172" s="365"/>
      <c r="AS172" s="365"/>
      <c r="AT172" s="365"/>
      <c r="AU172" s="365"/>
      <c r="AV172" s="365"/>
      <c r="AW172" s="365"/>
      <c r="AX172" s="365"/>
      <c r="AY172" s="365"/>
      <c r="AZ172" s="365"/>
      <c r="BA172" s="268"/>
    </row>
    <row r="173" spans="1:53" ht="15" outlineLevel="1">
      <c r="A173" s="450">
        <v>5</v>
      </c>
      <c r="B173" s="256" t="s">
        <v>5</v>
      </c>
      <c r="C173" s="253" t="s">
        <v>25</v>
      </c>
      <c r="D173" s="257"/>
      <c r="E173" s="257"/>
      <c r="F173" s="257"/>
      <c r="G173" s="257"/>
      <c r="H173" s="257"/>
      <c r="I173" s="257"/>
      <c r="J173" s="257"/>
      <c r="K173" s="257"/>
      <c r="L173" s="257"/>
      <c r="M173" s="257"/>
      <c r="N173" s="257"/>
      <c r="O173" s="257"/>
      <c r="P173" s="257"/>
      <c r="Q173" s="257"/>
      <c r="R173" s="257"/>
      <c r="S173" s="257"/>
      <c r="T173" s="257"/>
      <c r="U173" s="253"/>
      <c r="V173" s="257"/>
      <c r="W173" s="257"/>
      <c r="X173" s="257"/>
      <c r="Y173" s="257"/>
      <c r="Z173" s="257"/>
      <c r="AA173" s="257"/>
      <c r="AB173" s="257"/>
      <c r="AC173" s="257"/>
      <c r="AD173" s="257"/>
      <c r="AE173" s="257"/>
      <c r="AF173" s="257"/>
      <c r="AG173" s="257"/>
      <c r="AH173" s="257"/>
      <c r="AI173" s="257"/>
      <c r="AJ173" s="257"/>
      <c r="AK173" s="257"/>
      <c r="AL173" s="257"/>
      <c r="AM173" s="363"/>
      <c r="AN173" s="363"/>
      <c r="AO173" s="363"/>
      <c r="AP173" s="363"/>
      <c r="AQ173" s="363"/>
      <c r="AR173" s="363"/>
      <c r="AS173" s="363"/>
      <c r="AT173" s="363"/>
      <c r="AU173" s="363"/>
      <c r="AV173" s="363"/>
      <c r="AW173" s="363"/>
      <c r="AX173" s="363"/>
      <c r="AY173" s="363"/>
      <c r="AZ173" s="363"/>
      <c r="BA173" s="258">
        <f>SUM(AM173:AZ173)</f>
        <v>0</v>
      </c>
    </row>
    <row r="174" spans="1:53" ht="15" outlineLevel="1">
      <c r="B174" s="256" t="s">
        <v>243</v>
      </c>
      <c r="C174" s="253" t="s">
        <v>163</v>
      </c>
      <c r="D174" s="257"/>
      <c r="E174" s="257"/>
      <c r="F174" s="257"/>
      <c r="G174" s="257"/>
      <c r="H174" s="257"/>
      <c r="I174" s="257"/>
      <c r="J174" s="257"/>
      <c r="K174" s="257"/>
      <c r="L174" s="257"/>
      <c r="M174" s="257"/>
      <c r="N174" s="257"/>
      <c r="O174" s="257"/>
      <c r="P174" s="257"/>
      <c r="Q174" s="257"/>
      <c r="R174" s="257"/>
      <c r="S174" s="257"/>
      <c r="T174" s="257"/>
      <c r="U174" s="416"/>
      <c r="V174" s="257"/>
      <c r="W174" s="257"/>
      <c r="X174" s="257"/>
      <c r="Y174" s="257"/>
      <c r="Z174" s="257"/>
      <c r="AA174" s="257"/>
      <c r="AB174" s="257"/>
      <c r="AC174" s="257"/>
      <c r="AD174" s="257"/>
      <c r="AE174" s="257"/>
      <c r="AF174" s="257"/>
      <c r="AG174" s="257"/>
      <c r="AH174" s="257"/>
      <c r="AI174" s="257"/>
      <c r="AJ174" s="257"/>
      <c r="AK174" s="257"/>
      <c r="AL174" s="257"/>
      <c r="AM174" s="364">
        <f>AM173</f>
        <v>0</v>
      </c>
      <c r="AN174" s="364">
        <f>AN173</f>
        <v>0</v>
      </c>
      <c r="AO174" s="364">
        <f t="shared" ref="AO174:AZ174" si="57">AO173</f>
        <v>0</v>
      </c>
      <c r="AP174" s="364">
        <f t="shared" si="57"/>
        <v>0</v>
      </c>
      <c r="AQ174" s="364">
        <f t="shared" si="57"/>
        <v>0</v>
      </c>
      <c r="AR174" s="364">
        <f t="shared" si="57"/>
        <v>0</v>
      </c>
      <c r="AS174" s="364">
        <f t="shared" si="57"/>
        <v>0</v>
      </c>
      <c r="AT174" s="364">
        <f t="shared" si="57"/>
        <v>0</v>
      </c>
      <c r="AU174" s="364">
        <f t="shared" si="57"/>
        <v>0</v>
      </c>
      <c r="AV174" s="364">
        <f t="shared" si="57"/>
        <v>0</v>
      </c>
      <c r="AW174" s="364">
        <f t="shared" si="57"/>
        <v>0</v>
      </c>
      <c r="AX174" s="364">
        <f t="shared" si="57"/>
        <v>0</v>
      </c>
      <c r="AY174" s="364">
        <f t="shared" si="57"/>
        <v>0</v>
      </c>
      <c r="AZ174" s="364">
        <f t="shared" si="57"/>
        <v>0</v>
      </c>
      <c r="BA174" s="446"/>
    </row>
    <row r="175" spans="1:53" ht="15" outlineLevel="1">
      <c r="B175" s="256"/>
      <c r="C175" s="267"/>
      <c r="D175" s="266"/>
      <c r="E175" s="266"/>
      <c r="F175" s="266"/>
      <c r="G175" s="266"/>
      <c r="H175" s="266"/>
      <c r="I175" s="266"/>
      <c r="J175" s="266"/>
      <c r="K175" s="266"/>
      <c r="L175" s="266"/>
      <c r="M175" s="266"/>
      <c r="N175" s="266"/>
      <c r="O175" s="266"/>
      <c r="P175" s="266"/>
      <c r="Q175" s="266"/>
      <c r="R175" s="266"/>
      <c r="S175" s="266"/>
      <c r="T175" s="266"/>
      <c r="U175" s="253"/>
      <c r="V175" s="266"/>
      <c r="W175" s="266"/>
      <c r="X175" s="266"/>
      <c r="Y175" s="266"/>
      <c r="Z175" s="266"/>
      <c r="AA175" s="266"/>
      <c r="AB175" s="266"/>
      <c r="AC175" s="266"/>
      <c r="AD175" s="266"/>
      <c r="AE175" s="266"/>
      <c r="AF175" s="266"/>
      <c r="AG175" s="266"/>
      <c r="AH175" s="266"/>
      <c r="AI175" s="266"/>
      <c r="AJ175" s="266"/>
      <c r="AK175" s="266"/>
      <c r="AL175" s="266"/>
      <c r="AM175" s="365"/>
      <c r="AN175" s="365"/>
      <c r="AO175" s="365"/>
      <c r="AP175" s="365"/>
      <c r="AQ175" s="365"/>
      <c r="AR175" s="365"/>
      <c r="AS175" s="365"/>
      <c r="AT175" s="365"/>
      <c r="AU175" s="365"/>
      <c r="AV175" s="365"/>
      <c r="AW175" s="365"/>
      <c r="AX175" s="365"/>
      <c r="AY175" s="365"/>
      <c r="AZ175" s="365"/>
      <c r="BA175" s="268"/>
    </row>
    <row r="176" spans="1:53" ht="15" outlineLevel="1">
      <c r="A176" s="450">
        <v>6</v>
      </c>
      <c r="B176" s="256" t="s">
        <v>6</v>
      </c>
      <c r="C176" s="253" t="s">
        <v>25</v>
      </c>
      <c r="D176" s="257"/>
      <c r="E176" s="257"/>
      <c r="F176" s="257"/>
      <c r="G176" s="257"/>
      <c r="H176" s="257"/>
      <c r="I176" s="257"/>
      <c r="J176" s="257"/>
      <c r="K176" s="257"/>
      <c r="L176" s="257"/>
      <c r="M176" s="257"/>
      <c r="N176" s="257"/>
      <c r="O176" s="257"/>
      <c r="P176" s="257"/>
      <c r="Q176" s="257"/>
      <c r="R176" s="257"/>
      <c r="S176" s="257"/>
      <c r="T176" s="257"/>
      <c r="U176" s="253"/>
      <c r="V176" s="257"/>
      <c r="W176" s="257"/>
      <c r="X176" s="257"/>
      <c r="Y176" s="257"/>
      <c r="Z176" s="257"/>
      <c r="AA176" s="257"/>
      <c r="AB176" s="257"/>
      <c r="AC176" s="257"/>
      <c r="AD176" s="257"/>
      <c r="AE176" s="257"/>
      <c r="AF176" s="257"/>
      <c r="AG176" s="257"/>
      <c r="AH176" s="257"/>
      <c r="AI176" s="257"/>
      <c r="AJ176" s="257"/>
      <c r="AK176" s="257"/>
      <c r="AL176" s="257"/>
      <c r="AM176" s="363"/>
      <c r="AN176" s="363"/>
      <c r="AO176" s="363"/>
      <c r="AP176" s="363"/>
      <c r="AQ176" s="363"/>
      <c r="AR176" s="363"/>
      <c r="AS176" s="363"/>
      <c r="AT176" s="363"/>
      <c r="AU176" s="363"/>
      <c r="AV176" s="363"/>
      <c r="AW176" s="363"/>
      <c r="AX176" s="363"/>
      <c r="AY176" s="363"/>
      <c r="AZ176" s="363"/>
      <c r="BA176" s="258">
        <f>SUM(AM176:AZ176)</f>
        <v>0</v>
      </c>
    </row>
    <row r="177" spans="1:53" ht="15" outlineLevel="1">
      <c r="B177" s="256" t="s">
        <v>243</v>
      </c>
      <c r="C177" s="253" t="s">
        <v>163</v>
      </c>
      <c r="D177" s="257"/>
      <c r="E177" s="257"/>
      <c r="F177" s="257"/>
      <c r="G177" s="257"/>
      <c r="H177" s="257"/>
      <c r="I177" s="257"/>
      <c r="J177" s="257"/>
      <c r="K177" s="257"/>
      <c r="L177" s="257"/>
      <c r="M177" s="257"/>
      <c r="N177" s="257"/>
      <c r="O177" s="257"/>
      <c r="P177" s="257"/>
      <c r="Q177" s="257"/>
      <c r="R177" s="257"/>
      <c r="S177" s="257"/>
      <c r="T177" s="257"/>
      <c r="U177" s="416"/>
      <c r="V177" s="257"/>
      <c r="W177" s="257"/>
      <c r="X177" s="257"/>
      <c r="Y177" s="257"/>
      <c r="Z177" s="257"/>
      <c r="AA177" s="257"/>
      <c r="AB177" s="257"/>
      <c r="AC177" s="257"/>
      <c r="AD177" s="257"/>
      <c r="AE177" s="257"/>
      <c r="AF177" s="257"/>
      <c r="AG177" s="257"/>
      <c r="AH177" s="257"/>
      <c r="AI177" s="257"/>
      <c r="AJ177" s="257"/>
      <c r="AK177" s="257"/>
      <c r="AL177" s="257"/>
      <c r="AM177" s="364">
        <f>AM176</f>
        <v>0</v>
      </c>
      <c r="AN177" s="364">
        <f>AN176</f>
        <v>0</v>
      </c>
      <c r="AO177" s="364">
        <f t="shared" ref="AO177:AZ177" si="58">AO176</f>
        <v>0</v>
      </c>
      <c r="AP177" s="364">
        <f t="shared" si="58"/>
        <v>0</v>
      </c>
      <c r="AQ177" s="364">
        <f t="shared" si="58"/>
        <v>0</v>
      </c>
      <c r="AR177" s="364">
        <f t="shared" si="58"/>
        <v>0</v>
      </c>
      <c r="AS177" s="364">
        <f t="shared" si="58"/>
        <v>0</v>
      </c>
      <c r="AT177" s="364">
        <f t="shared" si="58"/>
        <v>0</v>
      </c>
      <c r="AU177" s="364">
        <f t="shared" si="58"/>
        <v>0</v>
      </c>
      <c r="AV177" s="364">
        <f t="shared" si="58"/>
        <v>0</v>
      </c>
      <c r="AW177" s="364">
        <f t="shared" si="58"/>
        <v>0</v>
      </c>
      <c r="AX177" s="364">
        <f t="shared" si="58"/>
        <v>0</v>
      </c>
      <c r="AY177" s="364">
        <f t="shared" si="58"/>
        <v>0</v>
      </c>
      <c r="AZ177" s="364">
        <f t="shared" si="58"/>
        <v>0</v>
      </c>
      <c r="BA177" s="446"/>
    </row>
    <row r="178" spans="1:53" ht="15" outlineLevel="1">
      <c r="B178" s="256"/>
      <c r="C178" s="267"/>
      <c r="D178" s="266"/>
      <c r="E178" s="266"/>
      <c r="F178" s="266"/>
      <c r="G178" s="266"/>
      <c r="H178" s="266"/>
      <c r="I178" s="266"/>
      <c r="J178" s="266"/>
      <c r="K178" s="266"/>
      <c r="L178" s="266"/>
      <c r="M178" s="266"/>
      <c r="N178" s="266"/>
      <c r="O178" s="266"/>
      <c r="P178" s="266"/>
      <c r="Q178" s="266"/>
      <c r="R178" s="266"/>
      <c r="S178" s="266"/>
      <c r="T178" s="266"/>
      <c r="U178" s="253"/>
      <c r="V178" s="266"/>
      <c r="W178" s="266"/>
      <c r="X178" s="266"/>
      <c r="Y178" s="266"/>
      <c r="Z178" s="266"/>
      <c r="AA178" s="266"/>
      <c r="AB178" s="266"/>
      <c r="AC178" s="266"/>
      <c r="AD178" s="266"/>
      <c r="AE178" s="266"/>
      <c r="AF178" s="266"/>
      <c r="AG178" s="266"/>
      <c r="AH178" s="266"/>
      <c r="AI178" s="266"/>
      <c r="AJ178" s="266"/>
      <c r="AK178" s="266"/>
      <c r="AL178" s="266"/>
      <c r="AM178" s="365"/>
      <c r="AN178" s="365"/>
      <c r="AO178" s="365"/>
      <c r="AP178" s="365"/>
      <c r="AQ178" s="365"/>
      <c r="AR178" s="365"/>
      <c r="AS178" s="365"/>
      <c r="AT178" s="365"/>
      <c r="AU178" s="365"/>
      <c r="AV178" s="365"/>
      <c r="AW178" s="365"/>
      <c r="AX178" s="365"/>
      <c r="AY178" s="365"/>
      <c r="AZ178" s="365"/>
      <c r="BA178" s="268"/>
    </row>
    <row r="179" spans="1:53" ht="15" outlineLevel="1">
      <c r="A179" s="450">
        <v>7</v>
      </c>
      <c r="B179" s="256" t="s">
        <v>42</v>
      </c>
      <c r="C179" s="253" t="s">
        <v>25</v>
      </c>
      <c r="D179" s="257"/>
      <c r="E179" s="257"/>
      <c r="F179" s="257"/>
      <c r="G179" s="257"/>
      <c r="H179" s="257"/>
      <c r="I179" s="257"/>
      <c r="J179" s="257"/>
      <c r="K179" s="257"/>
      <c r="L179" s="257"/>
      <c r="M179" s="257"/>
      <c r="N179" s="257"/>
      <c r="O179" s="257"/>
      <c r="P179" s="257"/>
      <c r="Q179" s="257"/>
      <c r="R179" s="257"/>
      <c r="S179" s="257"/>
      <c r="T179" s="257"/>
      <c r="U179" s="253"/>
      <c r="V179" s="257"/>
      <c r="W179" s="257"/>
      <c r="X179" s="257"/>
      <c r="Y179" s="257"/>
      <c r="Z179" s="257"/>
      <c r="AA179" s="257"/>
      <c r="AB179" s="257"/>
      <c r="AC179" s="257"/>
      <c r="AD179" s="257"/>
      <c r="AE179" s="257"/>
      <c r="AF179" s="257"/>
      <c r="AG179" s="257"/>
      <c r="AH179" s="257"/>
      <c r="AI179" s="257"/>
      <c r="AJ179" s="257"/>
      <c r="AK179" s="257"/>
      <c r="AL179" s="257"/>
      <c r="AM179" s="363"/>
      <c r="AN179" s="363"/>
      <c r="AO179" s="363"/>
      <c r="AP179" s="363"/>
      <c r="AQ179" s="363"/>
      <c r="AR179" s="363"/>
      <c r="AS179" s="363"/>
      <c r="AT179" s="363"/>
      <c r="AU179" s="363"/>
      <c r="AV179" s="363"/>
      <c r="AW179" s="363"/>
      <c r="AX179" s="363"/>
      <c r="AY179" s="363"/>
      <c r="AZ179" s="363"/>
      <c r="BA179" s="258">
        <f>SUM(AM179:AZ179)</f>
        <v>0</v>
      </c>
    </row>
    <row r="180" spans="1:53" ht="15" outlineLevel="1">
      <c r="B180" s="256" t="s">
        <v>243</v>
      </c>
      <c r="C180" s="253" t="s">
        <v>163</v>
      </c>
      <c r="D180" s="257"/>
      <c r="E180" s="257"/>
      <c r="F180" s="257"/>
      <c r="G180" s="257"/>
      <c r="H180" s="257"/>
      <c r="I180" s="257"/>
      <c r="J180" s="257"/>
      <c r="K180" s="257"/>
      <c r="L180" s="257"/>
      <c r="M180" s="257"/>
      <c r="N180" s="257"/>
      <c r="O180" s="257"/>
      <c r="P180" s="257"/>
      <c r="Q180" s="257"/>
      <c r="R180" s="257"/>
      <c r="S180" s="257"/>
      <c r="T180" s="257"/>
      <c r="U180" s="253"/>
      <c r="V180" s="257"/>
      <c r="W180" s="257"/>
      <c r="X180" s="257"/>
      <c r="Y180" s="257"/>
      <c r="Z180" s="257"/>
      <c r="AA180" s="257"/>
      <c r="AB180" s="257"/>
      <c r="AC180" s="257"/>
      <c r="AD180" s="257"/>
      <c r="AE180" s="257"/>
      <c r="AF180" s="257"/>
      <c r="AG180" s="257"/>
      <c r="AH180" s="257"/>
      <c r="AI180" s="257"/>
      <c r="AJ180" s="257"/>
      <c r="AK180" s="257"/>
      <c r="AL180" s="257"/>
      <c r="AM180" s="364">
        <f>AM179</f>
        <v>0</v>
      </c>
      <c r="AN180" s="364">
        <f>AN179</f>
        <v>0</v>
      </c>
      <c r="AO180" s="364">
        <f t="shared" ref="AO180:AZ180" si="59">AO179</f>
        <v>0</v>
      </c>
      <c r="AP180" s="364">
        <f t="shared" si="59"/>
        <v>0</v>
      </c>
      <c r="AQ180" s="364">
        <f t="shared" si="59"/>
        <v>0</v>
      </c>
      <c r="AR180" s="364">
        <f t="shared" si="59"/>
        <v>0</v>
      </c>
      <c r="AS180" s="364">
        <f t="shared" si="59"/>
        <v>0</v>
      </c>
      <c r="AT180" s="364">
        <f t="shared" si="59"/>
        <v>0</v>
      </c>
      <c r="AU180" s="364">
        <f t="shared" si="59"/>
        <v>0</v>
      </c>
      <c r="AV180" s="364">
        <f t="shared" si="59"/>
        <v>0</v>
      </c>
      <c r="AW180" s="364">
        <f t="shared" si="59"/>
        <v>0</v>
      </c>
      <c r="AX180" s="364">
        <f t="shared" si="59"/>
        <v>0</v>
      </c>
      <c r="AY180" s="364">
        <f t="shared" si="59"/>
        <v>0</v>
      </c>
      <c r="AZ180" s="364">
        <f t="shared" si="59"/>
        <v>0</v>
      </c>
      <c r="BA180" s="446"/>
    </row>
    <row r="181" spans="1:53" ht="15" outlineLevel="1">
      <c r="B181" s="256"/>
      <c r="C181" s="267"/>
      <c r="D181" s="266"/>
      <c r="E181" s="266"/>
      <c r="F181" s="266"/>
      <c r="G181" s="266"/>
      <c r="H181" s="266"/>
      <c r="I181" s="266"/>
      <c r="J181" s="266"/>
      <c r="K181" s="266"/>
      <c r="L181" s="266"/>
      <c r="M181" s="266"/>
      <c r="N181" s="266"/>
      <c r="O181" s="266"/>
      <c r="P181" s="266"/>
      <c r="Q181" s="266"/>
      <c r="R181" s="266"/>
      <c r="S181" s="266"/>
      <c r="T181" s="266"/>
      <c r="U181" s="253"/>
      <c r="V181" s="266"/>
      <c r="W181" s="266"/>
      <c r="X181" s="266"/>
      <c r="Y181" s="266"/>
      <c r="Z181" s="266"/>
      <c r="AA181" s="266"/>
      <c r="AB181" s="266"/>
      <c r="AC181" s="266"/>
      <c r="AD181" s="266"/>
      <c r="AE181" s="266"/>
      <c r="AF181" s="266"/>
      <c r="AG181" s="266"/>
      <c r="AH181" s="266"/>
      <c r="AI181" s="266"/>
      <c r="AJ181" s="266"/>
      <c r="AK181" s="266"/>
      <c r="AL181" s="266"/>
      <c r="AM181" s="365"/>
      <c r="AN181" s="365"/>
      <c r="AO181" s="365"/>
      <c r="AP181" s="365"/>
      <c r="AQ181" s="365"/>
      <c r="AR181" s="365"/>
      <c r="AS181" s="365"/>
      <c r="AT181" s="365"/>
      <c r="AU181" s="365"/>
      <c r="AV181" s="365"/>
      <c r="AW181" s="365"/>
      <c r="AX181" s="365"/>
      <c r="AY181" s="365"/>
      <c r="AZ181" s="365"/>
      <c r="BA181" s="268"/>
    </row>
    <row r="182" spans="1:53" s="245" customFormat="1" ht="15" outlineLevel="1">
      <c r="A182" s="450">
        <v>8</v>
      </c>
      <c r="B182" s="256" t="s">
        <v>482</v>
      </c>
      <c r="C182" s="253" t="s">
        <v>25</v>
      </c>
      <c r="D182" s="257"/>
      <c r="E182" s="257"/>
      <c r="F182" s="257"/>
      <c r="G182" s="257"/>
      <c r="H182" s="257"/>
      <c r="I182" s="257"/>
      <c r="J182" s="257"/>
      <c r="K182" s="257"/>
      <c r="L182" s="257"/>
      <c r="M182" s="257"/>
      <c r="N182" s="257"/>
      <c r="O182" s="257"/>
      <c r="P182" s="257"/>
      <c r="Q182" s="257"/>
      <c r="R182" s="257"/>
      <c r="S182" s="257"/>
      <c r="T182" s="257"/>
      <c r="U182" s="253"/>
      <c r="V182" s="257"/>
      <c r="W182" s="257"/>
      <c r="X182" s="257"/>
      <c r="Y182" s="257"/>
      <c r="Z182" s="257"/>
      <c r="AA182" s="257"/>
      <c r="AB182" s="257"/>
      <c r="AC182" s="257"/>
      <c r="AD182" s="257"/>
      <c r="AE182" s="257"/>
      <c r="AF182" s="257"/>
      <c r="AG182" s="257"/>
      <c r="AH182" s="257"/>
      <c r="AI182" s="257"/>
      <c r="AJ182" s="257"/>
      <c r="AK182" s="257"/>
      <c r="AL182" s="257"/>
      <c r="AM182" s="363"/>
      <c r="AN182" s="363"/>
      <c r="AO182" s="363"/>
      <c r="AP182" s="363"/>
      <c r="AQ182" s="363"/>
      <c r="AR182" s="363"/>
      <c r="AS182" s="363"/>
      <c r="AT182" s="363"/>
      <c r="AU182" s="363"/>
      <c r="AV182" s="363"/>
      <c r="AW182" s="363"/>
      <c r="AX182" s="363"/>
      <c r="AY182" s="363"/>
      <c r="AZ182" s="363"/>
      <c r="BA182" s="258">
        <f>SUM(AM182:AZ182)</f>
        <v>0</v>
      </c>
    </row>
    <row r="183" spans="1:53" s="245" customFormat="1" ht="15" outlineLevel="1">
      <c r="A183" s="450"/>
      <c r="B183" s="256" t="s">
        <v>243</v>
      </c>
      <c r="C183" s="253" t="s">
        <v>163</v>
      </c>
      <c r="D183" s="257"/>
      <c r="E183" s="257"/>
      <c r="F183" s="257"/>
      <c r="G183" s="257"/>
      <c r="H183" s="257"/>
      <c r="I183" s="257"/>
      <c r="J183" s="257"/>
      <c r="K183" s="257"/>
      <c r="L183" s="257"/>
      <c r="M183" s="257"/>
      <c r="N183" s="257"/>
      <c r="O183" s="257"/>
      <c r="P183" s="257"/>
      <c r="Q183" s="257"/>
      <c r="R183" s="257"/>
      <c r="S183" s="257"/>
      <c r="T183" s="257"/>
      <c r="U183" s="253"/>
      <c r="V183" s="257"/>
      <c r="W183" s="257"/>
      <c r="X183" s="257"/>
      <c r="Y183" s="257"/>
      <c r="Z183" s="257"/>
      <c r="AA183" s="257"/>
      <c r="AB183" s="257"/>
      <c r="AC183" s="257"/>
      <c r="AD183" s="257"/>
      <c r="AE183" s="257"/>
      <c r="AF183" s="257"/>
      <c r="AG183" s="257"/>
      <c r="AH183" s="257"/>
      <c r="AI183" s="257"/>
      <c r="AJ183" s="257"/>
      <c r="AK183" s="257"/>
      <c r="AL183" s="257"/>
      <c r="AM183" s="364">
        <f>AM182</f>
        <v>0</v>
      </c>
      <c r="AN183" s="364">
        <f>AN182</f>
        <v>0</v>
      </c>
      <c r="AO183" s="364">
        <f t="shared" ref="AO183:AZ183" si="60">AO182</f>
        <v>0</v>
      </c>
      <c r="AP183" s="364">
        <f t="shared" si="60"/>
        <v>0</v>
      </c>
      <c r="AQ183" s="364">
        <f t="shared" si="60"/>
        <v>0</v>
      </c>
      <c r="AR183" s="364">
        <f t="shared" si="60"/>
        <v>0</v>
      </c>
      <c r="AS183" s="364">
        <f t="shared" si="60"/>
        <v>0</v>
      </c>
      <c r="AT183" s="364">
        <f t="shared" si="60"/>
        <v>0</v>
      </c>
      <c r="AU183" s="364">
        <f t="shared" si="60"/>
        <v>0</v>
      </c>
      <c r="AV183" s="364">
        <f t="shared" si="60"/>
        <v>0</v>
      </c>
      <c r="AW183" s="364">
        <f t="shared" si="60"/>
        <v>0</v>
      </c>
      <c r="AX183" s="364">
        <f t="shared" si="60"/>
        <v>0</v>
      </c>
      <c r="AY183" s="364">
        <f t="shared" si="60"/>
        <v>0</v>
      </c>
      <c r="AZ183" s="364">
        <f t="shared" si="60"/>
        <v>0</v>
      </c>
      <c r="BA183" s="446"/>
    </row>
    <row r="184" spans="1:53" s="245" customFormat="1" ht="15" outlineLevel="1">
      <c r="A184" s="450"/>
      <c r="B184" s="256"/>
      <c r="C184" s="267"/>
      <c r="D184" s="266"/>
      <c r="E184" s="266"/>
      <c r="F184" s="266"/>
      <c r="G184" s="266"/>
      <c r="H184" s="266"/>
      <c r="I184" s="266"/>
      <c r="J184" s="266"/>
      <c r="K184" s="266"/>
      <c r="L184" s="266"/>
      <c r="M184" s="266"/>
      <c r="N184" s="266"/>
      <c r="O184" s="266"/>
      <c r="P184" s="266"/>
      <c r="Q184" s="266"/>
      <c r="R184" s="266"/>
      <c r="S184" s="266"/>
      <c r="T184" s="266"/>
      <c r="U184" s="253"/>
      <c r="V184" s="266"/>
      <c r="W184" s="266"/>
      <c r="X184" s="266"/>
      <c r="Y184" s="266"/>
      <c r="Z184" s="266"/>
      <c r="AA184" s="266"/>
      <c r="AB184" s="266"/>
      <c r="AC184" s="266"/>
      <c r="AD184" s="266"/>
      <c r="AE184" s="266"/>
      <c r="AF184" s="266"/>
      <c r="AG184" s="266"/>
      <c r="AH184" s="266"/>
      <c r="AI184" s="266"/>
      <c r="AJ184" s="266"/>
      <c r="AK184" s="266"/>
      <c r="AL184" s="266"/>
      <c r="AM184" s="365"/>
      <c r="AN184" s="365"/>
      <c r="AO184" s="365"/>
      <c r="AP184" s="365"/>
      <c r="AQ184" s="365"/>
      <c r="AR184" s="365"/>
      <c r="AS184" s="365"/>
      <c r="AT184" s="365"/>
      <c r="AU184" s="365"/>
      <c r="AV184" s="365"/>
      <c r="AW184" s="365"/>
      <c r="AX184" s="365"/>
      <c r="AY184" s="365"/>
      <c r="AZ184" s="365"/>
      <c r="BA184" s="268"/>
    </row>
    <row r="185" spans="1:53" ht="15" outlineLevel="1">
      <c r="A185" s="450">
        <v>9</v>
      </c>
      <c r="B185" s="256" t="s">
        <v>7</v>
      </c>
      <c r="C185" s="253" t="s">
        <v>25</v>
      </c>
      <c r="D185" s="257"/>
      <c r="E185" s="257"/>
      <c r="F185" s="257"/>
      <c r="G185" s="257"/>
      <c r="H185" s="257"/>
      <c r="I185" s="257"/>
      <c r="J185" s="257"/>
      <c r="K185" s="257"/>
      <c r="L185" s="257"/>
      <c r="M185" s="257"/>
      <c r="N185" s="257"/>
      <c r="O185" s="257"/>
      <c r="P185" s="257"/>
      <c r="Q185" s="257"/>
      <c r="R185" s="257"/>
      <c r="S185" s="257"/>
      <c r="T185" s="257"/>
      <c r="U185" s="253"/>
      <c r="V185" s="257"/>
      <c r="W185" s="257"/>
      <c r="X185" s="257"/>
      <c r="Y185" s="257"/>
      <c r="Z185" s="257"/>
      <c r="AA185" s="257"/>
      <c r="AB185" s="257"/>
      <c r="AC185" s="257"/>
      <c r="AD185" s="257"/>
      <c r="AE185" s="257"/>
      <c r="AF185" s="257"/>
      <c r="AG185" s="257"/>
      <c r="AH185" s="257"/>
      <c r="AI185" s="257"/>
      <c r="AJ185" s="257"/>
      <c r="AK185" s="257"/>
      <c r="AL185" s="257"/>
      <c r="AM185" s="363"/>
      <c r="AN185" s="363"/>
      <c r="AO185" s="363"/>
      <c r="AP185" s="363"/>
      <c r="AQ185" s="363"/>
      <c r="AR185" s="363"/>
      <c r="AS185" s="363"/>
      <c r="AT185" s="363"/>
      <c r="AU185" s="363"/>
      <c r="AV185" s="363"/>
      <c r="AW185" s="363"/>
      <c r="AX185" s="363"/>
      <c r="AY185" s="363"/>
      <c r="AZ185" s="363"/>
      <c r="BA185" s="258">
        <f>SUM(AM185:AZ185)</f>
        <v>0</v>
      </c>
    </row>
    <row r="186" spans="1:53" ht="15" outlineLevel="1">
      <c r="B186" s="256" t="s">
        <v>243</v>
      </c>
      <c r="C186" s="253" t="s">
        <v>163</v>
      </c>
      <c r="D186" s="257"/>
      <c r="E186" s="257"/>
      <c r="F186" s="257"/>
      <c r="G186" s="257"/>
      <c r="H186" s="257"/>
      <c r="I186" s="257"/>
      <c r="J186" s="257"/>
      <c r="K186" s="257"/>
      <c r="L186" s="257"/>
      <c r="M186" s="257"/>
      <c r="N186" s="257"/>
      <c r="O186" s="257"/>
      <c r="P186" s="257"/>
      <c r="Q186" s="257"/>
      <c r="R186" s="257"/>
      <c r="S186" s="257"/>
      <c r="T186" s="257"/>
      <c r="U186" s="253"/>
      <c r="V186" s="257"/>
      <c r="W186" s="257"/>
      <c r="X186" s="257"/>
      <c r="Y186" s="257"/>
      <c r="Z186" s="257"/>
      <c r="AA186" s="257"/>
      <c r="AB186" s="257"/>
      <c r="AC186" s="257"/>
      <c r="AD186" s="257"/>
      <c r="AE186" s="257"/>
      <c r="AF186" s="257"/>
      <c r="AG186" s="257"/>
      <c r="AH186" s="257"/>
      <c r="AI186" s="257"/>
      <c r="AJ186" s="257"/>
      <c r="AK186" s="257"/>
      <c r="AL186" s="257"/>
      <c r="AM186" s="364">
        <f>AM185</f>
        <v>0</v>
      </c>
      <c r="AN186" s="364">
        <f>AN185</f>
        <v>0</v>
      </c>
      <c r="AO186" s="364">
        <f t="shared" ref="AO186:AZ186" si="61">AO185</f>
        <v>0</v>
      </c>
      <c r="AP186" s="364">
        <f t="shared" si="61"/>
        <v>0</v>
      </c>
      <c r="AQ186" s="364">
        <f t="shared" si="61"/>
        <v>0</v>
      </c>
      <c r="AR186" s="364">
        <f t="shared" si="61"/>
        <v>0</v>
      </c>
      <c r="AS186" s="364">
        <f t="shared" si="61"/>
        <v>0</v>
      </c>
      <c r="AT186" s="364">
        <f t="shared" si="61"/>
        <v>0</v>
      </c>
      <c r="AU186" s="364">
        <f t="shared" si="61"/>
        <v>0</v>
      </c>
      <c r="AV186" s="364">
        <f t="shared" si="61"/>
        <v>0</v>
      </c>
      <c r="AW186" s="364">
        <f t="shared" si="61"/>
        <v>0</v>
      </c>
      <c r="AX186" s="364">
        <f t="shared" si="61"/>
        <v>0</v>
      </c>
      <c r="AY186" s="364">
        <f t="shared" si="61"/>
        <v>0</v>
      </c>
      <c r="AZ186" s="364">
        <f t="shared" si="61"/>
        <v>0</v>
      </c>
      <c r="BA186" s="446"/>
    </row>
    <row r="187" spans="1:53" ht="15" outlineLevel="1">
      <c r="B187" s="269"/>
      <c r="C187" s="270"/>
      <c r="D187" s="253"/>
      <c r="E187" s="253"/>
      <c r="F187" s="253"/>
      <c r="G187" s="253"/>
      <c r="H187" s="253"/>
      <c r="I187" s="253"/>
      <c r="J187" s="253"/>
      <c r="K187" s="253"/>
      <c r="L187" s="253"/>
      <c r="M187" s="253"/>
      <c r="N187" s="253"/>
      <c r="O187" s="253"/>
      <c r="P187" s="253"/>
      <c r="Q187" s="253"/>
      <c r="R187" s="253"/>
      <c r="S187" s="253"/>
      <c r="T187" s="253"/>
      <c r="U187" s="253"/>
      <c r="V187" s="253"/>
      <c r="W187" s="253"/>
      <c r="X187" s="253"/>
      <c r="Y187" s="253"/>
      <c r="Z187" s="253"/>
      <c r="AA187" s="253"/>
      <c r="AB187" s="253"/>
      <c r="AC187" s="253"/>
      <c r="AD187" s="253"/>
      <c r="AE187" s="253"/>
      <c r="AF187" s="253"/>
      <c r="AG187" s="253"/>
      <c r="AH187" s="253"/>
      <c r="AI187" s="253"/>
      <c r="AJ187" s="253"/>
      <c r="AK187" s="253"/>
      <c r="AL187" s="253"/>
      <c r="AM187" s="365"/>
      <c r="AN187" s="365"/>
      <c r="AO187" s="365"/>
      <c r="AP187" s="365"/>
      <c r="AQ187" s="365"/>
      <c r="AR187" s="365"/>
      <c r="AS187" s="365"/>
      <c r="AT187" s="365"/>
      <c r="AU187" s="365"/>
      <c r="AV187" s="365"/>
      <c r="AW187" s="365"/>
      <c r="AX187" s="365"/>
      <c r="AY187" s="365"/>
      <c r="AZ187" s="365"/>
      <c r="BA187" s="268"/>
    </row>
    <row r="188" spans="1:53" ht="15.6" outlineLevel="1">
      <c r="A188" s="451"/>
      <c r="B188" s="250" t="s">
        <v>8</v>
      </c>
      <c r="C188" s="251"/>
      <c r="D188" s="251"/>
      <c r="E188" s="251"/>
      <c r="F188" s="251"/>
      <c r="G188" s="251"/>
      <c r="H188" s="251"/>
      <c r="I188" s="251"/>
      <c r="J188" s="251"/>
      <c r="K188" s="251"/>
      <c r="L188" s="251"/>
      <c r="M188" s="251"/>
      <c r="N188" s="251"/>
      <c r="O188" s="251"/>
      <c r="P188" s="251"/>
      <c r="Q188" s="251"/>
      <c r="R188" s="251"/>
      <c r="S188" s="251"/>
      <c r="T188" s="251"/>
      <c r="U188" s="253"/>
      <c r="V188" s="251"/>
      <c r="W188" s="251"/>
      <c r="X188" s="251"/>
      <c r="Y188" s="251"/>
      <c r="Z188" s="251"/>
      <c r="AA188" s="251"/>
      <c r="AB188" s="251"/>
      <c r="AC188" s="251"/>
      <c r="AD188" s="251"/>
      <c r="AE188" s="251"/>
      <c r="AF188" s="251"/>
      <c r="AG188" s="251"/>
      <c r="AH188" s="251"/>
      <c r="AI188" s="251"/>
      <c r="AJ188" s="251"/>
      <c r="AK188" s="251"/>
      <c r="AL188" s="251"/>
      <c r="AM188" s="367"/>
      <c r="AN188" s="367"/>
      <c r="AO188" s="367"/>
      <c r="AP188" s="367"/>
      <c r="AQ188" s="367"/>
      <c r="AR188" s="367"/>
      <c r="AS188" s="367"/>
      <c r="AT188" s="367"/>
      <c r="AU188" s="367"/>
      <c r="AV188" s="367"/>
      <c r="AW188" s="367"/>
      <c r="AX188" s="367"/>
      <c r="AY188" s="367"/>
      <c r="AZ188" s="367"/>
      <c r="BA188" s="254"/>
    </row>
    <row r="189" spans="1:53" ht="15" outlineLevel="1">
      <c r="A189" s="450">
        <v>10</v>
      </c>
      <c r="B189" s="271" t="s">
        <v>22</v>
      </c>
      <c r="C189" s="253" t="s">
        <v>25</v>
      </c>
      <c r="D189" s="257"/>
      <c r="E189" s="257"/>
      <c r="F189" s="257"/>
      <c r="G189" s="257"/>
      <c r="H189" s="257"/>
      <c r="I189" s="257"/>
      <c r="J189" s="257"/>
      <c r="K189" s="257"/>
      <c r="L189" s="257"/>
      <c r="M189" s="257"/>
      <c r="N189" s="257"/>
      <c r="O189" s="257"/>
      <c r="P189" s="257"/>
      <c r="Q189" s="257"/>
      <c r="R189" s="257"/>
      <c r="S189" s="257"/>
      <c r="T189" s="257"/>
      <c r="U189" s="257">
        <v>12</v>
      </c>
      <c r="V189" s="257"/>
      <c r="W189" s="257"/>
      <c r="X189" s="257"/>
      <c r="Y189" s="257"/>
      <c r="Z189" s="257"/>
      <c r="AA189" s="257"/>
      <c r="AB189" s="257"/>
      <c r="AC189" s="257"/>
      <c r="AD189" s="257"/>
      <c r="AE189" s="257"/>
      <c r="AF189" s="257"/>
      <c r="AG189" s="257"/>
      <c r="AH189" s="257"/>
      <c r="AI189" s="257"/>
      <c r="AJ189" s="257"/>
      <c r="AK189" s="257"/>
      <c r="AL189" s="257"/>
      <c r="AM189" s="415"/>
      <c r="AN189" s="417"/>
      <c r="AO189" s="417"/>
      <c r="AP189" s="368"/>
      <c r="AQ189" s="368"/>
      <c r="AR189" s="368"/>
      <c r="AS189" s="368"/>
      <c r="AT189" s="368"/>
      <c r="AU189" s="368"/>
      <c r="AV189" s="368"/>
      <c r="AW189" s="368"/>
      <c r="AX189" s="368"/>
      <c r="AY189" s="368"/>
      <c r="AZ189" s="368"/>
      <c r="BA189" s="258">
        <f>SUM(AM189:AZ189)</f>
        <v>0</v>
      </c>
    </row>
    <row r="190" spans="1:53" ht="15" outlineLevel="1">
      <c r="B190" s="256" t="s">
        <v>243</v>
      </c>
      <c r="C190" s="253" t="s">
        <v>163</v>
      </c>
      <c r="D190" s="257"/>
      <c r="E190" s="257"/>
      <c r="F190" s="257"/>
      <c r="G190" s="257"/>
      <c r="H190" s="257"/>
      <c r="I190" s="257"/>
      <c r="J190" s="257"/>
      <c r="K190" s="257"/>
      <c r="L190" s="257"/>
      <c r="M190" s="257"/>
      <c r="N190" s="257"/>
      <c r="O190" s="257"/>
      <c r="P190" s="257"/>
      <c r="Q190" s="257"/>
      <c r="R190" s="257"/>
      <c r="S190" s="257"/>
      <c r="T190" s="257"/>
      <c r="U190" s="257">
        <f>U189</f>
        <v>12</v>
      </c>
      <c r="V190" s="257"/>
      <c r="W190" s="257"/>
      <c r="X190" s="257"/>
      <c r="Y190" s="257"/>
      <c r="Z190" s="257"/>
      <c r="AA190" s="257"/>
      <c r="AB190" s="257"/>
      <c r="AC190" s="257"/>
      <c r="AD190" s="257"/>
      <c r="AE190" s="257"/>
      <c r="AF190" s="257"/>
      <c r="AG190" s="257"/>
      <c r="AH190" s="257"/>
      <c r="AI190" s="257"/>
      <c r="AJ190" s="257"/>
      <c r="AK190" s="257"/>
      <c r="AL190" s="257"/>
      <c r="AM190" s="364">
        <f>AM189</f>
        <v>0</v>
      </c>
      <c r="AN190" s="364">
        <f>AN189</f>
        <v>0</v>
      </c>
      <c r="AO190" s="364">
        <f t="shared" ref="AO190:AZ190" si="62">AO189</f>
        <v>0</v>
      </c>
      <c r="AP190" s="364">
        <f t="shared" si="62"/>
        <v>0</v>
      </c>
      <c r="AQ190" s="364">
        <f t="shared" si="62"/>
        <v>0</v>
      </c>
      <c r="AR190" s="364">
        <f t="shared" si="62"/>
        <v>0</v>
      </c>
      <c r="AS190" s="364">
        <f t="shared" si="62"/>
        <v>0</v>
      </c>
      <c r="AT190" s="364">
        <f t="shared" si="62"/>
        <v>0</v>
      </c>
      <c r="AU190" s="364">
        <f t="shared" si="62"/>
        <v>0</v>
      </c>
      <c r="AV190" s="364">
        <f t="shared" si="62"/>
        <v>0</v>
      </c>
      <c r="AW190" s="364">
        <f t="shared" si="62"/>
        <v>0</v>
      </c>
      <c r="AX190" s="364">
        <f t="shared" si="62"/>
        <v>0</v>
      </c>
      <c r="AY190" s="364">
        <f t="shared" si="62"/>
        <v>0</v>
      </c>
      <c r="AZ190" s="364">
        <f t="shared" si="62"/>
        <v>0</v>
      </c>
      <c r="BA190" s="446"/>
    </row>
    <row r="191" spans="1:53" ht="15" outlineLevel="1">
      <c r="B191" s="271"/>
      <c r="C191" s="273"/>
      <c r="D191" s="253"/>
      <c r="E191" s="253"/>
      <c r="F191" s="253"/>
      <c r="G191" s="253"/>
      <c r="H191" s="253"/>
      <c r="I191" s="253"/>
      <c r="J191" s="253"/>
      <c r="K191" s="253"/>
      <c r="L191" s="253"/>
      <c r="M191" s="253"/>
      <c r="N191" s="253"/>
      <c r="O191" s="253"/>
      <c r="P191" s="253"/>
      <c r="Q191" s="253"/>
      <c r="R191" s="253"/>
      <c r="S191" s="253"/>
      <c r="T191" s="253"/>
      <c r="U191" s="253"/>
      <c r="V191" s="253"/>
      <c r="W191" s="253"/>
      <c r="X191" s="253"/>
      <c r="Y191" s="253"/>
      <c r="Z191" s="253"/>
      <c r="AA191" s="253"/>
      <c r="AB191" s="253"/>
      <c r="AC191" s="253"/>
      <c r="AD191" s="253"/>
      <c r="AE191" s="253"/>
      <c r="AF191" s="253"/>
      <c r="AG191" s="253"/>
      <c r="AH191" s="253"/>
      <c r="AI191" s="253"/>
      <c r="AJ191" s="253"/>
      <c r="AK191" s="253"/>
      <c r="AL191" s="253"/>
      <c r="AM191" s="369"/>
      <c r="AN191" s="369"/>
      <c r="AO191" s="369"/>
      <c r="AP191" s="369"/>
      <c r="AQ191" s="369"/>
      <c r="AR191" s="369"/>
      <c r="AS191" s="369"/>
      <c r="AT191" s="369"/>
      <c r="AU191" s="369"/>
      <c r="AV191" s="369"/>
      <c r="AW191" s="369"/>
      <c r="AX191" s="369"/>
      <c r="AY191" s="369"/>
      <c r="AZ191" s="369"/>
      <c r="BA191" s="274"/>
    </row>
    <row r="192" spans="1:53" ht="15" outlineLevel="1">
      <c r="A192" s="450">
        <v>11</v>
      </c>
      <c r="B192" s="275" t="s">
        <v>21</v>
      </c>
      <c r="C192" s="253" t="s">
        <v>25</v>
      </c>
      <c r="D192" s="257"/>
      <c r="E192" s="257"/>
      <c r="F192" s="257"/>
      <c r="G192" s="257"/>
      <c r="H192" s="257"/>
      <c r="I192" s="257"/>
      <c r="J192" s="257"/>
      <c r="K192" s="257"/>
      <c r="L192" s="257"/>
      <c r="M192" s="257"/>
      <c r="N192" s="257"/>
      <c r="O192" s="257"/>
      <c r="P192" s="257"/>
      <c r="Q192" s="257"/>
      <c r="R192" s="257"/>
      <c r="S192" s="257"/>
      <c r="T192" s="257"/>
      <c r="U192" s="257">
        <v>12</v>
      </c>
      <c r="V192" s="257"/>
      <c r="W192" s="257"/>
      <c r="X192" s="257"/>
      <c r="Y192" s="257"/>
      <c r="Z192" s="257"/>
      <c r="AA192" s="257"/>
      <c r="AB192" s="257"/>
      <c r="AC192" s="257"/>
      <c r="AD192" s="257"/>
      <c r="AE192" s="257"/>
      <c r="AF192" s="257"/>
      <c r="AG192" s="257"/>
      <c r="AH192" s="257"/>
      <c r="AI192" s="257"/>
      <c r="AJ192" s="257"/>
      <c r="AK192" s="257"/>
      <c r="AL192" s="257"/>
      <c r="AM192" s="368"/>
      <c r="AN192" s="417"/>
      <c r="AO192" s="368"/>
      <c r="AP192" s="368"/>
      <c r="AQ192" s="368"/>
      <c r="AR192" s="368"/>
      <c r="AS192" s="368"/>
      <c r="AT192" s="368"/>
      <c r="AU192" s="368"/>
      <c r="AV192" s="368"/>
      <c r="AW192" s="368"/>
      <c r="AX192" s="368"/>
      <c r="AY192" s="368"/>
      <c r="AZ192" s="368"/>
      <c r="BA192" s="258">
        <f>SUM(AM192:AZ192)</f>
        <v>0</v>
      </c>
    </row>
    <row r="193" spans="1:53" ht="15" outlineLevel="1">
      <c r="B193" s="256" t="s">
        <v>243</v>
      </c>
      <c r="C193" s="253" t="s">
        <v>163</v>
      </c>
      <c r="D193" s="257"/>
      <c r="E193" s="257"/>
      <c r="F193" s="257"/>
      <c r="G193" s="257"/>
      <c r="H193" s="257"/>
      <c r="I193" s="257"/>
      <c r="J193" s="257"/>
      <c r="K193" s="257"/>
      <c r="L193" s="257"/>
      <c r="M193" s="257"/>
      <c r="N193" s="257"/>
      <c r="O193" s="257"/>
      <c r="P193" s="257"/>
      <c r="Q193" s="257"/>
      <c r="R193" s="257"/>
      <c r="S193" s="257"/>
      <c r="T193" s="257"/>
      <c r="U193" s="257">
        <f>U192</f>
        <v>12</v>
      </c>
      <c r="V193" s="257"/>
      <c r="W193" s="257"/>
      <c r="X193" s="257"/>
      <c r="Y193" s="257"/>
      <c r="Z193" s="257"/>
      <c r="AA193" s="257"/>
      <c r="AB193" s="257"/>
      <c r="AC193" s="257"/>
      <c r="AD193" s="257"/>
      <c r="AE193" s="257"/>
      <c r="AF193" s="257"/>
      <c r="AG193" s="257"/>
      <c r="AH193" s="257"/>
      <c r="AI193" s="257"/>
      <c r="AJ193" s="257"/>
      <c r="AK193" s="257"/>
      <c r="AL193" s="257"/>
      <c r="AM193" s="364">
        <f>AM192</f>
        <v>0</v>
      </c>
      <c r="AN193" s="364">
        <f>AN192</f>
        <v>0</v>
      </c>
      <c r="AO193" s="364">
        <f t="shared" ref="AO193:AZ193" si="63">AO192</f>
        <v>0</v>
      </c>
      <c r="AP193" s="364">
        <f t="shared" si="63"/>
        <v>0</v>
      </c>
      <c r="AQ193" s="364">
        <f t="shared" si="63"/>
        <v>0</v>
      </c>
      <c r="AR193" s="364">
        <f t="shared" si="63"/>
        <v>0</v>
      </c>
      <c r="AS193" s="364">
        <f t="shared" si="63"/>
        <v>0</v>
      </c>
      <c r="AT193" s="364">
        <f t="shared" si="63"/>
        <v>0</v>
      </c>
      <c r="AU193" s="364">
        <f t="shared" si="63"/>
        <v>0</v>
      </c>
      <c r="AV193" s="364">
        <f t="shared" si="63"/>
        <v>0</v>
      </c>
      <c r="AW193" s="364">
        <f t="shared" si="63"/>
        <v>0</v>
      </c>
      <c r="AX193" s="364">
        <f t="shared" si="63"/>
        <v>0</v>
      </c>
      <c r="AY193" s="364">
        <f t="shared" si="63"/>
        <v>0</v>
      </c>
      <c r="AZ193" s="364">
        <f t="shared" si="63"/>
        <v>0</v>
      </c>
      <c r="BA193" s="446"/>
    </row>
    <row r="194" spans="1:53" ht="15" outlineLevel="1">
      <c r="B194" s="275"/>
      <c r="C194" s="273"/>
      <c r="D194" s="253"/>
      <c r="E194" s="253"/>
      <c r="F194" s="253"/>
      <c r="G194" s="253"/>
      <c r="H194" s="253"/>
      <c r="I194" s="253"/>
      <c r="J194" s="253"/>
      <c r="K194" s="253"/>
      <c r="L194" s="253"/>
      <c r="M194" s="253"/>
      <c r="N194" s="253"/>
      <c r="O194" s="253"/>
      <c r="P194" s="253"/>
      <c r="Q194" s="253"/>
      <c r="R194" s="253"/>
      <c r="S194" s="253"/>
      <c r="T194" s="253"/>
      <c r="U194" s="253"/>
      <c r="V194" s="253"/>
      <c r="W194" s="253"/>
      <c r="X194" s="253"/>
      <c r="Y194" s="253"/>
      <c r="Z194" s="253"/>
      <c r="AA194" s="253"/>
      <c r="AB194" s="253"/>
      <c r="AC194" s="253"/>
      <c r="AD194" s="253"/>
      <c r="AE194" s="253"/>
      <c r="AF194" s="253"/>
      <c r="AG194" s="253"/>
      <c r="AH194" s="253"/>
      <c r="AI194" s="253"/>
      <c r="AJ194" s="253"/>
      <c r="AK194" s="253"/>
      <c r="AL194" s="253"/>
      <c r="AM194" s="369"/>
      <c r="AN194" s="370"/>
      <c r="AO194" s="369"/>
      <c r="AP194" s="369"/>
      <c r="AQ194" s="369"/>
      <c r="AR194" s="369"/>
      <c r="AS194" s="369"/>
      <c r="AT194" s="369"/>
      <c r="AU194" s="369"/>
      <c r="AV194" s="369"/>
      <c r="AW194" s="369"/>
      <c r="AX194" s="369"/>
      <c r="AY194" s="369"/>
      <c r="AZ194" s="369"/>
      <c r="BA194" s="274"/>
    </row>
    <row r="195" spans="1:53" ht="15" outlineLevel="1">
      <c r="A195" s="450">
        <v>12</v>
      </c>
      <c r="B195" s="275" t="s">
        <v>23</v>
      </c>
      <c r="C195" s="253" t="s">
        <v>25</v>
      </c>
      <c r="D195" s="257"/>
      <c r="E195" s="257"/>
      <c r="F195" s="257"/>
      <c r="G195" s="257"/>
      <c r="H195" s="257"/>
      <c r="I195" s="257"/>
      <c r="J195" s="257"/>
      <c r="K195" s="257"/>
      <c r="L195" s="257"/>
      <c r="M195" s="257"/>
      <c r="N195" s="257"/>
      <c r="O195" s="257"/>
      <c r="P195" s="257"/>
      <c r="Q195" s="257"/>
      <c r="R195" s="257"/>
      <c r="S195" s="257"/>
      <c r="T195" s="257"/>
      <c r="U195" s="257">
        <v>3</v>
      </c>
      <c r="V195" s="257"/>
      <c r="W195" s="257"/>
      <c r="X195" s="257"/>
      <c r="Y195" s="257"/>
      <c r="Z195" s="257"/>
      <c r="AA195" s="257"/>
      <c r="AB195" s="257"/>
      <c r="AC195" s="257"/>
      <c r="AD195" s="257"/>
      <c r="AE195" s="257"/>
      <c r="AF195" s="257"/>
      <c r="AG195" s="257"/>
      <c r="AH195" s="257"/>
      <c r="AI195" s="257"/>
      <c r="AJ195" s="257"/>
      <c r="AK195" s="257"/>
      <c r="AL195" s="257"/>
      <c r="AM195" s="368"/>
      <c r="AN195" s="368"/>
      <c r="AO195" s="368"/>
      <c r="AP195" s="368"/>
      <c r="AQ195" s="368"/>
      <c r="AR195" s="368"/>
      <c r="AS195" s="368"/>
      <c r="AT195" s="368"/>
      <c r="AU195" s="368"/>
      <c r="AV195" s="368"/>
      <c r="AW195" s="368"/>
      <c r="AX195" s="368"/>
      <c r="AY195" s="368"/>
      <c r="AZ195" s="368"/>
      <c r="BA195" s="258">
        <f>SUM(AM195:AZ195)</f>
        <v>0</v>
      </c>
    </row>
    <row r="196" spans="1:53" ht="15" outlineLevel="1">
      <c r="B196" s="256" t="s">
        <v>243</v>
      </c>
      <c r="C196" s="253" t="s">
        <v>163</v>
      </c>
      <c r="D196" s="257"/>
      <c r="E196" s="257"/>
      <c r="F196" s="257"/>
      <c r="G196" s="257"/>
      <c r="H196" s="257"/>
      <c r="I196" s="257"/>
      <c r="J196" s="257"/>
      <c r="K196" s="257"/>
      <c r="L196" s="257"/>
      <c r="M196" s="257"/>
      <c r="N196" s="257"/>
      <c r="O196" s="257"/>
      <c r="P196" s="257"/>
      <c r="Q196" s="257"/>
      <c r="R196" s="257"/>
      <c r="S196" s="257"/>
      <c r="T196" s="257"/>
      <c r="U196" s="257">
        <f>U195</f>
        <v>3</v>
      </c>
      <c r="V196" s="257"/>
      <c r="W196" s="257"/>
      <c r="X196" s="257"/>
      <c r="Y196" s="257"/>
      <c r="Z196" s="257"/>
      <c r="AA196" s="257"/>
      <c r="AB196" s="257"/>
      <c r="AC196" s="257"/>
      <c r="AD196" s="257"/>
      <c r="AE196" s="257"/>
      <c r="AF196" s="257"/>
      <c r="AG196" s="257"/>
      <c r="AH196" s="257"/>
      <c r="AI196" s="257"/>
      <c r="AJ196" s="257"/>
      <c r="AK196" s="257"/>
      <c r="AL196" s="257"/>
      <c r="AM196" s="364">
        <f>AM195</f>
        <v>0</v>
      </c>
      <c r="AN196" s="364">
        <f>AN195</f>
        <v>0</v>
      </c>
      <c r="AO196" s="364">
        <f t="shared" ref="AO196:AZ196" si="64">AO195</f>
        <v>0</v>
      </c>
      <c r="AP196" s="364">
        <f t="shared" si="64"/>
        <v>0</v>
      </c>
      <c r="AQ196" s="364">
        <f t="shared" si="64"/>
        <v>0</v>
      </c>
      <c r="AR196" s="364">
        <f t="shared" si="64"/>
        <v>0</v>
      </c>
      <c r="AS196" s="364">
        <f t="shared" si="64"/>
        <v>0</v>
      </c>
      <c r="AT196" s="364">
        <f t="shared" si="64"/>
        <v>0</v>
      </c>
      <c r="AU196" s="364">
        <f t="shared" si="64"/>
        <v>0</v>
      </c>
      <c r="AV196" s="364">
        <f t="shared" si="64"/>
        <v>0</v>
      </c>
      <c r="AW196" s="364">
        <f t="shared" si="64"/>
        <v>0</v>
      </c>
      <c r="AX196" s="364">
        <f t="shared" si="64"/>
        <v>0</v>
      </c>
      <c r="AY196" s="364">
        <f t="shared" si="64"/>
        <v>0</v>
      </c>
      <c r="AZ196" s="364">
        <f t="shared" si="64"/>
        <v>0</v>
      </c>
      <c r="BA196" s="446"/>
    </row>
    <row r="197" spans="1:53" ht="15" outlineLevel="1">
      <c r="B197" s="275"/>
      <c r="C197" s="273"/>
      <c r="D197" s="277"/>
      <c r="E197" s="277"/>
      <c r="F197" s="277"/>
      <c r="G197" s="277"/>
      <c r="H197" s="277"/>
      <c r="I197" s="277"/>
      <c r="J197" s="277"/>
      <c r="K197" s="277"/>
      <c r="L197" s="277"/>
      <c r="M197" s="277"/>
      <c r="N197" s="277"/>
      <c r="O197" s="277"/>
      <c r="P197" s="277"/>
      <c r="Q197" s="277"/>
      <c r="R197" s="277"/>
      <c r="S197" s="277"/>
      <c r="T197" s="277"/>
      <c r="U197" s="253"/>
      <c r="V197" s="277"/>
      <c r="W197" s="277"/>
      <c r="X197" s="277"/>
      <c r="Y197" s="277"/>
      <c r="Z197" s="277"/>
      <c r="AA197" s="277"/>
      <c r="AB197" s="277"/>
      <c r="AC197" s="277"/>
      <c r="AD197" s="277"/>
      <c r="AE197" s="277"/>
      <c r="AF197" s="277"/>
      <c r="AG197" s="277"/>
      <c r="AH197" s="277"/>
      <c r="AI197" s="277"/>
      <c r="AJ197" s="277"/>
      <c r="AK197" s="277"/>
      <c r="AL197" s="277"/>
      <c r="AM197" s="369"/>
      <c r="AN197" s="370"/>
      <c r="AO197" s="369"/>
      <c r="AP197" s="369"/>
      <c r="AQ197" s="369"/>
      <c r="AR197" s="369"/>
      <c r="AS197" s="369"/>
      <c r="AT197" s="369"/>
      <c r="AU197" s="369"/>
      <c r="AV197" s="369"/>
      <c r="AW197" s="369"/>
      <c r="AX197" s="369"/>
      <c r="AY197" s="369"/>
      <c r="AZ197" s="369"/>
      <c r="BA197" s="274"/>
    </row>
    <row r="198" spans="1:53" ht="15" outlineLevel="1">
      <c r="A198" s="450">
        <v>13</v>
      </c>
      <c r="B198" s="275" t="s">
        <v>24</v>
      </c>
      <c r="C198" s="253" t="s">
        <v>25</v>
      </c>
      <c r="D198" s="257"/>
      <c r="E198" s="257"/>
      <c r="F198" s="257"/>
      <c r="G198" s="257"/>
      <c r="H198" s="257"/>
      <c r="I198" s="257"/>
      <c r="J198" s="257"/>
      <c r="K198" s="257"/>
      <c r="L198" s="257"/>
      <c r="M198" s="257"/>
      <c r="N198" s="257"/>
      <c r="O198" s="257"/>
      <c r="P198" s="257"/>
      <c r="Q198" s="257"/>
      <c r="R198" s="257"/>
      <c r="S198" s="257"/>
      <c r="T198" s="257"/>
      <c r="U198" s="257">
        <v>12</v>
      </c>
      <c r="V198" s="257"/>
      <c r="W198" s="257"/>
      <c r="X198" s="257"/>
      <c r="Y198" s="257"/>
      <c r="Z198" s="257"/>
      <c r="AA198" s="257"/>
      <c r="AB198" s="257"/>
      <c r="AC198" s="257"/>
      <c r="AD198" s="257"/>
      <c r="AE198" s="257"/>
      <c r="AF198" s="257"/>
      <c r="AG198" s="257"/>
      <c r="AH198" s="257"/>
      <c r="AI198" s="257"/>
      <c r="AJ198" s="257"/>
      <c r="AK198" s="257"/>
      <c r="AL198" s="257"/>
      <c r="AM198" s="368"/>
      <c r="AN198" s="368"/>
      <c r="AO198" s="368"/>
      <c r="AP198" s="368"/>
      <c r="AQ198" s="368"/>
      <c r="AR198" s="368"/>
      <c r="AS198" s="368"/>
      <c r="AT198" s="368"/>
      <c r="AU198" s="368"/>
      <c r="AV198" s="368"/>
      <c r="AW198" s="368"/>
      <c r="AX198" s="368"/>
      <c r="AY198" s="368"/>
      <c r="AZ198" s="368"/>
      <c r="BA198" s="258">
        <f>SUM(AM198:AZ198)</f>
        <v>0</v>
      </c>
    </row>
    <row r="199" spans="1:53" ht="15" outlineLevel="1">
      <c r="B199" s="256" t="s">
        <v>243</v>
      </c>
      <c r="C199" s="253" t="s">
        <v>163</v>
      </c>
      <c r="D199" s="257"/>
      <c r="E199" s="257"/>
      <c r="F199" s="257"/>
      <c r="G199" s="257"/>
      <c r="H199" s="257"/>
      <c r="I199" s="257"/>
      <c r="J199" s="257"/>
      <c r="K199" s="257"/>
      <c r="L199" s="257"/>
      <c r="M199" s="257"/>
      <c r="N199" s="257"/>
      <c r="O199" s="257"/>
      <c r="P199" s="257"/>
      <c r="Q199" s="257"/>
      <c r="R199" s="257"/>
      <c r="S199" s="257"/>
      <c r="T199" s="257"/>
      <c r="U199" s="257">
        <f>U198</f>
        <v>12</v>
      </c>
      <c r="V199" s="257"/>
      <c r="W199" s="257"/>
      <c r="X199" s="257"/>
      <c r="Y199" s="257"/>
      <c r="Z199" s="257"/>
      <c r="AA199" s="257"/>
      <c r="AB199" s="257"/>
      <c r="AC199" s="257"/>
      <c r="AD199" s="257"/>
      <c r="AE199" s="257"/>
      <c r="AF199" s="257"/>
      <c r="AG199" s="257"/>
      <c r="AH199" s="257"/>
      <c r="AI199" s="257"/>
      <c r="AJ199" s="257"/>
      <c r="AK199" s="257"/>
      <c r="AL199" s="257"/>
      <c r="AM199" s="364">
        <f>AM198</f>
        <v>0</v>
      </c>
      <c r="AN199" s="364">
        <f>AN198</f>
        <v>0</v>
      </c>
      <c r="AO199" s="364">
        <f t="shared" ref="AO199:AZ199" si="65">AO198</f>
        <v>0</v>
      </c>
      <c r="AP199" s="364">
        <f t="shared" si="65"/>
        <v>0</v>
      </c>
      <c r="AQ199" s="364">
        <f t="shared" si="65"/>
        <v>0</v>
      </c>
      <c r="AR199" s="364">
        <f t="shared" si="65"/>
        <v>0</v>
      </c>
      <c r="AS199" s="364">
        <f t="shared" si="65"/>
        <v>0</v>
      </c>
      <c r="AT199" s="364">
        <f t="shared" si="65"/>
        <v>0</v>
      </c>
      <c r="AU199" s="364">
        <f t="shared" si="65"/>
        <v>0</v>
      </c>
      <c r="AV199" s="364">
        <f t="shared" si="65"/>
        <v>0</v>
      </c>
      <c r="AW199" s="364">
        <f t="shared" si="65"/>
        <v>0</v>
      </c>
      <c r="AX199" s="364">
        <f t="shared" si="65"/>
        <v>0</v>
      </c>
      <c r="AY199" s="364">
        <f t="shared" si="65"/>
        <v>0</v>
      </c>
      <c r="AZ199" s="364">
        <f t="shared" si="65"/>
        <v>0</v>
      </c>
      <c r="BA199" s="446"/>
    </row>
    <row r="200" spans="1:53" ht="15" outlineLevel="1">
      <c r="B200" s="275"/>
      <c r="C200" s="273"/>
      <c r="D200" s="277"/>
      <c r="E200" s="277"/>
      <c r="F200" s="277"/>
      <c r="G200" s="277"/>
      <c r="H200" s="277"/>
      <c r="I200" s="277"/>
      <c r="J200" s="277"/>
      <c r="K200" s="277"/>
      <c r="L200" s="277"/>
      <c r="M200" s="277"/>
      <c r="N200" s="277"/>
      <c r="O200" s="277"/>
      <c r="P200" s="277"/>
      <c r="Q200" s="277"/>
      <c r="R200" s="277"/>
      <c r="S200" s="277"/>
      <c r="T200" s="277"/>
      <c r="U200" s="253"/>
      <c r="V200" s="277"/>
      <c r="W200" s="277"/>
      <c r="X200" s="277"/>
      <c r="Y200" s="277"/>
      <c r="Z200" s="277"/>
      <c r="AA200" s="277"/>
      <c r="AB200" s="277"/>
      <c r="AC200" s="277"/>
      <c r="AD200" s="277"/>
      <c r="AE200" s="277"/>
      <c r="AF200" s="277"/>
      <c r="AG200" s="277"/>
      <c r="AH200" s="277"/>
      <c r="AI200" s="277"/>
      <c r="AJ200" s="277"/>
      <c r="AK200" s="277"/>
      <c r="AL200" s="277"/>
      <c r="AM200" s="369"/>
      <c r="AN200" s="369"/>
      <c r="AO200" s="369"/>
      <c r="AP200" s="369"/>
      <c r="AQ200" s="369"/>
      <c r="AR200" s="369"/>
      <c r="AS200" s="369"/>
      <c r="AT200" s="369"/>
      <c r="AU200" s="369"/>
      <c r="AV200" s="369"/>
      <c r="AW200" s="369"/>
      <c r="AX200" s="369"/>
      <c r="AY200" s="369"/>
      <c r="AZ200" s="369"/>
      <c r="BA200" s="274"/>
    </row>
    <row r="201" spans="1:53" ht="15" outlineLevel="1">
      <c r="A201" s="450">
        <v>14</v>
      </c>
      <c r="B201" s="275" t="s">
        <v>20</v>
      </c>
      <c r="C201" s="253" t="s">
        <v>25</v>
      </c>
      <c r="D201" s="257"/>
      <c r="E201" s="257"/>
      <c r="F201" s="257"/>
      <c r="G201" s="257"/>
      <c r="H201" s="257"/>
      <c r="I201" s="257"/>
      <c r="J201" s="257"/>
      <c r="K201" s="257"/>
      <c r="L201" s="257"/>
      <c r="M201" s="257"/>
      <c r="N201" s="257"/>
      <c r="O201" s="257"/>
      <c r="P201" s="257"/>
      <c r="Q201" s="257"/>
      <c r="R201" s="257"/>
      <c r="S201" s="257"/>
      <c r="T201" s="257"/>
      <c r="U201" s="257">
        <v>12</v>
      </c>
      <c r="V201" s="257"/>
      <c r="W201" s="257"/>
      <c r="X201" s="257"/>
      <c r="Y201" s="257"/>
      <c r="Z201" s="257"/>
      <c r="AA201" s="257"/>
      <c r="AB201" s="257"/>
      <c r="AC201" s="257"/>
      <c r="AD201" s="257"/>
      <c r="AE201" s="257"/>
      <c r="AF201" s="257"/>
      <c r="AG201" s="257"/>
      <c r="AH201" s="257"/>
      <c r="AI201" s="257"/>
      <c r="AJ201" s="257"/>
      <c r="AK201" s="257"/>
      <c r="AL201" s="257"/>
      <c r="AM201" s="368"/>
      <c r="AN201" s="368"/>
      <c r="AO201" s="368"/>
      <c r="AP201" s="368"/>
      <c r="AQ201" s="368"/>
      <c r="AR201" s="368"/>
      <c r="AS201" s="368"/>
      <c r="AT201" s="368"/>
      <c r="AU201" s="368"/>
      <c r="AV201" s="368"/>
      <c r="AW201" s="368"/>
      <c r="AX201" s="368"/>
      <c r="AY201" s="368"/>
      <c r="AZ201" s="368"/>
      <c r="BA201" s="258">
        <f>SUM(AM201:AZ201)</f>
        <v>0</v>
      </c>
    </row>
    <row r="202" spans="1:53" ht="15" outlineLevel="1">
      <c r="B202" s="256" t="s">
        <v>243</v>
      </c>
      <c r="C202" s="253" t="s">
        <v>163</v>
      </c>
      <c r="D202" s="257"/>
      <c r="E202" s="257"/>
      <c r="F202" s="257"/>
      <c r="G202" s="257"/>
      <c r="H202" s="257"/>
      <c r="I202" s="257"/>
      <c r="J202" s="257"/>
      <c r="K202" s="257"/>
      <c r="L202" s="257"/>
      <c r="M202" s="257"/>
      <c r="N202" s="257"/>
      <c r="O202" s="257"/>
      <c r="P202" s="257"/>
      <c r="Q202" s="257"/>
      <c r="R202" s="257"/>
      <c r="S202" s="257"/>
      <c r="T202" s="257"/>
      <c r="U202" s="257">
        <f>U201</f>
        <v>12</v>
      </c>
      <c r="V202" s="257"/>
      <c r="W202" s="257"/>
      <c r="X202" s="257"/>
      <c r="Y202" s="257"/>
      <c r="Z202" s="257"/>
      <c r="AA202" s="257"/>
      <c r="AB202" s="257"/>
      <c r="AC202" s="257"/>
      <c r="AD202" s="257"/>
      <c r="AE202" s="257"/>
      <c r="AF202" s="257"/>
      <c r="AG202" s="257"/>
      <c r="AH202" s="257"/>
      <c r="AI202" s="257"/>
      <c r="AJ202" s="257"/>
      <c r="AK202" s="257"/>
      <c r="AL202" s="257"/>
      <c r="AM202" s="364">
        <f>AM201</f>
        <v>0</v>
      </c>
      <c r="AN202" s="364">
        <f>AN201</f>
        <v>0</v>
      </c>
      <c r="AO202" s="364">
        <f t="shared" ref="AO202:AZ202" si="66">AO201</f>
        <v>0</v>
      </c>
      <c r="AP202" s="364">
        <f t="shared" si="66"/>
        <v>0</v>
      </c>
      <c r="AQ202" s="364">
        <f t="shared" si="66"/>
        <v>0</v>
      </c>
      <c r="AR202" s="364">
        <f t="shared" si="66"/>
        <v>0</v>
      </c>
      <c r="AS202" s="364">
        <f t="shared" si="66"/>
        <v>0</v>
      </c>
      <c r="AT202" s="364">
        <f t="shared" si="66"/>
        <v>0</v>
      </c>
      <c r="AU202" s="364">
        <f t="shared" si="66"/>
        <v>0</v>
      </c>
      <c r="AV202" s="364">
        <f t="shared" si="66"/>
        <v>0</v>
      </c>
      <c r="AW202" s="364">
        <f t="shared" si="66"/>
        <v>0</v>
      </c>
      <c r="AX202" s="364">
        <f t="shared" si="66"/>
        <v>0</v>
      </c>
      <c r="AY202" s="364">
        <f t="shared" si="66"/>
        <v>0</v>
      </c>
      <c r="AZ202" s="364">
        <f t="shared" si="66"/>
        <v>0</v>
      </c>
      <c r="BA202" s="446"/>
    </row>
    <row r="203" spans="1:53" ht="15" outlineLevel="1">
      <c r="B203" s="275"/>
      <c r="C203" s="273"/>
      <c r="D203" s="277"/>
      <c r="E203" s="277"/>
      <c r="F203" s="277"/>
      <c r="G203" s="277"/>
      <c r="H203" s="277"/>
      <c r="I203" s="277"/>
      <c r="J203" s="277"/>
      <c r="K203" s="277"/>
      <c r="L203" s="277"/>
      <c r="M203" s="277"/>
      <c r="N203" s="277"/>
      <c r="O203" s="277"/>
      <c r="P203" s="277"/>
      <c r="Q203" s="277"/>
      <c r="R203" s="277"/>
      <c r="S203" s="277"/>
      <c r="T203" s="277"/>
      <c r="U203" s="253"/>
      <c r="V203" s="277"/>
      <c r="W203" s="277"/>
      <c r="X203" s="277"/>
      <c r="Y203" s="277"/>
      <c r="Z203" s="277"/>
      <c r="AA203" s="277"/>
      <c r="AB203" s="277"/>
      <c r="AC203" s="277"/>
      <c r="AD203" s="277"/>
      <c r="AE203" s="277"/>
      <c r="AF203" s="277"/>
      <c r="AG203" s="277"/>
      <c r="AH203" s="277"/>
      <c r="AI203" s="277"/>
      <c r="AJ203" s="277"/>
      <c r="AK203" s="277"/>
      <c r="AL203" s="277"/>
      <c r="AM203" s="369"/>
      <c r="AN203" s="370"/>
      <c r="AO203" s="369"/>
      <c r="AP203" s="369"/>
      <c r="AQ203" s="369"/>
      <c r="AR203" s="369"/>
      <c r="AS203" s="369"/>
      <c r="AT203" s="369"/>
      <c r="AU203" s="369"/>
      <c r="AV203" s="369"/>
      <c r="AW203" s="369"/>
      <c r="AX203" s="369"/>
      <c r="AY203" s="369"/>
      <c r="AZ203" s="369"/>
      <c r="BA203" s="274"/>
    </row>
    <row r="204" spans="1:53" s="245" customFormat="1" ht="15" outlineLevel="1">
      <c r="A204" s="450">
        <v>15</v>
      </c>
      <c r="B204" s="275" t="s">
        <v>483</v>
      </c>
      <c r="C204" s="253" t="s">
        <v>25</v>
      </c>
      <c r="D204" s="257"/>
      <c r="E204" s="257"/>
      <c r="F204" s="257"/>
      <c r="G204" s="257"/>
      <c r="H204" s="257"/>
      <c r="I204" s="257"/>
      <c r="J204" s="257"/>
      <c r="K204" s="257"/>
      <c r="L204" s="257"/>
      <c r="M204" s="257"/>
      <c r="N204" s="257"/>
      <c r="O204" s="257"/>
      <c r="P204" s="257"/>
      <c r="Q204" s="257"/>
      <c r="R204" s="257"/>
      <c r="S204" s="257"/>
      <c r="T204" s="257"/>
      <c r="U204" s="253"/>
      <c r="V204" s="257"/>
      <c r="W204" s="257"/>
      <c r="X204" s="257"/>
      <c r="Y204" s="257"/>
      <c r="Z204" s="257"/>
      <c r="AA204" s="257"/>
      <c r="AB204" s="257"/>
      <c r="AC204" s="257"/>
      <c r="AD204" s="257"/>
      <c r="AE204" s="257"/>
      <c r="AF204" s="257"/>
      <c r="AG204" s="257"/>
      <c r="AH204" s="257"/>
      <c r="AI204" s="257"/>
      <c r="AJ204" s="257"/>
      <c r="AK204" s="257"/>
      <c r="AL204" s="257"/>
      <c r="AM204" s="368"/>
      <c r="AN204" s="368"/>
      <c r="AO204" s="368"/>
      <c r="AP204" s="368"/>
      <c r="AQ204" s="368"/>
      <c r="AR204" s="368"/>
      <c r="AS204" s="368"/>
      <c r="AT204" s="368"/>
      <c r="AU204" s="368"/>
      <c r="AV204" s="368"/>
      <c r="AW204" s="368"/>
      <c r="AX204" s="368"/>
      <c r="AY204" s="368"/>
      <c r="AZ204" s="368"/>
      <c r="BA204" s="258">
        <f>SUM(AM204:AZ204)</f>
        <v>0</v>
      </c>
    </row>
    <row r="205" spans="1:53" s="245" customFormat="1" ht="15" outlineLevel="1">
      <c r="A205" s="450"/>
      <c r="B205" s="276" t="s">
        <v>243</v>
      </c>
      <c r="C205" s="253" t="s">
        <v>163</v>
      </c>
      <c r="D205" s="257"/>
      <c r="E205" s="257"/>
      <c r="F205" s="257"/>
      <c r="G205" s="257"/>
      <c r="H205" s="257"/>
      <c r="I205" s="257"/>
      <c r="J205" s="257"/>
      <c r="K205" s="257"/>
      <c r="L205" s="257"/>
      <c r="M205" s="257"/>
      <c r="N205" s="257"/>
      <c r="O205" s="257"/>
      <c r="P205" s="257"/>
      <c r="Q205" s="257"/>
      <c r="R205" s="257"/>
      <c r="S205" s="257"/>
      <c r="T205" s="257"/>
      <c r="U205" s="253"/>
      <c r="V205" s="257"/>
      <c r="W205" s="257"/>
      <c r="X205" s="257"/>
      <c r="Y205" s="257"/>
      <c r="Z205" s="257"/>
      <c r="AA205" s="257"/>
      <c r="AB205" s="257"/>
      <c r="AC205" s="257"/>
      <c r="AD205" s="257"/>
      <c r="AE205" s="257"/>
      <c r="AF205" s="257"/>
      <c r="AG205" s="257"/>
      <c r="AH205" s="257"/>
      <c r="AI205" s="257"/>
      <c r="AJ205" s="257"/>
      <c r="AK205" s="257"/>
      <c r="AL205" s="257"/>
      <c r="AM205" s="364">
        <f>AM204</f>
        <v>0</v>
      </c>
      <c r="AN205" s="364">
        <f>AN204</f>
        <v>0</v>
      </c>
      <c r="AO205" s="364">
        <f t="shared" ref="AO205:AZ205" si="67">AO204</f>
        <v>0</v>
      </c>
      <c r="AP205" s="364">
        <f t="shared" si="67"/>
        <v>0</v>
      </c>
      <c r="AQ205" s="364">
        <f t="shared" si="67"/>
        <v>0</v>
      </c>
      <c r="AR205" s="364">
        <f t="shared" si="67"/>
        <v>0</v>
      </c>
      <c r="AS205" s="364">
        <f t="shared" si="67"/>
        <v>0</v>
      </c>
      <c r="AT205" s="364">
        <f t="shared" si="67"/>
        <v>0</v>
      </c>
      <c r="AU205" s="364">
        <f t="shared" si="67"/>
        <v>0</v>
      </c>
      <c r="AV205" s="364">
        <f t="shared" si="67"/>
        <v>0</v>
      </c>
      <c r="AW205" s="364">
        <f t="shared" si="67"/>
        <v>0</v>
      </c>
      <c r="AX205" s="364">
        <f t="shared" si="67"/>
        <v>0</v>
      </c>
      <c r="AY205" s="364">
        <f t="shared" si="67"/>
        <v>0</v>
      </c>
      <c r="AZ205" s="364">
        <f t="shared" si="67"/>
        <v>0</v>
      </c>
      <c r="BA205" s="446"/>
    </row>
    <row r="206" spans="1:53" s="245" customFormat="1" ht="15" outlineLevel="1">
      <c r="A206" s="450"/>
      <c r="B206" s="275"/>
      <c r="C206" s="273"/>
      <c r="D206" s="277"/>
      <c r="E206" s="277"/>
      <c r="F206" s="277"/>
      <c r="G206" s="277"/>
      <c r="H206" s="277"/>
      <c r="I206" s="277"/>
      <c r="J206" s="277"/>
      <c r="K206" s="277"/>
      <c r="L206" s="277"/>
      <c r="M206" s="277"/>
      <c r="N206" s="277"/>
      <c r="O206" s="277"/>
      <c r="P206" s="277"/>
      <c r="Q206" s="277"/>
      <c r="R206" s="277"/>
      <c r="S206" s="277"/>
      <c r="T206" s="277"/>
      <c r="U206" s="253"/>
      <c r="V206" s="277"/>
      <c r="W206" s="277"/>
      <c r="X206" s="277"/>
      <c r="Y206" s="277"/>
      <c r="Z206" s="277"/>
      <c r="AA206" s="277"/>
      <c r="AB206" s="277"/>
      <c r="AC206" s="277"/>
      <c r="AD206" s="277"/>
      <c r="AE206" s="277"/>
      <c r="AF206" s="277"/>
      <c r="AG206" s="277"/>
      <c r="AH206" s="277"/>
      <c r="AI206" s="277"/>
      <c r="AJ206" s="277"/>
      <c r="AK206" s="277"/>
      <c r="AL206" s="277"/>
      <c r="AM206" s="371"/>
      <c r="AN206" s="369"/>
      <c r="AO206" s="369"/>
      <c r="AP206" s="369"/>
      <c r="AQ206" s="369"/>
      <c r="AR206" s="369"/>
      <c r="AS206" s="369"/>
      <c r="AT206" s="369"/>
      <c r="AU206" s="369"/>
      <c r="AV206" s="369"/>
      <c r="AW206" s="369"/>
      <c r="AX206" s="369"/>
      <c r="AY206" s="369"/>
      <c r="AZ206" s="369"/>
      <c r="BA206" s="274"/>
    </row>
    <row r="207" spans="1:53" s="245" customFormat="1" ht="30" outlineLevel="1">
      <c r="A207" s="450">
        <v>16</v>
      </c>
      <c r="B207" s="275" t="s">
        <v>484</v>
      </c>
      <c r="C207" s="253" t="s">
        <v>25</v>
      </c>
      <c r="D207" s="257"/>
      <c r="E207" s="257"/>
      <c r="F207" s="257"/>
      <c r="G207" s="257"/>
      <c r="H207" s="257"/>
      <c r="I207" s="257"/>
      <c r="J207" s="257"/>
      <c r="K207" s="257"/>
      <c r="L207" s="257"/>
      <c r="M207" s="257"/>
      <c r="N207" s="257"/>
      <c r="O207" s="257"/>
      <c r="P207" s="257"/>
      <c r="Q207" s="257"/>
      <c r="R207" s="257"/>
      <c r="S207" s="257"/>
      <c r="T207" s="257"/>
      <c r="U207" s="253"/>
      <c r="V207" s="257"/>
      <c r="W207" s="257"/>
      <c r="X207" s="257"/>
      <c r="Y207" s="257"/>
      <c r="Z207" s="257"/>
      <c r="AA207" s="257"/>
      <c r="AB207" s="257"/>
      <c r="AC207" s="257"/>
      <c r="AD207" s="257"/>
      <c r="AE207" s="257"/>
      <c r="AF207" s="257"/>
      <c r="AG207" s="257"/>
      <c r="AH207" s="257"/>
      <c r="AI207" s="257"/>
      <c r="AJ207" s="257"/>
      <c r="AK207" s="257"/>
      <c r="AL207" s="257"/>
      <c r="AM207" s="368"/>
      <c r="AN207" s="368"/>
      <c r="AO207" s="368"/>
      <c r="AP207" s="368"/>
      <c r="AQ207" s="368"/>
      <c r="AR207" s="368"/>
      <c r="AS207" s="368"/>
      <c r="AT207" s="368"/>
      <c r="AU207" s="368"/>
      <c r="AV207" s="368"/>
      <c r="AW207" s="368"/>
      <c r="AX207" s="368"/>
      <c r="AY207" s="368"/>
      <c r="AZ207" s="368"/>
      <c r="BA207" s="258">
        <f>SUM(AM207:AZ207)</f>
        <v>0</v>
      </c>
    </row>
    <row r="208" spans="1:53" s="245" customFormat="1" ht="15" outlineLevel="1">
      <c r="A208" s="450"/>
      <c r="B208" s="276" t="s">
        <v>243</v>
      </c>
      <c r="C208" s="253" t="s">
        <v>163</v>
      </c>
      <c r="D208" s="257"/>
      <c r="E208" s="257"/>
      <c r="F208" s="257"/>
      <c r="G208" s="257"/>
      <c r="H208" s="257"/>
      <c r="I208" s="257"/>
      <c r="J208" s="257"/>
      <c r="K208" s="257"/>
      <c r="L208" s="257"/>
      <c r="M208" s="257"/>
      <c r="N208" s="257"/>
      <c r="O208" s="257"/>
      <c r="P208" s="257"/>
      <c r="Q208" s="257"/>
      <c r="R208" s="257"/>
      <c r="S208" s="257"/>
      <c r="T208" s="257"/>
      <c r="U208" s="253"/>
      <c r="V208" s="257"/>
      <c r="W208" s="257"/>
      <c r="X208" s="257"/>
      <c r="Y208" s="257"/>
      <c r="Z208" s="257"/>
      <c r="AA208" s="257"/>
      <c r="AB208" s="257"/>
      <c r="AC208" s="257"/>
      <c r="AD208" s="257"/>
      <c r="AE208" s="257"/>
      <c r="AF208" s="257"/>
      <c r="AG208" s="257"/>
      <c r="AH208" s="257"/>
      <c r="AI208" s="257"/>
      <c r="AJ208" s="257"/>
      <c r="AK208" s="257"/>
      <c r="AL208" s="257"/>
      <c r="AM208" s="364">
        <f>AM207</f>
        <v>0</v>
      </c>
      <c r="AN208" s="364">
        <f>AN207</f>
        <v>0</v>
      </c>
      <c r="AO208" s="364">
        <f t="shared" ref="AO208:AZ208" si="68">AO207</f>
        <v>0</v>
      </c>
      <c r="AP208" s="364">
        <f t="shared" si="68"/>
        <v>0</v>
      </c>
      <c r="AQ208" s="364">
        <f t="shared" si="68"/>
        <v>0</v>
      </c>
      <c r="AR208" s="364">
        <f t="shared" si="68"/>
        <v>0</v>
      </c>
      <c r="AS208" s="364">
        <f t="shared" si="68"/>
        <v>0</v>
      </c>
      <c r="AT208" s="364">
        <f t="shared" si="68"/>
        <v>0</v>
      </c>
      <c r="AU208" s="364">
        <f t="shared" si="68"/>
        <v>0</v>
      </c>
      <c r="AV208" s="364">
        <f t="shared" si="68"/>
        <v>0</v>
      </c>
      <c r="AW208" s="364">
        <f t="shared" si="68"/>
        <v>0</v>
      </c>
      <c r="AX208" s="364">
        <f t="shared" si="68"/>
        <v>0</v>
      </c>
      <c r="AY208" s="364">
        <f t="shared" si="68"/>
        <v>0</v>
      </c>
      <c r="AZ208" s="364">
        <f t="shared" si="68"/>
        <v>0</v>
      </c>
      <c r="BA208" s="446"/>
    </row>
    <row r="209" spans="1:53" s="245" customFormat="1" ht="15" outlineLevel="1">
      <c r="A209" s="450"/>
      <c r="B209" s="275"/>
      <c r="C209" s="273"/>
      <c r="D209" s="277"/>
      <c r="E209" s="277"/>
      <c r="F209" s="277"/>
      <c r="G209" s="277"/>
      <c r="H209" s="277"/>
      <c r="I209" s="277"/>
      <c r="J209" s="277"/>
      <c r="K209" s="277"/>
      <c r="L209" s="277"/>
      <c r="M209" s="277"/>
      <c r="N209" s="277"/>
      <c r="O209" s="277"/>
      <c r="P209" s="277"/>
      <c r="Q209" s="277"/>
      <c r="R209" s="277"/>
      <c r="S209" s="277"/>
      <c r="T209" s="277"/>
      <c r="U209" s="253"/>
      <c r="V209" s="277"/>
      <c r="W209" s="277"/>
      <c r="X209" s="277"/>
      <c r="Y209" s="277"/>
      <c r="Z209" s="277"/>
      <c r="AA209" s="277"/>
      <c r="AB209" s="277"/>
      <c r="AC209" s="277"/>
      <c r="AD209" s="277"/>
      <c r="AE209" s="277"/>
      <c r="AF209" s="277"/>
      <c r="AG209" s="277"/>
      <c r="AH209" s="277"/>
      <c r="AI209" s="277"/>
      <c r="AJ209" s="277"/>
      <c r="AK209" s="277"/>
      <c r="AL209" s="277"/>
      <c r="AM209" s="371"/>
      <c r="AN209" s="369"/>
      <c r="AO209" s="369"/>
      <c r="AP209" s="369"/>
      <c r="AQ209" s="369"/>
      <c r="AR209" s="369"/>
      <c r="AS209" s="369"/>
      <c r="AT209" s="369"/>
      <c r="AU209" s="369"/>
      <c r="AV209" s="369"/>
      <c r="AW209" s="369"/>
      <c r="AX209" s="369"/>
      <c r="AY209" s="369"/>
      <c r="AZ209" s="369"/>
      <c r="BA209" s="274"/>
    </row>
    <row r="210" spans="1:53" ht="15" outlineLevel="1">
      <c r="A210" s="450">
        <v>17</v>
      </c>
      <c r="B210" s="275" t="s">
        <v>9</v>
      </c>
      <c r="C210" s="253" t="s">
        <v>25</v>
      </c>
      <c r="D210" s="257"/>
      <c r="E210" s="257"/>
      <c r="F210" s="257"/>
      <c r="G210" s="257"/>
      <c r="H210" s="257"/>
      <c r="I210" s="257"/>
      <c r="J210" s="257"/>
      <c r="K210" s="257"/>
      <c r="L210" s="257"/>
      <c r="M210" s="257"/>
      <c r="N210" s="257"/>
      <c r="O210" s="257"/>
      <c r="P210" s="257"/>
      <c r="Q210" s="257"/>
      <c r="R210" s="257"/>
      <c r="S210" s="257"/>
      <c r="T210" s="257"/>
      <c r="U210" s="253"/>
      <c r="V210" s="257"/>
      <c r="W210" s="257"/>
      <c r="X210" s="257"/>
      <c r="Y210" s="257"/>
      <c r="Z210" s="257"/>
      <c r="AA210" s="257"/>
      <c r="AB210" s="257"/>
      <c r="AC210" s="257"/>
      <c r="AD210" s="257"/>
      <c r="AE210" s="257"/>
      <c r="AF210" s="257"/>
      <c r="AG210" s="257"/>
      <c r="AH210" s="257"/>
      <c r="AI210" s="257"/>
      <c r="AJ210" s="257"/>
      <c r="AK210" s="257"/>
      <c r="AL210" s="257"/>
      <c r="AM210" s="368"/>
      <c r="AN210" s="368"/>
      <c r="AO210" s="368"/>
      <c r="AP210" s="368"/>
      <c r="AQ210" s="368"/>
      <c r="AR210" s="368"/>
      <c r="AS210" s="368"/>
      <c r="AT210" s="368"/>
      <c r="AU210" s="368"/>
      <c r="AV210" s="368"/>
      <c r="AW210" s="368"/>
      <c r="AX210" s="368"/>
      <c r="AY210" s="368"/>
      <c r="AZ210" s="368"/>
      <c r="BA210" s="258">
        <f>SUM(AM210:AZ210)</f>
        <v>0</v>
      </c>
    </row>
    <row r="211" spans="1:53" ht="15" outlineLevel="1">
      <c r="B211" s="256" t="s">
        <v>243</v>
      </c>
      <c r="C211" s="253" t="s">
        <v>163</v>
      </c>
      <c r="D211" s="257"/>
      <c r="E211" s="257"/>
      <c r="F211" s="257"/>
      <c r="G211" s="257"/>
      <c r="H211" s="257"/>
      <c r="I211" s="257"/>
      <c r="J211" s="257"/>
      <c r="K211" s="257"/>
      <c r="L211" s="257"/>
      <c r="M211" s="257"/>
      <c r="N211" s="257"/>
      <c r="O211" s="257"/>
      <c r="P211" s="257"/>
      <c r="Q211" s="257"/>
      <c r="R211" s="257"/>
      <c r="S211" s="257"/>
      <c r="T211" s="257"/>
      <c r="U211" s="253"/>
      <c r="V211" s="257"/>
      <c r="W211" s="257"/>
      <c r="X211" s="257"/>
      <c r="Y211" s="257"/>
      <c r="Z211" s="257"/>
      <c r="AA211" s="257"/>
      <c r="AB211" s="257"/>
      <c r="AC211" s="257"/>
      <c r="AD211" s="257"/>
      <c r="AE211" s="257"/>
      <c r="AF211" s="257"/>
      <c r="AG211" s="257"/>
      <c r="AH211" s="257"/>
      <c r="AI211" s="257"/>
      <c r="AJ211" s="257"/>
      <c r="AK211" s="257"/>
      <c r="AL211" s="257"/>
      <c r="AM211" s="364">
        <f>AM210</f>
        <v>0</v>
      </c>
      <c r="AN211" s="364">
        <f>AN210</f>
        <v>0</v>
      </c>
      <c r="AO211" s="364">
        <f t="shared" ref="AO211:AZ211" si="69">AO210</f>
        <v>0</v>
      </c>
      <c r="AP211" s="364">
        <f t="shared" si="69"/>
        <v>0</v>
      </c>
      <c r="AQ211" s="364">
        <f t="shared" si="69"/>
        <v>0</v>
      </c>
      <c r="AR211" s="364">
        <f t="shared" si="69"/>
        <v>0</v>
      </c>
      <c r="AS211" s="364">
        <f t="shared" si="69"/>
        <v>0</v>
      </c>
      <c r="AT211" s="364">
        <f t="shared" si="69"/>
        <v>0</v>
      </c>
      <c r="AU211" s="364">
        <f t="shared" si="69"/>
        <v>0</v>
      </c>
      <c r="AV211" s="364">
        <f t="shared" si="69"/>
        <v>0</v>
      </c>
      <c r="AW211" s="364">
        <f t="shared" si="69"/>
        <v>0</v>
      </c>
      <c r="AX211" s="364">
        <f t="shared" si="69"/>
        <v>0</v>
      </c>
      <c r="AY211" s="364">
        <f t="shared" si="69"/>
        <v>0</v>
      </c>
      <c r="AZ211" s="364">
        <f t="shared" si="69"/>
        <v>0</v>
      </c>
      <c r="BA211" s="446"/>
    </row>
    <row r="212" spans="1:53" ht="15" outlineLevel="1">
      <c r="B212" s="276"/>
      <c r="C212" s="267"/>
      <c r="D212" s="253"/>
      <c r="E212" s="253"/>
      <c r="F212" s="253"/>
      <c r="G212" s="253"/>
      <c r="H212" s="253"/>
      <c r="I212" s="253"/>
      <c r="J212" s="253"/>
      <c r="K212" s="253"/>
      <c r="L212" s="253"/>
      <c r="M212" s="253"/>
      <c r="N212" s="253"/>
      <c r="O212" s="253"/>
      <c r="P212" s="253"/>
      <c r="Q212" s="253"/>
      <c r="R212" s="253"/>
      <c r="S212" s="253"/>
      <c r="T212" s="253"/>
      <c r="U212" s="253"/>
      <c r="V212" s="253"/>
      <c r="W212" s="253"/>
      <c r="X212" s="253"/>
      <c r="Y212" s="253"/>
      <c r="Z212" s="253"/>
      <c r="AA212" s="253"/>
      <c r="AB212" s="253"/>
      <c r="AC212" s="253"/>
      <c r="AD212" s="253"/>
      <c r="AE212" s="253"/>
      <c r="AF212" s="253"/>
      <c r="AG212" s="253"/>
      <c r="AH212" s="253"/>
      <c r="AI212" s="253"/>
      <c r="AJ212" s="253"/>
      <c r="AK212" s="253"/>
      <c r="AL212" s="253"/>
      <c r="AM212" s="372"/>
      <c r="AN212" s="373"/>
      <c r="AO212" s="373"/>
      <c r="AP212" s="373"/>
      <c r="AQ212" s="373"/>
      <c r="AR212" s="373"/>
      <c r="AS212" s="373"/>
      <c r="AT212" s="373"/>
      <c r="AU212" s="373"/>
      <c r="AV212" s="373"/>
      <c r="AW212" s="373"/>
      <c r="AX212" s="373"/>
      <c r="AY212" s="373"/>
      <c r="AZ212" s="373"/>
      <c r="BA212" s="278"/>
    </row>
    <row r="213" spans="1:53" ht="15.6" outlineLevel="1">
      <c r="A213" s="451"/>
      <c r="B213" s="250" t="s">
        <v>10</v>
      </c>
      <c r="C213" s="251"/>
      <c r="D213" s="251"/>
      <c r="E213" s="251"/>
      <c r="F213" s="251"/>
      <c r="G213" s="251"/>
      <c r="H213" s="251"/>
      <c r="I213" s="251"/>
      <c r="J213" s="251"/>
      <c r="K213" s="251"/>
      <c r="L213" s="251"/>
      <c r="M213" s="251"/>
      <c r="N213" s="251"/>
      <c r="O213" s="251"/>
      <c r="P213" s="251"/>
      <c r="Q213" s="251"/>
      <c r="R213" s="251"/>
      <c r="S213" s="251"/>
      <c r="T213" s="251"/>
      <c r="U213" s="252"/>
      <c r="V213" s="251"/>
      <c r="W213" s="251"/>
      <c r="X213" s="251"/>
      <c r="Y213" s="251"/>
      <c r="Z213" s="251"/>
      <c r="AA213" s="251"/>
      <c r="AB213" s="251"/>
      <c r="AC213" s="251"/>
      <c r="AD213" s="251"/>
      <c r="AE213" s="251"/>
      <c r="AF213" s="251"/>
      <c r="AG213" s="251"/>
      <c r="AH213" s="251"/>
      <c r="AI213" s="251"/>
      <c r="AJ213" s="251"/>
      <c r="AK213" s="251"/>
      <c r="AL213" s="251"/>
      <c r="AM213" s="367"/>
      <c r="AN213" s="367"/>
      <c r="AO213" s="367"/>
      <c r="AP213" s="367"/>
      <c r="AQ213" s="367"/>
      <c r="AR213" s="367"/>
      <c r="AS213" s="367"/>
      <c r="AT213" s="367"/>
      <c r="AU213" s="367"/>
      <c r="AV213" s="367"/>
      <c r="AW213" s="367"/>
      <c r="AX213" s="367"/>
      <c r="AY213" s="367"/>
      <c r="AZ213" s="367"/>
      <c r="BA213" s="254"/>
    </row>
    <row r="214" spans="1:53" ht="15" outlineLevel="1">
      <c r="A214" s="450">
        <v>18</v>
      </c>
      <c r="B214" s="276" t="s">
        <v>11</v>
      </c>
      <c r="C214" s="253" t="s">
        <v>25</v>
      </c>
      <c r="D214" s="257"/>
      <c r="E214" s="257"/>
      <c r="F214" s="257"/>
      <c r="G214" s="257"/>
      <c r="H214" s="257"/>
      <c r="I214" s="257"/>
      <c r="J214" s="257"/>
      <c r="K214" s="257"/>
      <c r="L214" s="257"/>
      <c r="M214" s="257"/>
      <c r="N214" s="257"/>
      <c r="O214" s="257"/>
      <c r="P214" s="257"/>
      <c r="Q214" s="257"/>
      <c r="R214" s="257"/>
      <c r="S214" s="257"/>
      <c r="T214" s="257"/>
      <c r="U214" s="257">
        <v>12</v>
      </c>
      <c r="V214" s="257"/>
      <c r="W214" s="257"/>
      <c r="X214" s="257"/>
      <c r="Y214" s="257"/>
      <c r="Z214" s="257"/>
      <c r="AA214" s="257"/>
      <c r="AB214" s="257"/>
      <c r="AC214" s="257"/>
      <c r="AD214" s="257"/>
      <c r="AE214" s="257"/>
      <c r="AF214" s="257"/>
      <c r="AG214" s="257"/>
      <c r="AH214" s="257"/>
      <c r="AI214" s="257"/>
      <c r="AJ214" s="257"/>
      <c r="AK214" s="257"/>
      <c r="AL214" s="257"/>
      <c r="AM214" s="379"/>
      <c r="AN214" s="368"/>
      <c r="AO214" s="368"/>
      <c r="AP214" s="368"/>
      <c r="AQ214" s="368"/>
      <c r="AR214" s="368"/>
      <c r="AS214" s="368"/>
      <c r="AT214" s="368"/>
      <c r="AU214" s="368"/>
      <c r="AV214" s="368"/>
      <c r="AW214" s="368"/>
      <c r="AX214" s="368"/>
      <c r="AY214" s="368"/>
      <c r="AZ214" s="368"/>
      <c r="BA214" s="258">
        <f>SUM(AM214:AZ214)</f>
        <v>0</v>
      </c>
    </row>
    <row r="215" spans="1:53" ht="15" outlineLevel="1">
      <c r="B215" s="256" t="s">
        <v>243</v>
      </c>
      <c r="C215" s="253" t="s">
        <v>163</v>
      </c>
      <c r="D215" s="257"/>
      <c r="E215" s="257"/>
      <c r="F215" s="257"/>
      <c r="G215" s="257"/>
      <c r="H215" s="257"/>
      <c r="I215" s="257"/>
      <c r="J215" s="257"/>
      <c r="K215" s="257"/>
      <c r="L215" s="257"/>
      <c r="M215" s="257"/>
      <c r="N215" s="257"/>
      <c r="O215" s="257"/>
      <c r="P215" s="257"/>
      <c r="Q215" s="257"/>
      <c r="R215" s="257"/>
      <c r="S215" s="257"/>
      <c r="T215" s="257"/>
      <c r="U215" s="257">
        <f>U214</f>
        <v>12</v>
      </c>
      <c r="V215" s="257"/>
      <c r="W215" s="257"/>
      <c r="X215" s="257"/>
      <c r="Y215" s="257"/>
      <c r="Z215" s="257"/>
      <c r="AA215" s="257"/>
      <c r="AB215" s="257"/>
      <c r="AC215" s="257"/>
      <c r="AD215" s="257"/>
      <c r="AE215" s="257"/>
      <c r="AF215" s="257"/>
      <c r="AG215" s="257"/>
      <c r="AH215" s="257"/>
      <c r="AI215" s="257"/>
      <c r="AJ215" s="257"/>
      <c r="AK215" s="257"/>
      <c r="AL215" s="257"/>
      <c r="AM215" s="364">
        <f>AM214</f>
        <v>0</v>
      </c>
      <c r="AN215" s="364">
        <f>AN214</f>
        <v>0</v>
      </c>
      <c r="AO215" s="364">
        <f t="shared" ref="AO215:AZ215" si="70">AO214</f>
        <v>0</v>
      </c>
      <c r="AP215" s="364">
        <f t="shared" si="70"/>
        <v>0</v>
      </c>
      <c r="AQ215" s="364">
        <f t="shared" si="70"/>
        <v>0</v>
      </c>
      <c r="AR215" s="364">
        <f t="shared" si="70"/>
        <v>0</v>
      </c>
      <c r="AS215" s="364">
        <f t="shared" si="70"/>
        <v>0</v>
      </c>
      <c r="AT215" s="364">
        <f t="shared" si="70"/>
        <v>0</v>
      </c>
      <c r="AU215" s="364">
        <f t="shared" si="70"/>
        <v>0</v>
      </c>
      <c r="AV215" s="364">
        <f t="shared" si="70"/>
        <v>0</v>
      </c>
      <c r="AW215" s="364">
        <f t="shared" si="70"/>
        <v>0</v>
      </c>
      <c r="AX215" s="364">
        <f t="shared" si="70"/>
        <v>0</v>
      </c>
      <c r="AY215" s="364">
        <f t="shared" si="70"/>
        <v>0</v>
      </c>
      <c r="AZ215" s="364">
        <f t="shared" si="70"/>
        <v>0</v>
      </c>
      <c r="BA215" s="446"/>
    </row>
    <row r="216" spans="1:53" ht="15" outlineLevel="1">
      <c r="B216" s="276"/>
      <c r="C216" s="267"/>
      <c r="D216" s="253"/>
      <c r="E216" s="253"/>
      <c r="F216" s="253"/>
      <c r="G216" s="253"/>
      <c r="H216" s="253"/>
      <c r="I216" s="253"/>
      <c r="J216" s="253"/>
      <c r="K216" s="253"/>
      <c r="L216" s="253"/>
      <c r="M216" s="253"/>
      <c r="N216" s="253"/>
      <c r="O216" s="253"/>
      <c r="P216" s="253"/>
      <c r="Q216" s="253"/>
      <c r="R216" s="253"/>
      <c r="S216" s="253"/>
      <c r="T216" s="253"/>
      <c r="U216" s="253"/>
      <c r="V216" s="253"/>
      <c r="W216" s="253"/>
      <c r="X216" s="253"/>
      <c r="Y216" s="253"/>
      <c r="Z216" s="253"/>
      <c r="AA216" s="253"/>
      <c r="AB216" s="253"/>
      <c r="AC216" s="253"/>
      <c r="AD216" s="253"/>
      <c r="AE216" s="253"/>
      <c r="AF216" s="253"/>
      <c r="AG216" s="253"/>
      <c r="AH216" s="253"/>
      <c r="AI216" s="253"/>
      <c r="AJ216" s="253"/>
      <c r="AK216" s="253"/>
      <c r="AL216" s="253"/>
      <c r="AM216" s="365"/>
      <c r="AN216" s="374"/>
      <c r="AO216" s="374"/>
      <c r="AP216" s="374"/>
      <c r="AQ216" s="374"/>
      <c r="AR216" s="374"/>
      <c r="AS216" s="374"/>
      <c r="AT216" s="374"/>
      <c r="AU216" s="374"/>
      <c r="AV216" s="374"/>
      <c r="AW216" s="374"/>
      <c r="AX216" s="374"/>
      <c r="AY216" s="374"/>
      <c r="AZ216" s="374"/>
      <c r="BA216" s="268"/>
    </row>
    <row r="217" spans="1:53" ht="15" outlineLevel="1">
      <c r="A217" s="450">
        <v>19</v>
      </c>
      <c r="B217" s="276" t="s">
        <v>12</v>
      </c>
      <c r="C217" s="253" t="s">
        <v>25</v>
      </c>
      <c r="D217" s="257"/>
      <c r="E217" s="257"/>
      <c r="F217" s="257"/>
      <c r="G217" s="257"/>
      <c r="H217" s="257"/>
      <c r="I217" s="257"/>
      <c r="J217" s="257"/>
      <c r="K217" s="257"/>
      <c r="L217" s="257"/>
      <c r="M217" s="257"/>
      <c r="N217" s="257"/>
      <c r="O217" s="257"/>
      <c r="P217" s="257"/>
      <c r="Q217" s="257"/>
      <c r="R217" s="257"/>
      <c r="S217" s="257"/>
      <c r="T217" s="257"/>
      <c r="U217" s="257">
        <v>12</v>
      </c>
      <c r="V217" s="257"/>
      <c r="W217" s="257"/>
      <c r="X217" s="257"/>
      <c r="Y217" s="257"/>
      <c r="Z217" s="257"/>
      <c r="AA217" s="257"/>
      <c r="AB217" s="257"/>
      <c r="AC217" s="257"/>
      <c r="AD217" s="257"/>
      <c r="AE217" s="257"/>
      <c r="AF217" s="257"/>
      <c r="AG217" s="257"/>
      <c r="AH217" s="257"/>
      <c r="AI217" s="257"/>
      <c r="AJ217" s="257"/>
      <c r="AK217" s="257"/>
      <c r="AL217" s="257"/>
      <c r="AM217" s="363"/>
      <c r="AN217" s="368"/>
      <c r="AO217" s="368"/>
      <c r="AP217" s="368"/>
      <c r="AQ217" s="368"/>
      <c r="AR217" s="368"/>
      <c r="AS217" s="368"/>
      <c r="AT217" s="368"/>
      <c r="AU217" s="368"/>
      <c r="AV217" s="368"/>
      <c r="AW217" s="368"/>
      <c r="AX217" s="368"/>
      <c r="AY217" s="368"/>
      <c r="AZ217" s="368"/>
      <c r="BA217" s="258">
        <f>SUM(AM217:AZ217)</f>
        <v>0</v>
      </c>
    </row>
    <row r="218" spans="1:53" ht="15" outlineLevel="1">
      <c r="B218" s="256" t="s">
        <v>243</v>
      </c>
      <c r="C218" s="253" t="s">
        <v>163</v>
      </c>
      <c r="D218" s="257"/>
      <c r="E218" s="257"/>
      <c r="F218" s="257"/>
      <c r="G218" s="257"/>
      <c r="H218" s="257"/>
      <c r="I218" s="257"/>
      <c r="J218" s="257"/>
      <c r="K218" s="257"/>
      <c r="L218" s="257"/>
      <c r="M218" s="257"/>
      <c r="N218" s="257"/>
      <c r="O218" s="257"/>
      <c r="P218" s="257"/>
      <c r="Q218" s="257"/>
      <c r="R218" s="257"/>
      <c r="S218" s="257"/>
      <c r="T218" s="257"/>
      <c r="U218" s="257">
        <f>U217</f>
        <v>12</v>
      </c>
      <c r="V218" s="257"/>
      <c r="W218" s="257"/>
      <c r="X218" s="257"/>
      <c r="Y218" s="257"/>
      <c r="Z218" s="257"/>
      <c r="AA218" s="257"/>
      <c r="AB218" s="257"/>
      <c r="AC218" s="257"/>
      <c r="AD218" s="257"/>
      <c r="AE218" s="257"/>
      <c r="AF218" s="257"/>
      <c r="AG218" s="257"/>
      <c r="AH218" s="257"/>
      <c r="AI218" s="257"/>
      <c r="AJ218" s="257"/>
      <c r="AK218" s="257"/>
      <c r="AL218" s="257"/>
      <c r="AM218" s="364">
        <f>AM217</f>
        <v>0</v>
      </c>
      <c r="AN218" s="364">
        <f>AN217</f>
        <v>0</v>
      </c>
      <c r="AO218" s="364">
        <f t="shared" ref="AO218:AZ218" si="71">AO217</f>
        <v>0</v>
      </c>
      <c r="AP218" s="364">
        <f t="shared" si="71"/>
        <v>0</v>
      </c>
      <c r="AQ218" s="364">
        <f t="shared" si="71"/>
        <v>0</v>
      </c>
      <c r="AR218" s="364">
        <f t="shared" si="71"/>
        <v>0</v>
      </c>
      <c r="AS218" s="364">
        <f t="shared" si="71"/>
        <v>0</v>
      </c>
      <c r="AT218" s="364">
        <f t="shared" si="71"/>
        <v>0</v>
      </c>
      <c r="AU218" s="364">
        <f t="shared" si="71"/>
        <v>0</v>
      </c>
      <c r="AV218" s="364">
        <f t="shared" si="71"/>
        <v>0</v>
      </c>
      <c r="AW218" s="364">
        <f t="shared" si="71"/>
        <v>0</v>
      </c>
      <c r="AX218" s="364">
        <f t="shared" si="71"/>
        <v>0</v>
      </c>
      <c r="AY218" s="364">
        <f t="shared" si="71"/>
        <v>0</v>
      </c>
      <c r="AZ218" s="364">
        <f t="shared" si="71"/>
        <v>0</v>
      </c>
      <c r="BA218" s="446"/>
    </row>
    <row r="219" spans="1:53" ht="15" outlineLevel="1">
      <c r="B219" s="276"/>
      <c r="C219" s="267"/>
      <c r="D219" s="253"/>
      <c r="E219" s="253"/>
      <c r="F219" s="253"/>
      <c r="G219" s="253"/>
      <c r="H219" s="253"/>
      <c r="I219" s="253"/>
      <c r="J219" s="253"/>
      <c r="K219" s="253"/>
      <c r="L219" s="253"/>
      <c r="M219" s="253"/>
      <c r="N219" s="253"/>
      <c r="O219" s="253"/>
      <c r="P219" s="253"/>
      <c r="Q219" s="253"/>
      <c r="R219" s="253"/>
      <c r="S219" s="253"/>
      <c r="T219" s="253"/>
      <c r="U219" s="253"/>
      <c r="V219" s="253"/>
      <c r="W219" s="253"/>
      <c r="X219" s="253"/>
      <c r="Y219" s="253"/>
      <c r="Z219" s="253"/>
      <c r="AA219" s="253"/>
      <c r="AB219" s="253"/>
      <c r="AC219" s="253"/>
      <c r="AD219" s="253"/>
      <c r="AE219" s="253"/>
      <c r="AF219" s="253"/>
      <c r="AG219" s="253"/>
      <c r="AH219" s="253"/>
      <c r="AI219" s="253"/>
      <c r="AJ219" s="253"/>
      <c r="AK219" s="253"/>
      <c r="AL219" s="253"/>
      <c r="AM219" s="375"/>
      <c r="AN219" s="375"/>
      <c r="AO219" s="365"/>
      <c r="AP219" s="365"/>
      <c r="AQ219" s="365"/>
      <c r="AR219" s="365"/>
      <c r="AS219" s="365"/>
      <c r="AT219" s="365"/>
      <c r="AU219" s="365"/>
      <c r="AV219" s="365"/>
      <c r="AW219" s="365"/>
      <c r="AX219" s="365"/>
      <c r="AY219" s="365"/>
      <c r="AZ219" s="365"/>
      <c r="BA219" s="268"/>
    </row>
    <row r="220" spans="1:53" ht="15" outlineLevel="1">
      <c r="A220" s="450">
        <v>20</v>
      </c>
      <c r="B220" s="276" t="s">
        <v>13</v>
      </c>
      <c r="C220" s="253" t="s">
        <v>25</v>
      </c>
      <c r="D220" s="257"/>
      <c r="E220" s="257"/>
      <c r="F220" s="257"/>
      <c r="G220" s="257"/>
      <c r="H220" s="257"/>
      <c r="I220" s="257"/>
      <c r="J220" s="257"/>
      <c r="K220" s="257"/>
      <c r="L220" s="257"/>
      <c r="M220" s="257"/>
      <c r="N220" s="257"/>
      <c r="O220" s="257"/>
      <c r="P220" s="257"/>
      <c r="Q220" s="257"/>
      <c r="R220" s="257"/>
      <c r="S220" s="257"/>
      <c r="T220" s="257"/>
      <c r="U220" s="257">
        <v>12</v>
      </c>
      <c r="V220" s="257"/>
      <c r="W220" s="257"/>
      <c r="X220" s="257"/>
      <c r="Y220" s="257"/>
      <c r="Z220" s="257"/>
      <c r="AA220" s="257"/>
      <c r="AB220" s="257"/>
      <c r="AC220" s="257"/>
      <c r="AD220" s="257"/>
      <c r="AE220" s="257"/>
      <c r="AF220" s="257"/>
      <c r="AG220" s="257"/>
      <c r="AH220" s="257"/>
      <c r="AI220" s="257"/>
      <c r="AJ220" s="257"/>
      <c r="AK220" s="257"/>
      <c r="AL220" s="257"/>
      <c r="AM220" s="363"/>
      <c r="AN220" s="368"/>
      <c r="AO220" s="368"/>
      <c r="AP220" s="368"/>
      <c r="AQ220" s="368"/>
      <c r="AR220" s="368"/>
      <c r="AS220" s="368"/>
      <c r="AT220" s="368"/>
      <c r="AU220" s="368"/>
      <c r="AV220" s="368"/>
      <c r="AW220" s="368"/>
      <c r="AX220" s="368"/>
      <c r="AY220" s="368"/>
      <c r="AZ220" s="368"/>
      <c r="BA220" s="258">
        <f>SUM(AM220:AZ220)</f>
        <v>0</v>
      </c>
    </row>
    <row r="221" spans="1:53" ht="15" outlineLevel="1">
      <c r="B221" s="256" t="s">
        <v>243</v>
      </c>
      <c r="C221" s="253" t="s">
        <v>163</v>
      </c>
      <c r="D221" s="257"/>
      <c r="E221" s="257"/>
      <c r="F221" s="257"/>
      <c r="G221" s="257"/>
      <c r="H221" s="257"/>
      <c r="I221" s="257"/>
      <c r="J221" s="257"/>
      <c r="K221" s="257"/>
      <c r="L221" s="257"/>
      <c r="M221" s="257"/>
      <c r="N221" s="257"/>
      <c r="O221" s="257"/>
      <c r="P221" s="257"/>
      <c r="Q221" s="257"/>
      <c r="R221" s="257"/>
      <c r="S221" s="257"/>
      <c r="T221" s="257"/>
      <c r="U221" s="257">
        <f>U220</f>
        <v>12</v>
      </c>
      <c r="V221" s="257"/>
      <c r="W221" s="257"/>
      <c r="X221" s="257"/>
      <c r="Y221" s="257"/>
      <c r="Z221" s="257"/>
      <c r="AA221" s="257"/>
      <c r="AB221" s="257"/>
      <c r="AC221" s="257"/>
      <c r="AD221" s="257"/>
      <c r="AE221" s="257"/>
      <c r="AF221" s="257"/>
      <c r="AG221" s="257"/>
      <c r="AH221" s="257"/>
      <c r="AI221" s="257"/>
      <c r="AJ221" s="257"/>
      <c r="AK221" s="257"/>
      <c r="AL221" s="257"/>
      <c r="AM221" s="364">
        <f>AM220</f>
        <v>0</v>
      </c>
      <c r="AN221" s="364">
        <f>AN220</f>
        <v>0</v>
      </c>
      <c r="AO221" s="364">
        <f t="shared" ref="AO221:AZ221" si="72">AO220</f>
        <v>0</v>
      </c>
      <c r="AP221" s="364">
        <f t="shared" si="72"/>
        <v>0</v>
      </c>
      <c r="AQ221" s="364">
        <f t="shared" si="72"/>
        <v>0</v>
      </c>
      <c r="AR221" s="364">
        <f t="shared" si="72"/>
        <v>0</v>
      </c>
      <c r="AS221" s="364">
        <f t="shared" si="72"/>
        <v>0</v>
      </c>
      <c r="AT221" s="364">
        <f t="shared" si="72"/>
        <v>0</v>
      </c>
      <c r="AU221" s="364">
        <f t="shared" si="72"/>
        <v>0</v>
      </c>
      <c r="AV221" s="364">
        <f t="shared" si="72"/>
        <v>0</v>
      </c>
      <c r="AW221" s="364">
        <f t="shared" si="72"/>
        <v>0</v>
      </c>
      <c r="AX221" s="364">
        <f t="shared" si="72"/>
        <v>0</v>
      </c>
      <c r="AY221" s="364">
        <f t="shared" si="72"/>
        <v>0</v>
      </c>
      <c r="AZ221" s="364">
        <f t="shared" si="72"/>
        <v>0</v>
      </c>
      <c r="BA221" s="446"/>
    </row>
    <row r="222" spans="1:53" ht="15" outlineLevel="1">
      <c r="B222" s="276"/>
      <c r="C222" s="267"/>
      <c r="D222" s="253"/>
      <c r="E222" s="253"/>
      <c r="F222" s="253"/>
      <c r="G222" s="253"/>
      <c r="H222" s="253"/>
      <c r="I222" s="253"/>
      <c r="J222" s="253"/>
      <c r="K222" s="253"/>
      <c r="L222" s="253"/>
      <c r="M222" s="253"/>
      <c r="N222" s="253"/>
      <c r="O222" s="253"/>
      <c r="P222" s="253"/>
      <c r="Q222" s="253"/>
      <c r="R222" s="253"/>
      <c r="S222" s="253"/>
      <c r="T222" s="253"/>
      <c r="U222" s="279"/>
      <c r="V222" s="253"/>
      <c r="W222" s="253"/>
      <c r="X222" s="253"/>
      <c r="Y222" s="253"/>
      <c r="Z222" s="253"/>
      <c r="AA222" s="253"/>
      <c r="AB222" s="253"/>
      <c r="AC222" s="253"/>
      <c r="AD222" s="253"/>
      <c r="AE222" s="253"/>
      <c r="AF222" s="253"/>
      <c r="AG222" s="253"/>
      <c r="AH222" s="253"/>
      <c r="AI222" s="253"/>
      <c r="AJ222" s="253"/>
      <c r="AK222" s="253"/>
      <c r="AL222" s="253"/>
      <c r="AM222" s="365"/>
      <c r="AN222" s="365"/>
      <c r="AO222" s="365"/>
      <c r="AP222" s="365"/>
      <c r="AQ222" s="365"/>
      <c r="AR222" s="365"/>
      <c r="AS222" s="365"/>
      <c r="AT222" s="365"/>
      <c r="AU222" s="365"/>
      <c r="AV222" s="365"/>
      <c r="AW222" s="365"/>
      <c r="AX222" s="365"/>
      <c r="AY222" s="365"/>
      <c r="AZ222" s="365"/>
      <c r="BA222" s="268"/>
    </row>
    <row r="223" spans="1:53" ht="15" outlineLevel="1">
      <c r="A223" s="450">
        <v>21</v>
      </c>
      <c r="B223" s="276" t="s">
        <v>22</v>
      </c>
      <c r="C223" s="253" t="s">
        <v>25</v>
      </c>
      <c r="D223" s="257"/>
      <c r="E223" s="257"/>
      <c r="F223" s="257"/>
      <c r="G223" s="257"/>
      <c r="H223" s="257"/>
      <c r="I223" s="257"/>
      <c r="J223" s="257"/>
      <c r="K223" s="257"/>
      <c r="L223" s="257"/>
      <c r="M223" s="257"/>
      <c r="N223" s="257"/>
      <c r="O223" s="257"/>
      <c r="P223" s="257"/>
      <c r="Q223" s="257"/>
      <c r="R223" s="257"/>
      <c r="S223" s="257"/>
      <c r="T223" s="257"/>
      <c r="U223" s="257">
        <v>12</v>
      </c>
      <c r="V223" s="257"/>
      <c r="W223" s="257"/>
      <c r="X223" s="257"/>
      <c r="Y223" s="257"/>
      <c r="Z223" s="257"/>
      <c r="AA223" s="257"/>
      <c r="AB223" s="257"/>
      <c r="AC223" s="257"/>
      <c r="AD223" s="257"/>
      <c r="AE223" s="257"/>
      <c r="AF223" s="257"/>
      <c r="AG223" s="257"/>
      <c r="AH223" s="257"/>
      <c r="AI223" s="257"/>
      <c r="AJ223" s="257"/>
      <c r="AK223" s="257"/>
      <c r="AL223" s="257"/>
      <c r="AM223" s="363"/>
      <c r="AN223" s="368"/>
      <c r="AO223" s="368"/>
      <c r="AP223" s="368"/>
      <c r="AQ223" s="368"/>
      <c r="AR223" s="368"/>
      <c r="AS223" s="368"/>
      <c r="AT223" s="368"/>
      <c r="AU223" s="368"/>
      <c r="AV223" s="368"/>
      <c r="AW223" s="368"/>
      <c r="AX223" s="368"/>
      <c r="AY223" s="368"/>
      <c r="AZ223" s="368"/>
      <c r="BA223" s="258">
        <f>SUM(AM223:AZ223)</f>
        <v>0</v>
      </c>
    </row>
    <row r="224" spans="1:53" ht="15" outlineLevel="1">
      <c r="B224" s="256" t="s">
        <v>243</v>
      </c>
      <c r="C224" s="253" t="s">
        <v>163</v>
      </c>
      <c r="D224" s="257"/>
      <c r="E224" s="257"/>
      <c r="F224" s="257"/>
      <c r="G224" s="257"/>
      <c r="H224" s="257"/>
      <c r="I224" s="257"/>
      <c r="J224" s="257"/>
      <c r="K224" s="257"/>
      <c r="L224" s="257"/>
      <c r="M224" s="257"/>
      <c r="N224" s="257"/>
      <c r="O224" s="257"/>
      <c r="P224" s="257"/>
      <c r="Q224" s="257"/>
      <c r="R224" s="257"/>
      <c r="S224" s="257"/>
      <c r="T224" s="257"/>
      <c r="U224" s="257">
        <f>U223</f>
        <v>12</v>
      </c>
      <c r="V224" s="257"/>
      <c r="W224" s="257"/>
      <c r="X224" s="257"/>
      <c r="Y224" s="257"/>
      <c r="Z224" s="257"/>
      <c r="AA224" s="257"/>
      <c r="AB224" s="257"/>
      <c r="AC224" s="257"/>
      <c r="AD224" s="257"/>
      <c r="AE224" s="257"/>
      <c r="AF224" s="257"/>
      <c r="AG224" s="257"/>
      <c r="AH224" s="257"/>
      <c r="AI224" s="257"/>
      <c r="AJ224" s="257"/>
      <c r="AK224" s="257"/>
      <c r="AL224" s="257"/>
      <c r="AM224" s="364">
        <f>AM223</f>
        <v>0</v>
      </c>
      <c r="AN224" s="364">
        <f>AN223</f>
        <v>0</v>
      </c>
      <c r="AO224" s="364">
        <f t="shared" ref="AO224:AZ224" si="73">AO223</f>
        <v>0</v>
      </c>
      <c r="AP224" s="364">
        <f t="shared" si="73"/>
        <v>0</v>
      </c>
      <c r="AQ224" s="364">
        <f t="shared" si="73"/>
        <v>0</v>
      </c>
      <c r="AR224" s="364">
        <f t="shared" si="73"/>
        <v>0</v>
      </c>
      <c r="AS224" s="364">
        <f t="shared" si="73"/>
        <v>0</v>
      </c>
      <c r="AT224" s="364">
        <f t="shared" si="73"/>
        <v>0</v>
      </c>
      <c r="AU224" s="364">
        <f t="shared" si="73"/>
        <v>0</v>
      </c>
      <c r="AV224" s="364">
        <f t="shared" si="73"/>
        <v>0</v>
      </c>
      <c r="AW224" s="364">
        <f t="shared" si="73"/>
        <v>0</v>
      </c>
      <c r="AX224" s="364">
        <f t="shared" si="73"/>
        <v>0</v>
      </c>
      <c r="AY224" s="364">
        <f t="shared" si="73"/>
        <v>0</v>
      </c>
      <c r="AZ224" s="364">
        <f t="shared" si="73"/>
        <v>0</v>
      </c>
      <c r="BA224" s="446"/>
    </row>
    <row r="225" spans="1:53" ht="15" outlineLevel="1">
      <c r="B225" s="276"/>
      <c r="C225" s="267"/>
      <c r="D225" s="253"/>
      <c r="E225" s="253"/>
      <c r="F225" s="253"/>
      <c r="G225" s="253"/>
      <c r="H225" s="253"/>
      <c r="I225" s="253"/>
      <c r="J225" s="253"/>
      <c r="K225" s="253"/>
      <c r="L225" s="253"/>
      <c r="M225" s="253"/>
      <c r="N225" s="253"/>
      <c r="O225" s="253"/>
      <c r="P225" s="253"/>
      <c r="Q225" s="253"/>
      <c r="R225" s="253"/>
      <c r="S225" s="253"/>
      <c r="T225" s="253"/>
      <c r="U225" s="253"/>
      <c r="V225" s="253"/>
      <c r="W225" s="253"/>
      <c r="X225" s="253"/>
      <c r="Y225" s="253"/>
      <c r="Z225" s="253"/>
      <c r="AA225" s="253"/>
      <c r="AB225" s="253"/>
      <c r="AC225" s="253"/>
      <c r="AD225" s="253"/>
      <c r="AE225" s="253"/>
      <c r="AF225" s="253"/>
      <c r="AG225" s="253"/>
      <c r="AH225" s="253"/>
      <c r="AI225" s="253"/>
      <c r="AJ225" s="253"/>
      <c r="AK225" s="253"/>
      <c r="AL225" s="253"/>
      <c r="AM225" s="375"/>
      <c r="AN225" s="365"/>
      <c r="AO225" s="365"/>
      <c r="AP225" s="365"/>
      <c r="AQ225" s="365"/>
      <c r="AR225" s="365"/>
      <c r="AS225" s="365"/>
      <c r="AT225" s="365"/>
      <c r="AU225" s="365"/>
      <c r="AV225" s="365"/>
      <c r="AW225" s="365"/>
      <c r="AX225" s="365"/>
      <c r="AY225" s="365"/>
      <c r="AZ225" s="365"/>
      <c r="BA225" s="268"/>
    </row>
    <row r="226" spans="1:53" ht="15" outlineLevel="1">
      <c r="A226" s="450">
        <v>22</v>
      </c>
      <c r="B226" s="276" t="s">
        <v>9</v>
      </c>
      <c r="C226" s="253" t="s">
        <v>25</v>
      </c>
      <c r="D226" s="257"/>
      <c r="E226" s="257"/>
      <c r="F226" s="257"/>
      <c r="G226" s="257"/>
      <c r="H226" s="257"/>
      <c r="I226" s="257"/>
      <c r="J226" s="257"/>
      <c r="K226" s="257"/>
      <c r="L226" s="257"/>
      <c r="M226" s="257"/>
      <c r="N226" s="257"/>
      <c r="O226" s="257"/>
      <c r="P226" s="257"/>
      <c r="Q226" s="257"/>
      <c r="R226" s="257"/>
      <c r="S226" s="257"/>
      <c r="T226" s="257"/>
      <c r="U226" s="253"/>
      <c r="V226" s="257"/>
      <c r="W226" s="257"/>
      <c r="X226" s="257"/>
      <c r="Y226" s="257"/>
      <c r="Z226" s="257"/>
      <c r="AA226" s="257"/>
      <c r="AB226" s="257"/>
      <c r="AC226" s="257"/>
      <c r="AD226" s="257"/>
      <c r="AE226" s="257"/>
      <c r="AF226" s="257"/>
      <c r="AG226" s="257"/>
      <c r="AH226" s="257"/>
      <c r="AI226" s="257"/>
      <c r="AJ226" s="257"/>
      <c r="AK226" s="257"/>
      <c r="AL226" s="257"/>
      <c r="AM226" s="363"/>
      <c r="AN226" s="368"/>
      <c r="AO226" s="368"/>
      <c r="AP226" s="368"/>
      <c r="AQ226" s="368"/>
      <c r="AR226" s="368"/>
      <c r="AS226" s="368"/>
      <c r="AT226" s="368"/>
      <c r="AU226" s="368"/>
      <c r="AV226" s="368"/>
      <c r="AW226" s="368"/>
      <c r="AX226" s="368"/>
      <c r="AY226" s="368"/>
      <c r="AZ226" s="368"/>
      <c r="BA226" s="258">
        <f>SUM(AM226:AZ226)</f>
        <v>0</v>
      </c>
    </row>
    <row r="227" spans="1:53" ht="15" outlineLevel="1">
      <c r="B227" s="256" t="s">
        <v>243</v>
      </c>
      <c r="C227" s="253" t="s">
        <v>163</v>
      </c>
      <c r="D227" s="257"/>
      <c r="E227" s="257"/>
      <c r="F227" s="257"/>
      <c r="G227" s="257"/>
      <c r="H227" s="257"/>
      <c r="I227" s="257"/>
      <c r="J227" s="257"/>
      <c r="K227" s="257"/>
      <c r="L227" s="257"/>
      <c r="M227" s="257"/>
      <c r="N227" s="257"/>
      <c r="O227" s="257"/>
      <c r="P227" s="257"/>
      <c r="Q227" s="257"/>
      <c r="R227" s="257"/>
      <c r="S227" s="257"/>
      <c r="T227" s="257"/>
      <c r="U227" s="253"/>
      <c r="V227" s="257"/>
      <c r="W227" s="257"/>
      <c r="X227" s="257"/>
      <c r="Y227" s="257"/>
      <c r="Z227" s="257"/>
      <c r="AA227" s="257"/>
      <c r="AB227" s="257"/>
      <c r="AC227" s="257"/>
      <c r="AD227" s="257"/>
      <c r="AE227" s="257"/>
      <c r="AF227" s="257"/>
      <c r="AG227" s="257"/>
      <c r="AH227" s="257"/>
      <c r="AI227" s="257"/>
      <c r="AJ227" s="257"/>
      <c r="AK227" s="257"/>
      <c r="AL227" s="257"/>
      <c r="AM227" s="364">
        <f>AM226</f>
        <v>0</v>
      </c>
      <c r="AN227" s="364">
        <f>AN226</f>
        <v>0</v>
      </c>
      <c r="AO227" s="364">
        <f t="shared" ref="AO227:AZ227" si="74">AO226</f>
        <v>0</v>
      </c>
      <c r="AP227" s="364">
        <f t="shared" si="74"/>
        <v>0</v>
      </c>
      <c r="AQ227" s="364">
        <f t="shared" si="74"/>
        <v>0</v>
      </c>
      <c r="AR227" s="364">
        <f t="shared" si="74"/>
        <v>0</v>
      </c>
      <c r="AS227" s="364">
        <f t="shared" si="74"/>
        <v>0</v>
      </c>
      <c r="AT227" s="364">
        <f t="shared" si="74"/>
        <v>0</v>
      </c>
      <c r="AU227" s="364">
        <f t="shared" si="74"/>
        <v>0</v>
      </c>
      <c r="AV227" s="364">
        <f t="shared" si="74"/>
        <v>0</v>
      </c>
      <c r="AW227" s="364">
        <f t="shared" si="74"/>
        <v>0</v>
      </c>
      <c r="AX227" s="364">
        <f t="shared" si="74"/>
        <v>0</v>
      </c>
      <c r="AY227" s="364">
        <f t="shared" si="74"/>
        <v>0</v>
      </c>
      <c r="AZ227" s="364">
        <f t="shared" si="74"/>
        <v>0</v>
      </c>
      <c r="BA227" s="446"/>
    </row>
    <row r="228" spans="1:53" ht="15" outlineLevel="1">
      <c r="B228" s="276"/>
      <c r="C228" s="267"/>
      <c r="D228" s="253"/>
      <c r="E228" s="253"/>
      <c r="F228" s="253"/>
      <c r="G228" s="253"/>
      <c r="H228" s="253"/>
      <c r="I228" s="253"/>
      <c r="J228" s="253"/>
      <c r="K228" s="253"/>
      <c r="L228" s="253"/>
      <c r="M228" s="253"/>
      <c r="N228" s="253"/>
      <c r="O228" s="253"/>
      <c r="P228" s="253"/>
      <c r="Q228" s="253"/>
      <c r="R228" s="253"/>
      <c r="S228" s="253"/>
      <c r="T228" s="253"/>
      <c r="U228" s="253"/>
      <c r="V228" s="253"/>
      <c r="W228" s="253"/>
      <c r="X228" s="253"/>
      <c r="Y228" s="253"/>
      <c r="Z228" s="253"/>
      <c r="AA228" s="253"/>
      <c r="AB228" s="253"/>
      <c r="AC228" s="253"/>
      <c r="AD228" s="253"/>
      <c r="AE228" s="253"/>
      <c r="AF228" s="253"/>
      <c r="AG228" s="253"/>
      <c r="AH228" s="253"/>
      <c r="AI228" s="253"/>
      <c r="AJ228" s="253"/>
      <c r="AK228" s="253"/>
      <c r="AL228" s="253"/>
      <c r="AM228" s="365"/>
      <c r="AN228" s="365"/>
      <c r="AO228" s="365"/>
      <c r="AP228" s="365"/>
      <c r="AQ228" s="365"/>
      <c r="AR228" s="365"/>
      <c r="AS228" s="365"/>
      <c r="AT228" s="365"/>
      <c r="AU228" s="365"/>
      <c r="AV228" s="365"/>
      <c r="AW228" s="365"/>
      <c r="AX228" s="365"/>
      <c r="AY228" s="365"/>
      <c r="AZ228" s="365"/>
      <c r="BA228" s="268"/>
    </row>
    <row r="229" spans="1:53" ht="15.6" outlineLevel="1">
      <c r="A229" s="451"/>
      <c r="B229" s="250" t="s">
        <v>14</v>
      </c>
      <c r="C229" s="251"/>
      <c r="D229" s="252"/>
      <c r="E229" s="252"/>
      <c r="F229" s="252"/>
      <c r="G229" s="252"/>
      <c r="H229" s="252"/>
      <c r="I229" s="252"/>
      <c r="J229" s="252"/>
      <c r="K229" s="252"/>
      <c r="L229" s="252"/>
      <c r="M229" s="252"/>
      <c r="N229" s="252"/>
      <c r="O229" s="252"/>
      <c r="P229" s="252"/>
      <c r="Q229" s="252"/>
      <c r="R229" s="252"/>
      <c r="S229" s="252"/>
      <c r="T229" s="252"/>
      <c r="U229" s="252"/>
      <c r="V229" s="252"/>
      <c r="W229" s="251"/>
      <c r="X229" s="251"/>
      <c r="Y229" s="251"/>
      <c r="Z229" s="251"/>
      <c r="AA229" s="251"/>
      <c r="AB229" s="251"/>
      <c r="AC229" s="251"/>
      <c r="AD229" s="251"/>
      <c r="AE229" s="251"/>
      <c r="AF229" s="251"/>
      <c r="AG229" s="251"/>
      <c r="AH229" s="251"/>
      <c r="AI229" s="251"/>
      <c r="AJ229" s="251"/>
      <c r="AK229" s="251"/>
      <c r="AL229" s="251"/>
      <c r="AM229" s="367"/>
      <c r="AN229" s="367"/>
      <c r="AO229" s="367"/>
      <c r="AP229" s="367"/>
      <c r="AQ229" s="367"/>
      <c r="AR229" s="367"/>
      <c r="AS229" s="367"/>
      <c r="AT229" s="367"/>
      <c r="AU229" s="367"/>
      <c r="AV229" s="367"/>
      <c r="AW229" s="367"/>
      <c r="AX229" s="367"/>
      <c r="AY229" s="367"/>
      <c r="AZ229" s="367"/>
      <c r="BA229" s="254"/>
    </row>
    <row r="230" spans="1:53" ht="15" outlineLevel="1">
      <c r="A230" s="450">
        <v>23</v>
      </c>
      <c r="B230" s="276" t="s">
        <v>14</v>
      </c>
      <c r="C230" s="253" t="s">
        <v>25</v>
      </c>
      <c r="D230" s="257"/>
      <c r="E230" s="257"/>
      <c r="F230" s="257"/>
      <c r="G230" s="257"/>
      <c r="H230" s="257"/>
      <c r="I230" s="257"/>
      <c r="J230" s="257"/>
      <c r="K230" s="257"/>
      <c r="L230" s="257"/>
      <c r="M230" s="257"/>
      <c r="N230" s="257"/>
      <c r="O230" s="257"/>
      <c r="P230" s="257"/>
      <c r="Q230" s="257"/>
      <c r="R230" s="257"/>
      <c r="S230" s="257"/>
      <c r="T230" s="257"/>
      <c r="U230" s="253"/>
      <c r="V230" s="257"/>
      <c r="W230" s="257"/>
      <c r="X230" s="257"/>
      <c r="Y230" s="257"/>
      <c r="Z230" s="257"/>
      <c r="AA230" s="257"/>
      <c r="AB230" s="257"/>
      <c r="AC230" s="257"/>
      <c r="AD230" s="257"/>
      <c r="AE230" s="257"/>
      <c r="AF230" s="257"/>
      <c r="AG230" s="257"/>
      <c r="AH230" s="257"/>
      <c r="AI230" s="257"/>
      <c r="AJ230" s="257"/>
      <c r="AK230" s="257"/>
      <c r="AL230" s="257"/>
      <c r="AM230" s="418"/>
      <c r="AN230" s="363"/>
      <c r="AO230" s="363"/>
      <c r="AP230" s="363"/>
      <c r="AQ230" s="363"/>
      <c r="AR230" s="363"/>
      <c r="AS230" s="363"/>
      <c r="AT230" s="363"/>
      <c r="AU230" s="363"/>
      <c r="AV230" s="363"/>
      <c r="AW230" s="363"/>
      <c r="AX230" s="363"/>
      <c r="AY230" s="363"/>
      <c r="AZ230" s="363"/>
      <c r="BA230" s="258">
        <f>SUM(AM230:AZ230)</f>
        <v>0</v>
      </c>
    </row>
    <row r="231" spans="1:53" ht="15" outlineLevel="1">
      <c r="B231" s="256" t="s">
        <v>243</v>
      </c>
      <c r="C231" s="253" t="s">
        <v>163</v>
      </c>
      <c r="D231" s="257"/>
      <c r="E231" s="257"/>
      <c r="F231" s="257"/>
      <c r="G231" s="257"/>
      <c r="H231" s="257"/>
      <c r="I231" s="257"/>
      <c r="J231" s="257"/>
      <c r="K231" s="257"/>
      <c r="L231" s="257"/>
      <c r="M231" s="257"/>
      <c r="N231" s="257"/>
      <c r="O231" s="257"/>
      <c r="P231" s="257"/>
      <c r="Q231" s="257"/>
      <c r="R231" s="257"/>
      <c r="S231" s="257"/>
      <c r="T231" s="257"/>
      <c r="U231" s="416"/>
      <c r="V231" s="257"/>
      <c r="W231" s="257"/>
      <c r="X231" s="257"/>
      <c r="Y231" s="257"/>
      <c r="Z231" s="257"/>
      <c r="AA231" s="257"/>
      <c r="AB231" s="257"/>
      <c r="AC231" s="257"/>
      <c r="AD231" s="257"/>
      <c r="AE231" s="257"/>
      <c r="AF231" s="257"/>
      <c r="AG231" s="257"/>
      <c r="AH231" s="257"/>
      <c r="AI231" s="257"/>
      <c r="AJ231" s="257"/>
      <c r="AK231" s="257"/>
      <c r="AL231" s="257"/>
      <c r="AM231" s="364">
        <f>AM230</f>
        <v>0</v>
      </c>
      <c r="AN231" s="364">
        <f>AN230</f>
        <v>0</v>
      </c>
      <c r="AO231" s="364">
        <f t="shared" ref="AO231:AZ231" si="75">AO230</f>
        <v>0</v>
      </c>
      <c r="AP231" s="364">
        <f t="shared" si="75"/>
        <v>0</v>
      </c>
      <c r="AQ231" s="364">
        <f t="shared" si="75"/>
        <v>0</v>
      </c>
      <c r="AR231" s="364">
        <f t="shared" si="75"/>
        <v>0</v>
      </c>
      <c r="AS231" s="364">
        <f t="shared" si="75"/>
        <v>0</v>
      </c>
      <c r="AT231" s="364">
        <f t="shared" si="75"/>
        <v>0</v>
      </c>
      <c r="AU231" s="364">
        <f t="shared" si="75"/>
        <v>0</v>
      </c>
      <c r="AV231" s="364">
        <f t="shared" si="75"/>
        <v>0</v>
      </c>
      <c r="AW231" s="364">
        <f t="shared" si="75"/>
        <v>0</v>
      </c>
      <c r="AX231" s="364">
        <f t="shared" si="75"/>
        <v>0</v>
      </c>
      <c r="AY231" s="364">
        <f t="shared" si="75"/>
        <v>0</v>
      </c>
      <c r="AZ231" s="364">
        <f t="shared" si="75"/>
        <v>0</v>
      </c>
      <c r="BA231" s="446"/>
    </row>
    <row r="232" spans="1:53" ht="15" outlineLevel="1">
      <c r="B232" s="276"/>
      <c r="C232" s="267"/>
      <c r="D232" s="253"/>
      <c r="E232" s="253"/>
      <c r="F232" s="253"/>
      <c r="G232" s="253"/>
      <c r="H232" s="253"/>
      <c r="I232" s="253"/>
      <c r="J232" s="253"/>
      <c r="K232" s="253"/>
      <c r="L232" s="253"/>
      <c r="M232" s="253"/>
      <c r="N232" s="253"/>
      <c r="O232" s="253"/>
      <c r="P232" s="253"/>
      <c r="Q232" s="253"/>
      <c r="R232" s="253"/>
      <c r="S232" s="253"/>
      <c r="T232" s="253"/>
      <c r="U232" s="253"/>
      <c r="V232" s="253"/>
      <c r="W232" s="253"/>
      <c r="X232" s="253"/>
      <c r="Y232" s="253"/>
      <c r="Z232" s="253"/>
      <c r="AA232" s="253"/>
      <c r="AB232" s="253"/>
      <c r="AC232" s="253"/>
      <c r="AD232" s="253"/>
      <c r="AE232" s="253"/>
      <c r="AF232" s="253"/>
      <c r="AG232" s="253"/>
      <c r="AH232" s="253"/>
      <c r="AI232" s="253"/>
      <c r="AJ232" s="253"/>
      <c r="AK232" s="253"/>
      <c r="AL232" s="253"/>
      <c r="AM232" s="365"/>
      <c r="AN232" s="365"/>
      <c r="AO232" s="365"/>
      <c r="AP232" s="365"/>
      <c r="AQ232" s="365"/>
      <c r="AR232" s="365"/>
      <c r="AS232" s="365"/>
      <c r="AT232" s="365"/>
      <c r="AU232" s="365"/>
      <c r="AV232" s="365"/>
      <c r="AW232" s="365"/>
      <c r="AX232" s="365"/>
      <c r="AY232" s="365"/>
      <c r="AZ232" s="365"/>
      <c r="BA232" s="268"/>
    </row>
    <row r="233" spans="1:53" s="255" customFormat="1" ht="15.6" outlineLevel="1">
      <c r="A233" s="451"/>
      <c r="B233" s="250" t="s">
        <v>485</v>
      </c>
      <c r="C233" s="251"/>
      <c r="D233" s="252"/>
      <c r="E233" s="252"/>
      <c r="F233" s="252"/>
      <c r="G233" s="252"/>
      <c r="H233" s="252"/>
      <c r="I233" s="252"/>
      <c r="J233" s="252"/>
      <c r="K233" s="252"/>
      <c r="L233" s="252"/>
      <c r="M233" s="252"/>
      <c r="N233" s="252"/>
      <c r="O233" s="252"/>
      <c r="P233" s="252"/>
      <c r="Q233" s="252"/>
      <c r="R233" s="252"/>
      <c r="S233" s="252"/>
      <c r="T233" s="252"/>
      <c r="U233" s="252"/>
      <c r="V233" s="252"/>
      <c r="W233" s="251"/>
      <c r="X233" s="251"/>
      <c r="Y233" s="251"/>
      <c r="Z233" s="251"/>
      <c r="AA233" s="251"/>
      <c r="AB233" s="251"/>
      <c r="AC233" s="251"/>
      <c r="AD233" s="251"/>
      <c r="AE233" s="251"/>
      <c r="AF233" s="251"/>
      <c r="AG233" s="251"/>
      <c r="AH233" s="251"/>
      <c r="AI233" s="251"/>
      <c r="AJ233" s="251"/>
      <c r="AK233" s="251"/>
      <c r="AL233" s="251"/>
      <c r="AM233" s="367"/>
      <c r="AN233" s="367"/>
      <c r="AO233" s="367"/>
      <c r="AP233" s="367"/>
      <c r="AQ233" s="367"/>
      <c r="AR233" s="367"/>
      <c r="AS233" s="367"/>
      <c r="AT233" s="367"/>
      <c r="AU233" s="367"/>
      <c r="AV233" s="367"/>
      <c r="AW233" s="367"/>
      <c r="AX233" s="367"/>
      <c r="AY233" s="367"/>
      <c r="AZ233" s="367"/>
      <c r="BA233" s="254"/>
    </row>
    <row r="234" spans="1:53" s="245" customFormat="1" ht="15" outlineLevel="1">
      <c r="A234" s="450">
        <v>24</v>
      </c>
      <c r="B234" s="276" t="s">
        <v>14</v>
      </c>
      <c r="C234" s="253" t="s">
        <v>25</v>
      </c>
      <c r="D234" s="257"/>
      <c r="E234" s="257"/>
      <c r="F234" s="257"/>
      <c r="G234" s="257"/>
      <c r="H234" s="257"/>
      <c r="I234" s="257"/>
      <c r="J234" s="257"/>
      <c r="K234" s="257"/>
      <c r="L234" s="257"/>
      <c r="M234" s="257"/>
      <c r="N234" s="257"/>
      <c r="O234" s="257"/>
      <c r="P234" s="257"/>
      <c r="Q234" s="257"/>
      <c r="R234" s="257"/>
      <c r="S234" s="257"/>
      <c r="T234" s="257"/>
      <c r="U234" s="253"/>
      <c r="V234" s="257"/>
      <c r="W234" s="257"/>
      <c r="X234" s="257"/>
      <c r="Y234" s="257"/>
      <c r="Z234" s="257"/>
      <c r="AA234" s="257"/>
      <c r="AB234" s="257"/>
      <c r="AC234" s="257"/>
      <c r="AD234" s="257"/>
      <c r="AE234" s="257"/>
      <c r="AF234" s="257"/>
      <c r="AG234" s="257"/>
      <c r="AH234" s="257"/>
      <c r="AI234" s="257"/>
      <c r="AJ234" s="257"/>
      <c r="AK234" s="257"/>
      <c r="AL234" s="257"/>
      <c r="AM234" s="363"/>
      <c r="AN234" s="363"/>
      <c r="AO234" s="363"/>
      <c r="AP234" s="363"/>
      <c r="AQ234" s="363"/>
      <c r="AR234" s="363"/>
      <c r="AS234" s="363"/>
      <c r="AT234" s="363"/>
      <c r="AU234" s="363"/>
      <c r="AV234" s="363"/>
      <c r="AW234" s="363"/>
      <c r="AX234" s="363"/>
      <c r="AY234" s="363"/>
      <c r="AZ234" s="363"/>
      <c r="BA234" s="258">
        <f>SUM(AM234:AZ234)</f>
        <v>0</v>
      </c>
    </row>
    <row r="235" spans="1:53" s="245" customFormat="1" ht="15" outlineLevel="1">
      <c r="A235" s="450"/>
      <c r="B235" s="276" t="s">
        <v>243</v>
      </c>
      <c r="C235" s="253" t="s">
        <v>163</v>
      </c>
      <c r="D235" s="257"/>
      <c r="E235" s="257"/>
      <c r="F235" s="257"/>
      <c r="G235" s="257"/>
      <c r="H235" s="257"/>
      <c r="I235" s="257"/>
      <c r="J235" s="257"/>
      <c r="K235" s="257"/>
      <c r="L235" s="257"/>
      <c r="M235" s="257"/>
      <c r="N235" s="257"/>
      <c r="O235" s="257"/>
      <c r="P235" s="257"/>
      <c r="Q235" s="257"/>
      <c r="R235" s="257"/>
      <c r="S235" s="257"/>
      <c r="T235" s="257"/>
      <c r="U235" s="416"/>
      <c r="V235" s="257"/>
      <c r="W235" s="257"/>
      <c r="X235" s="257"/>
      <c r="Y235" s="257"/>
      <c r="Z235" s="257"/>
      <c r="AA235" s="257"/>
      <c r="AB235" s="257"/>
      <c r="AC235" s="257"/>
      <c r="AD235" s="257"/>
      <c r="AE235" s="257"/>
      <c r="AF235" s="257"/>
      <c r="AG235" s="257"/>
      <c r="AH235" s="257"/>
      <c r="AI235" s="257"/>
      <c r="AJ235" s="257"/>
      <c r="AK235" s="257"/>
      <c r="AL235" s="257"/>
      <c r="AM235" s="364">
        <f>AM234</f>
        <v>0</v>
      </c>
      <c r="AN235" s="364">
        <f>AN234</f>
        <v>0</v>
      </c>
      <c r="AO235" s="364">
        <f t="shared" ref="AO235:AZ235" si="76">AO234</f>
        <v>0</v>
      </c>
      <c r="AP235" s="364">
        <f t="shared" si="76"/>
        <v>0</v>
      </c>
      <c r="AQ235" s="364">
        <f t="shared" si="76"/>
        <v>0</v>
      </c>
      <c r="AR235" s="364">
        <f t="shared" si="76"/>
        <v>0</v>
      </c>
      <c r="AS235" s="364">
        <f t="shared" si="76"/>
        <v>0</v>
      </c>
      <c r="AT235" s="364">
        <f t="shared" si="76"/>
        <v>0</v>
      </c>
      <c r="AU235" s="364">
        <f t="shared" si="76"/>
        <v>0</v>
      </c>
      <c r="AV235" s="364">
        <f t="shared" si="76"/>
        <v>0</v>
      </c>
      <c r="AW235" s="364">
        <f t="shared" si="76"/>
        <v>0</v>
      </c>
      <c r="AX235" s="364">
        <f t="shared" si="76"/>
        <v>0</v>
      </c>
      <c r="AY235" s="364">
        <f t="shared" si="76"/>
        <v>0</v>
      </c>
      <c r="AZ235" s="364">
        <f t="shared" si="76"/>
        <v>0</v>
      </c>
      <c r="BA235" s="446"/>
    </row>
    <row r="236" spans="1:53" s="245" customFormat="1" ht="15" outlineLevel="1">
      <c r="A236" s="450"/>
      <c r="B236" s="276"/>
      <c r="C236" s="267"/>
      <c r="D236" s="253"/>
      <c r="E236" s="253"/>
      <c r="F236" s="253"/>
      <c r="G236" s="253"/>
      <c r="H236" s="253"/>
      <c r="I236" s="253"/>
      <c r="J236" s="253"/>
      <c r="K236" s="253"/>
      <c r="L236" s="253"/>
      <c r="M236" s="253"/>
      <c r="N236" s="253"/>
      <c r="O236" s="253"/>
      <c r="P236" s="253"/>
      <c r="Q236" s="253"/>
      <c r="R236" s="253"/>
      <c r="S236" s="253"/>
      <c r="T236" s="253"/>
      <c r="U236" s="253"/>
      <c r="V236" s="253"/>
      <c r="W236" s="253"/>
      <c r="X236" s="253"/>
      <c r="Y236" s="253"/>
      <c r="Z236" s="253"/>
      <c r="AA236" s="253"/>
      <c r="AB236" s="253"/>
      <c r="AC236" s="253"/>
      <c r="AD236" s="253"/>
      <c r="AE236" s="253"/>
      <c r="AF236" s="253"/>
      <c r="AG236" s="253"/>
      <c r="AH236" s="253"/>
      <c r="AI236" s="253"/>
      <c r="AJ236" s="253"/>
      <c r="AK236" s="253"/>
      <c r="AL236" s="253"/>
      <c r="AM236" s="365"/>
      <c r="AN236" s="365"/>
      <c r="AO236" s="365"/>
      <c r="AP236" s="365"/>
      <c r="AQ236" s="365"/>
      <c r="AR236" s="365"/>
      <c r="AS236" s="365"/>
      <c r="AT236" s="365"/>
      <c r="AU236" s="365"/>
      <c r="AV236" s="365"/>
      <c r="AW236" s="365"/>
      <c r="AX236" s="365"/>
      <c r="AY236" s="365"/>
      <c r="AZ236" s="365"/>
      <c r="BA236" s="268"/>
    </row>
    <row r="237" spans="1:53" s="245" customFormat="1" ht="15" outlineLevel="1">
      <c r="A237" s="450">
        <v>25</v>
      </c>
      <c r="B237" s="275" t="s">
        <v>21</v>
      </c>
      <c r="C237" s="253" t="s">
        <v>25</v>
      </c>
      <c r="D237" s="257"/>
      <c r="E237" s="257"/>
      <c r="F237" s="257"/>
      <c r="G237" s="257"/>
      <c r="H237" s="257"/>
      <c r="I237" s="257"/>
      <c r="J237" s="257"/>
      <c r="K237" s="257"/>
      <c r="L237" s="257"/>
      <c r="M237" s="257"/>
      <c r="N237" s="257"/>
      <c r="O237" s="257"/>
      <c r="P237" s="257"/>
      <c r="Q237" s="257"/>
      <c r="R237" s="257"/>
      <c r="S237" s="257"/>
      <c r="T237" s="257"/>
      <c r="U237" s="257">
        <v>0</v>
      </c>
      <c r="V237" s="257"/>
      <c r="W237" s="257"/>
      <c r="X237" s="257"/>
      <c r="Y237" s="257"/>
      <c r="Z237" s="257"/>
      <c r="AA237" s="257"/>
      <c r="AB237" s="257"/>
      <c r="AC237" s="257"/>
      <c r="AD237" s="257"/>
      <c r="AE237" s="257"/>
      <c r="AF237" s="257"/>
      <c r="AG237" s="257"/>
      <c r="AH237" s="257"/>
      <c r="AI237" s="257"/>
      <c r="AJ237" s="257"/>
      <c r="AK237" s="257"/>
      <c r="AL237" s="257"/>
      <c r="AM237" s="368"/>
      <c r="AN237" s="368"/>
      <c r="AO237" s="368"/>
      <c r="AP237" s="368"/>
      <c r="AQ237" s="368"/>
      <c r="AR237" s="368"/>
      <c r="AS237" s="368"/>
      <c r="AT237" s="368"/>
      <c r="AU237" s="368"/>
      <c r="AV237" s="368"/>
      <c r="AW237" s="368"/>
      <c r="AX237" s="368"/>
      <c r="AY237" s="368"/>
      <c r="AZ237" s="368"/>
      <c r="BA237" s="258">
        <f>SUM(AM237:AZ237)</f>
        <v>0</v>
      </c>
    </row>
    <row r="238" spans="1:53" s="245" customFormat="1" ht="15" outlineLevel="1">
      <c r="A238" s="450"/>
      <c r="B238" s="276" t="s">
        <v>243</v>
      </c>
      <c r="C238" s="253" t="s">
        <v>163</v>
      </c>
      <c r="D238" s="257"/>
      <c r="E238" s="257"/>
      <c r="F238" s="257"/>
      <c r="G238" s="257"/>
      <c r="H238" s="257"/>
      <c r="I238" s="257"/>
      <c r="J238" s="257"/>
      <c r="K238" s="257"/>
      <c r="L238" s="257"/>
      <c r="M238" s="257"/>
      <c r="N238" s="257"/>
      <c r="O238" s="257"/>
      <c r="P238" s="257"/>
      <c r="Q238" s="257"/>
      <c r="R238" s="257"/>
      <c r="S238" s="257"/>
      <c r="T238" s="257"/>
      <c r="U238" s="257">
        <f>U237</f>
        <v>0</v>
      </c>
      <c r="V238" s="257"/>
      <c r="W238" s="257"/>
      <c r="X238" s="257"/>
      <c r="Y238" s="257"/>
      <c r="Z238" s="257"/>
      <c r="AA238" s="257"/>
      <c r="AB238" s="257"/>
      <c r="AC238" s="257"/>
      <c r="AD238" s="257"/>
      <c r="AE238" s="257"/>
      <c r="AF238" s="257"/>
      <c r="AG238" s="257"/>
      <c r="AH238" s="257"/>
      <c r="AI238" s="257"/>
      <c r="AJ238" s="257"/>
      <c r="AK238" s="257"/>
      <c r="AL238" s="257"/>
      <c r="AM238" s="364">
        <f>AM237</f>
        <v>0</v>
      </c>
      <c r="AN238" s="364">
        <f>AN237</f>
        <v>0</v>
      </c>
      <c r="AO238" s="364">
        <f t="shared" ref="AO238:AZ238" si="77">AO237</f>
        <v>0</v>
      </c>
      <c r="AP238" s="364">
        <f t="shared" si="77"/>
        <v>0</v>
      </c>
      <c r="AQ238" s="364">
        <f t="shared" si="77"/>
        <v>0</v>
      </c>
      <c r="AR238" s="364">
        <f t="shared" si="77"/>
        <v>0</v>
      </c>
      <c r="AS238" s="364">
        <f t="shared" si="77"/>
        <v>0</v>
      </c>
      <c r="AT238" s="364">
        <f t="shared" si="77"/>
        <v>0</v>
      </c>
      <c r="AU238" s="364">
        <f t="shared" si="77"/>
        <v>0</v>
      </c>
      <c r="AV238" s="364">
        <f t="shared" si="77"/>
        <v>0</v>
      </c>
      <c r="AW238" s="364">
        <f t="shared" si="77"/>
        <v>0</v>
      </c>
      <c r="AX238" s="364">
        <f t="shared" si="77"/>
        <v>0</v>
      </c>
      <c r="AY238" s="364">
        <f t="shared" si="77"/>
        <v>0</v>
      </c>
      <c r="AZ238" s="364">
        <f t="shared" si="77"/>
        <v>0</v>
      </c>
      <c r="BA238" s="446"/>
    </row>
    <row r="239" spans="1:53" s="245" customFormat="1" ht="15" outlineLevel="1">
      <c r="A239" s="450"/>
      <c r="B239" s="275"/>
      <c r="C239" s="273"/>
      <c r="D239" s="253"/>
      <c r="E239" s="253"/>
      <c r="F239" s="253"/>
      <c r="G239" s="253"/>
      <c r="H239" s="253"/>
      <c r="I239" s="253"/>
      <c r="J239" s="253"/>
      <c r="K239" s="253"/>
      <c r="L239" s="253"/>
      <c r="M239" s="253"/>
      <c r="N239" s="253"/>
      <c r="O239" s="253"/>
      <c r="P239" s="253"/>
      <c r="Q239" s="253"/>
      <c r="R239" s="253"/>
      <c r="S239" s="253"/>
      <c r="T239" s="253"/>
      <c r="U239" s="253"/>
      <c r="V239" s="253"/>
      <c r="W239" s="253"/>
      <c r="X239" s="253"/>
      <c r="Y239" s="253"/>
      <c r="Z239" s="253"/>
      <c r="AA239" s="253"/>
      <c r="AB239" s="253"/>
      <c r="AC239" s="253"/>
      <c r="AD239" s="253"/>
      <c r="AE239" s="253"/>
      <c r="AF239" s="253"/>
      <c r="AG239" s="253"/>
      <c r="AH239" s="253"/>
      <c r="AI239" s="253"/>
      <c r="AJ239" s="253"/>
      <c r="AK239" s="253"/>
      <c r="AL239" s="253"/>
      <c r="AM239" s="369"/>
      <c r="AN239" s="370"/>
      <c r="AO239" s="369"/>
      <c r="AP239" s="369"/>
      <c r="AQ239" s="369"/>
      <c r="AR239" s="369"/>
      <c r="AS239" s="369"/>
      <c r="AT239" s="369"/>
      <c r="AU239" s="369"/>
      <c r="AV239" s="369"/>
      <c r="AW239" s="369"/>
      <c r="AX239" s="369"/>
      <c r="AY239" s="369"/>
      <c r="AZ239" s="369"/>
      <c r="BA239" s="274"/>
    </row>
    <row r="240" spans="1:53" ht="15.6" outlineLevel="1">
      <c r="A240" s="451"/>
      <c r="B240" s="250" t="s">
        <v>15</v>
      </c>
      <c r="C240" s="281"/>
      <c r="D240" s="252"/>
      <c r="E240" s="251"/>
      <c r="F240" s="251"/>
      <c r="G240" s="251"/>
      <c r="H240" s="251"/>
      <c r="I240" s="251"/>
      <c r="J240" s="251"/>
      <c r="K240" s="251"/>
      <c r="L240" s="251"/>
      <c r="M240" s="251"/>
      <c r="N240" s="251"/>
      <c r="O240" s="251"/>
      <c r="P240" s="251"/>
      <c r="Q240" s="251"/>
      <c r="R240" s="251"/>
      <c r="S240" s="251"/>
      <c r="T240" s="251"/>
      <c r="U240" s="253"/>
      <c r="V240" s="251"/>
      <c r="W240" s="251"/>
      <c r="X240" s="251"/>
      <c r="Y240" s="251"/>
      <c r="Z240" s="251"/>
      <c r="AA240" s="251"/>
      <c r="AB240" s="251"/>
      <c r="AC240" s="251"/>
      <c r="AD240" s="251"/>
      <c r="AE240" s="251"/>
      <c r="AF240" s="251"/>
      <c r="AG240" s="251"/>
      <c r="AH240" s="251"/>
      <c r="AI240" s="251"/>
      <c r="AJ240" s="251"/>
      <c r="AK240" s="251"/>
      <c r="AL240" s="251"/>
      <c r="AM240" s="367"/>
      <c r="AN240" s="367"/>
      <c r="AO240" s="367"/>
      <c r="AP240" s="367"/>
      <c r="AQ240" s="367"/>
      <c r="AR240" s="367"/>
      <c r="AS240" s="367"/>
      <c r="AT240" s="367"/>
      <c r="AU240" s="367"/>
      <c r="AV240" s="367"/>
      <c r="AW240" s="367"/>
      <c r="AX240" s="367"/>
      <c r="AY240" s="367"/>
      <c r="AZ240" s="367"/>
      <c r="BA240" s="254"/>
    </row>
    <row r="241" spans="1:53" ht="15" outlineLevel="1">
      <c r="A241" s="450">
        <v>26</v>
      </c>
      <c r="B241" s="282" t="s">
        <v>16</v>
      </c>
      <c r="C241" s="253" t="s">
        <v>25</v>
      </c>
      <c r="D241" s="257"/>
      <c r="E241" s="257"/>
      <c r="F241" s="257"/>
      <c r="G241" s="257"/>
      <c r="H241" s="257"/>
      <c r="I241" s="257"/>
      <c r="J241" s="257"/>
      <c r="K241" s="257"/>
      <c r="L241" s="257"/>
      <c r="M241" s="257"/>
      <c r="N241" s="257"/>
      <c r="O241" s="257"/>
      <c r="P241" s="257"/>
      <c r="Q241" s="257"/>
      <c r="R241" s="257"/>
      <c r="S241" s="257"/>
      <c r="T241" s="257"/>
      <c r="U241" s="257">
        <v>12</v>
      </c>
      <c r="V241" s="257"/>
      <c r="W241" s="257"/>
      <c r="X241" s="257"/>
      <c r="Y241" s="257"/>
      <c r="Z241" s="257"/>
      <c r="AA241" s="257"/>
      <c r="AB241" s="257"/>
      <c r="AC241" s="257"/>
      <c r="AD241" s="257"/>
      <c r="AE241" s="257"/>
      <c r="AF241" s="257"/>
      <c r="AG241" s="257"/>
      <c r="AH241" s="257"/>
      <c r="AI241" s="257"/>
      <c r="AJ241" s="257"/>
      <c r="AK241" s="257"/>
      <c r="AL241" s="257"/>
      <c r="AM241" s="379"/>
      <c r="AN241" s="368"/>
      <c r="AO241" s="417"/>
      <c r="AP241" s="368"/>
      <c r="AQ241" s="368"/>
      <c r="AR241" s="368"/>
      <c r="AS241" s="368"/>
      <c r="AT241" s="368"/>
      <c r="AU241" s="368"/>
      <c r="AV241" s="368"/>
      <c r="AW241" s="368"/>
      <c r="AX241" s="368"/>
      <c r="AY241" s="368"/>
      <c r="AZ241" s="368"/>
      <c r="BA241" s="258">
        <f>SUM(AM241:AZ241)</f>
        <v>0</v>
      </c>
    </row>
    <row r="242" spans="1:53" ht="15" outlineLevel="1">
      <c r="B242" s="256" t="s">
        <v>243</v>
      </c>
      <c r="C242" s="253" t="s">
        <v>163</v>
      </c>
      <c r="D242" s="257"/>
      <c r="E242" s="257"/>
      <c r="F242" s="257"/>
      <c r="G242" s="257"/>
      <c r="H242" s="257"/>
      <c r="I242" s="257"/>
      <c r="J242" s="257"/>
      <c r="K242" s="257"/>
      <c r="L242" s="257"/>
      <c r="M242" s="257"/>
      <c r="N242" s="257"/>
      <c r="O242" s="257"/>
      <c r="P242" s="257"/>
      <c r="Q242" s="257"/>
      <c r="R242" s="257"/>
      <c r="S242" s="257"/>
      <c r="T242" s="257"/>
      <c r="U242" s="257">
        <f>U241</f>
        <v>12</v>
      </c>
      <c r="V242" s="257"/>
      <c r="W242" s="257"/>
      <c r="X242" s="257"/>
      <c r="Y242" s="257"/>
      <c r="Z242" s="257"/>
      <c r="AA242" s="257"/>
      <c r="AB242" s="257"/>
      <c r="AC242" s="257"/>
      <c r="AD242" s="257"/>
      <c r="AE242" s="257"/>
      <c r="AF242" s="257"/>
      <c r="AG242" s="257"/>
      <c r="AH242" s="257"/>
      <c r="AI242" s="257"/>
      <c r="AJ242" s="257"/>
      <c r="AK242" s="257"/>
      <c r="AL242" s="257"/>
      <c r="AM242" s="364">
        <f>AM241</f>
        <v>0</v>
      </c>
      <c r="AN242" s="364">
        <f>AN241</f>
        <v>0</v>
      </c>
      <c r="AO242" s="364">
        <f t="shared" ref="AO242:AZ242" si="78">AO241</f>
        <v>0</v>
      </c>
      <c r="AP242" s="364">
        <f t="shared" si="78"/>
        <v>0</v>
      </c>
      <c r="AQ242" s="364">
        <f t="shared" si="78"/>
        <v>0</v>
      </c>
      <c r="AR242" s="364">
        <f t="shared" si="78"/>
        <v>0</v>
      </c>
      <c r="AS242" s="364">
        <f t="shared" si="78"/>
        <v>0</v>
      </c>
      <c r="AT242" s="364">
        <f t="shared" si="78"/>
        <v>0</v>
      </c>
      <c r="AU242" s="364">
        <f t="shared" si="78"/>
        <v>0</v>
      </c>
      <c r="AV242" s="364">
        <f t="shared" si="78"/>
        <v>0</v>
      </c>
      <c r="AW242" s="364">
        <f t="shared" si="78"/>
        <v>0</v>
      </c>
      <c r="AX242" s="364">
        <f t="shared" si="78"/>
        <v>0</v>
      </c>
      <c r="AY242" s="364">
        <f t="shared" si="78"/>
        <v>0</v>
      </c>
      <c r="AZ242" s="364">
        <f t="shared" si="78"/>
        <v>0</v>
      </c>
      <c r="BA242" s="446"/>
    </row>
    <row r="243" spans="1:53" ht="15" outlineLevel="1">
      <c r="B243" s="283"/>
      <c r="C243" s="253"/>
      <c r="D243" s="253"/>
      <c r="E243" s="253"/>
      <c r="F243" s="253"/>
      <c r="G243" s="253"/>
      <c r="H243" s="253"/>
      <c r="I243" s="253"/>
      <c r="J243" s="253"/>
      <c r="K243" s="253"/>
      <c r="L243" s="253"/>
      <c r="M243" s="253"/>
      <c r="N243" s="253"/>
      <c r="O243" s="253"/>
      <c r="P243" s="253"/>
      <c r="Q243" s="253"/>
      <c r="R243" s="253"/>
      <c r="S243" s="253"/>
      <c r="T243" s="253"/>
      <c r="U243" s="253"/>
      <c r="V243" s="253"/>
      <c r="W243" s="253"/>
      <c r="X243" s="253"/>
      <c r="Y243" s="253"/>
      <c r="Z243" s="253"/>
      <c r="AA243" s="253"/>
      <c r="AB243" s="253"/>
      <c r="AC243" s="253"/>
      <c r="AD243" s="253"/>
      <c r="AE243" s="253"/>
      <c r="AF243" s="253"/>
      <c r="AG243" s="253"/>
      <c r="AH243" s="253"/>
      <c r="AI243" s="253"/>
      <c r="AJ243" s="253"/>
      <c r="AK243" s="253"/>
      <c r="AL243" s="253"/>
      <c r="AM243" s="376"/>
      <c r="AN243" s="377"/>
      <c r="AO243" s="377"/>
      <c r="AP243" s="377"/>
      <c r="AQ243" s="377"/>
      <c r="AR243" s="377"/>
      <c r="AS243" s="377"/>
      <c r="AT243" s="377"/>
      <c r="AU243" s="377"/>
      <c r="AV243" s="377"/>
      <c r="AW243" s="377"/>
      <c r="AX243" s="377"/>
      <c r="AY243" s="377"/>
      <c r="AZ243" s="377"/>
      <c r="BA243" s="259"/>
    </row>
    <row r="244" spans="1:53" ht="15" outlineLevel="1">
      <c r="A244" s="450">
        <v>27</v>
      </c>
      <c r="B244" s="282" t="s">
        <v>17</v>
      </c>
      <c r="C244" s="253" t="s">
        <v>25</v>
      </c>
      <c r="D244" s="257"/>
      <c r="E244" s="257"/>
      <c r="F244" s="257"/>
      <c r="G244" s="257"/>
      <c r="H244" s="257"/>
      <c r="I244" s="257"/>
      <c r="J244" s="257"/>
      <c r="K244" s="257"/>
      <c r="L244" s="257"/>
      <c r="M244" s="257"/>
      <c r="N244" s="257"/>
      <c r="O244" s="257"/>
      <c r="P244" s="257"/>
      <c r="Q244" s="257"/>
      <c r="R244" s="257"/>
      <c r="S244" s="257"/>
      <c r="T244" s="257"/>
      <c r="U244" s="257">
        <v>12</v>
      </c>
      <c r="V244" s="257"/>
      <c r="W244" s="257"/>
      <c r="X244" s="257"/>
      <c r="Y244" s="257"/>
      <c r="Z244" s="257"/>
      <c r="AA244" s="257"/>
      <c r="AB244" s="257"/>
      <c r="AC244" s="257"/>
      <c r="AD244" s="257"/>
      <c r="AE244" s="257"/>
      <c r="AF244" s="257"/>
      <c r="AG244" s="257"/>
      <c r="AH244" s="257"/>
      <c r="AI244" s="257"/>
      <c r="AJ244" s="257"/>
      <c r="AK244" s="257"/>
      <c r="AL244" s="257"/>
      <c r="AM244" s="379"/>
      <c r="AN244" s="368"/>
      <c r="AO244" s="368"/>
      <c r="AP244" s="368"/>
      <c r="AQ244" s="368"/>
      <c r="AR244" s="368"/>
      <c r="AS244" s="368"/>
      <c r="AT244" s="368"/>
      <c r="AU244" s="368"/>
      <c r="AV244" s="368"/>
      <c r="AW244" s="368"/>
      <c r="AX244" s="368"/>
      <c r="AY244" s="368"/>
      <c r="AZ244" s="368"/>
      <c r="BA244" s="258">
        <f>SUM(AM244:AZ244)</f>
        <v>0</v>
      </c>
    </row>
    <row r="245" spans="1:53" ht="15" outlineLevel="1">
      <c r="B245" s="256" t="s">
        <v>243</v>
      </c>
      <c r="C245" s="253" t="s">
        <v>163</v>
      </c>
      <c r="D245" s="257"/>
      <c r="E245" s="257"/>
      <c r="F245" s="257"/>
      <c r="G245" s="257"/>
      <c r="H245" s="257"/>
      <c r="I245" s="257"/>
      <c r="J245" s="257"/>
      <c r="K245" s="257"/>
      <c r="L245" s="257"/>
      <c r="M245" s="257"/>
      <c r="N245" s="257"/>
      <c r="O245" s="257"/>
      <c r="P245" s="257"/>
      <c r="Q245" s="257"/>
      <c r="R245" s="257"/>
      <c r="S245" s="257"/>
      <c r="T245" s="257"/>
      <c r="U245" s="257">
        <f>U244</f>
        <v>12</v>
      </c>
      <c r="V245" s="257"/>
      <c r="W245" s="257"/>
      <c r="X245" s="257"/>
      <c r="Y245" s="257"/>
      <c r="Z245" s="257"/>
      <c r="AA245" s="257"/>
      <c r="AB245" s="257"/>
      <c r="AC245" s="257"/>
      <c r="AD245" s="257"/>
      <c r="AE245" s="257"/>
      <c r="AF245" s="257"/>
      <c r="AG245" s="257"/>
      <c r="AH245" s="257"/>
      <c r="AI245" s="257"/>
      <c r="AJ245" s="257"/>
      <c r="AK245" s="257"/>
      <c r="AL245" s="257"/>
      <c r="AM245" s="364">
        <f>AM244</f>
        <v>0</v>
      </c>
      <c r="AN245" s="364">
        <f>AN244</f>
        <v>0</v>
      </c>
      <c r="AO245" s="364">
        <f t="shared" ref="AO245:AZ245" si="79">AO244</f>
        <v>0</v>
      </c>
      <c r="AP245" s="364">
        <f t="shared" si="79"/>
        <v>0</v>
      </c>
      <c r="AQ245" s="364">
        <f t="shared" si="79"/>
        <v>0</v>
      </c>
      <c r="AR245" s="364">
        <f t="shared" si="79"/>
        <v>0</v>
      </c>
      <c r="AS245" s="364">
        <f t="shared" si="79"/>
        <v>0</v>
      </c>
      <c r="AT245" s="364">
        <f t="shared" si="79"/>
        <v>0</v>
      </c>
      <c r="AU245" s="364">
        <f t="shared" si="79"/>
        <v>0</v>
      </c>
      <c r="AV245" s="364">
        <f t="shared" si="79"/>
        <v>0</v>
      </c>
      <c r="AW245" s="364">
        <f t="shared" si="79"/>
        <v>0</v>
      </c>
      <c r="AX245" s="364">
        <f t="shared" si="79"/>
        <v>0</v>
      </c>
      <c r="AY245" s="364">
        <f t="shared" si="79"/>
        <v>0</v>
      </c>
      <c r="AZ245" s="364">
        <f t="shared" si="79"/>
        <v>0</v>
      </c>
      <c r="BA245" s="446"/>
    </row>
    <row r="246" spans="1:53" ht="15.6" outlineLevel="1">
      <c r="B246" s="284"/>
      <c r="C246" s="262"/>
      <c r="D246" s="253"/>
      <c r="E246" s="253"/>
      <c r="F246" s="253"/>
      <c r="G246" s="253"/>
      <c r="H246" s="253"/>
      <c r="I246" s="253"/>
      <c r="J246" s="253"/>
      <c r="K246" s="253"/>
      <c r="L246" s="253"/>
      <c r="M246" s="253"/>
      <c r="N246" s="253"/>
      <c r="O246" s="253"/>
      <c r="P246" s="253"/>
      <c r="Q246" s="253"/>
      <c r="R246" s="253"/>
      <c r="S246" s="253"/>
      <c r="T246" s="253"/>
      <c r="U246" s="262"/>
      <c r="V246" s="253"/>
      <c r="W246" s="253"/>
      <c r="X246" s="253"/>
      <c r="Y246" s="253"/>
      <c r="Z246" s="253"/>
      <c r="AA246" s="253"/>
      <c r="AB246" s="253"/>
      <c r="AC246" s="253"/>
      <c r="AD246" s="253"/>
      <c r="AE246" s="253"/>
      <c r="AF246" s="253"/>
      <c r="AG246" s="253"/>
      <c r="AH246" s="253"/>
      <c r="AI246" s="253"/>
      <c r="AJ246" s="253"/>
      <c r="AK246" s="253"/>
      <c r="AL246" s="253"/>
      <c r="AM246" s="365"/>
      <c r="AN246" s="365"/>
      <c r="AO246" s="365"/>
      <c r="AP246" s="365"/>
      <c r="AQ246" s="365"/>
      <c r="AR246" s="365"/>
      <c r="AS246" s="365"/>
      <c r="AT246" s="365"/>
      <c r="AU246" s="365"/>
      <c r="AV246" s="365"/>
      <c r="AW246" s="365"/>
      <c r="AX246" s="365"/>
      <c r="AY246" s="365"/>
      <c r="AZ246" s="365"/>
      <c r="BA246" s="268"/>
    </row>
    <row r="247" spans="1:53" ht="15" outlineLevel="1">
      <c r="A247" s="450">
        <v>28</v>
      </c>
      <c r="B247" s="282" t="s">
        <v>18</v>
      </c>
      <c r="C247" s="253" t="s">
        <v>25</v>
      </c>
      <c r="D247" s="257"/>
      <c r="E247" s="257"/>
      <c r="F247" s="257"/>
      <c r="G247" s="257"/>
      <c r="H247" s="257"/>
      <c r="I247" s="257"/>
      <c r="J247" s="257"/>
      <c r="K247" s="257"/>
      <c r="L247" s="257"/>
      <c r="M247" s="257"/>
      <c r="N247" s="257"/>
      <c r="O247" s="257"/>
      <c r="P247" s="257"/>
      <c r="Q247" s="257"/>
      <c r="R247" s="257"/>
      <c r="S247" s="257"/>
      <c r="T247" s="257"/>
      <c r="U247" s="257">
        <v>0</v>
      </c>
      <c r="V247" s="257"/>
      <c r="W247" s="257"/>
      <c r="X247" s="257"/>
      <c r="Y247" s="257"/>
      <c r="Z247" s="257"/>
      <c r="AA247" s="257"/>
      <c r="AB247" s="257"/>
      <c r="AC247" s="257"/>
      <c r="AD247" s="257"/>
      <c r="AE247" s="257"/>
      <c r="AF247" s="257"/>
      <c r="AG247" s="257"/>
      <c r="AH247" s="257"/>
      <c r="AI247" s="257"/>
      <c r="AJ247" s="257"/>
      <c r="AK247" s="257"/>
      <c r="AL247" s="257"/>
      <c r="AM247" s="379"/>
      <c r="AN247" s="368"/>
      <c r="AO247" s="368"/>
      <c r="AP247" s="368"/>
      <c r="AQ247" s="368"/>
      <c r="AR247" s="368"/>
      <c r="AS247" s="368"/>
      <c r="AT247" s="368"/>
      <c r="AU247" s="368"/>
      <c r="AV247" s="368"/>
      <c r="AW247" s="368"/>
      <c r="AX247" s="368"/>
      <c r="AY247" s="368"/>
      <c r="AZ247" s="368"/>
      <c r="BA247" s="258">
        <f>SUM(AM247:AZ247)</f>
        <v>0</v>
      </c>
    </row>
    <row r="248" spans="1:53" ht="15" outlineLevel="1">
      <c r="B248" s="256" t="s">
        <v>243</v>
      </c>
      <c r="C248" s="253" t="s">
        <v>163</v>
      </c>
      <c r="D248" s="257"/>
      <c r="E248" s="257"/>
      <c r="F248" s="257"/>
      <c r="G248" s="257"/>
      <c r="H248" s="257"/>
      <c r="I248" s="257"/>
      <c r="J248" s="257"/>
      <c r="K248" s="257"/>
      <c r="L248" s="257"/>
      <c r="M248" s="257"/>
      <c r="N248" s="257"/>
      <c r="O248" s="257"/>
      <c r="P248" s="257"/>
      <c r="Q248" s="257"/>
      <c r="R248" s="257"/>
      <c r="S248" s="257"/>
      <c r="T248" s="257"/>
      <c r="U248" s="257">
        <f>U247</f>
        <v>0</v>
      </c>
      <c r="V248" s="257"/>
      <c r="W248" s="257"/>
      <c r="X248" s="257"/>
      <c r="Y248" s="257"/>
      <c r="Z248" s="257"/>
      <c r="AA248" s="257"/>
      <c r="AB248" s="257"/>
      <c r="AC248" s="257"/>
      <c r="AD248" s="257"/>
      <c r="AE248" s="257"/>
      <c r="AF248" s="257"/>
      <c r="AG248" s="257"/>
      <c r="AH248" s="257"/>
      <c r="AI248" s="257"/>
      <c r="AJ248" s="257"/>
      <c r="AK248" s="257"/>
      <c r="AL248" s="257"/>
      <c r="AM248" s="364">
        <f>AM247</f>
        <v>0</v>
      </c>
      <c r="AN248" s="364">
        <f>AN247</f>
        <v>0</v>
      </c>
      <c r="AO248" s="364">
        <f t="shared" ref="AO248:AZ248" si="80">AO247</f>
        <v>0</v>
      </c>
      <c r="AP248" s="364">
        <f t="shared" si="80"/>
        <v>0</v>
      </c>
      <c r="AQ248" s="364">
        <f t="shared" si="80"/>
        <v>0</v>
      </c>
      <c r="AR248" s="364">
        <f t="shared" si="80"/>
        <v>0</v>
      </c>
      <c r="AS248" s="364">
        <f t="shared" si="80"/>
        <v>0</v>
      </c>
      <c r="AT248" s="364">
        <f t="shared" si="80"/>
        <v>0</v>
      </c>
      <c r="AU248" s="364">
        <f t="shared" si="80"/>
        <v>0</v>
      </c>
      <c r="AV248" s="364">
        <f t="shared" si="80"/>
        <v>0</v>
      </c>
      <c r="AW248" s="364">
        <f t="shared" si="80"/>
        <v>0</v>
      </c>
      <c r="AX248" s="364">
        <f t="shared" si="80"/>
        <v>0</v>
      </c>
      <c r="AY248" s="364">
        <f t="shared" si="80"/>
        <v>0</v>
      </c>
      <c r="AZ248" s="364">
        <f t="shared" si="80"/>
        <v>0</v>
      </c>
      <c r="BA248" s="446"/>
    </row>
    <row r="249" spans="1:53" ht="15" outlineLevel="1">
      <c r="B249" s="283"/>
      <c r="C249" s="253"/>
      <c r="D249" s="253"/>
      <c r="E249" s="253"/>
      <c r="F249" s="253"/>
      <c r="G249" s="253"/>
      <c r="H249" s="253"/>
      <c r="I249" s="253"/>
      <c r="J249" s="253"/>
      <c r="K249" s="253"/>
      <c r="L249" s="253"/>
      <c r="M249" s="253"/>
      <c r="N249" s="253"/>
      <c r="O249" s="253"/>
      <c r="P249" s="253"/>
      <c r="Q249" s="253"/>
      <c r="R249" s="253"/>
      <c r="S249" s="253"/>
      <c r="T249" s="253"/>
      <c r="U249" s="253"/>
      <c r="V249" s="253"/>
      <c r="W249" s="253"/>
      <c r="X249" s="253"/>
      <c r="Y249" s="253"/>
      <c r="Z249" s="253"/>
      <c r="AA249" s="253"/>
      <c r="AB249" s="253"/>
      <c r="AC249" s="253"/>
      <c r="AD249" s="253"/>
      <c r="AE249" s="253"/>
      <c r="AF249" s="253"/>
      <c r="AG249" s="253"/>
      <c r="AH249" s="253"/>
      <c r="AI249" s="253"/>
      <c r="AJ249" s="253"/>
      <c r="AK249" s="253"/>
      <c r="AL249" s="253"/>
      <c r="AM249" s="365"/>
      <c r="AN249" s="365"/>
      <c r="AO249" s="365"/>
      <c r="AP249" s="365"/>
      <c r="AQ249" s="365"/>
      <c r="AR249" s="365"/>
      <c r="AS249" s="365"/>
      <c r="AT249" s="365"/>
      <c r="AU249" s="365"/>
      <c r="AV249" s="365"/>
      <c r="AW249" s="365"/>
      <c r="AX249" s="365"/>
      <c r="AY249" s="365"/>
      <c r="AZ249" s="365"/>
      <c r="BA249" s="268"/>
    </row>
    <row r="250" spans="1:53" ht="15" outlineLevel="1">
      <c r="A250" s="450">
        <v>29</v>
      </c>
      <c r="B250" s="285" t="s">
        <v>19</v>
      </c>
      <c r="C250" s="253" t="s">
        <v>25</v>
      </c>
      <c r="D250" s="257"/>
      <c r="E250" s="257"/>
      <c r="F250" s="257"/>
      <c r="G250" s="257"/>
      <c r="H250" s="257"/>
      <c r="I250" s="257"/>
      <c r="J250" s="257"/>
      <c r="K250" s="257"/>
      <c r="L250" s="257"/>
      <c r="M250" s="257"/>
      <c r="N250" s="257"/>
      <c r="O250" s="257"/>
      <c r="P250" s="257"/>
      <c r="Q250" s="257"/>
      <c r="R250" s="257"/>
      <c r="S250" s="257"/>
      <c r="T250" s="257"/>
      <c r="U250" s="257">
        <v>0</v>
      </c>
      <c r="V250" s="257"/>
      <c r="W250" s="257"/>
      <c r="X250" s="257"/>
      <c r="Y250" s="257"/>
      <c r="Z250" s="257"/>
      <c r="AA250" s="257"/>
      <c r="AB250" s="257"/>
      <c r="AC250" s="257"/>
      <c r="AD250" s="257"/>
      <c r="AE250" s="257"/>
      <c r="AF250" s="257"/>
      <c r="AG250" s="257"/>
      <c r="AH250" s="257"/>
      <c r="AI250" s="257"/>
      <c r="AJ250" s="257"/>
      <c r="AK250" s="257"/>
      <c r="AL250" s="257"/>
      <c r="AM250" s="379"/>
      <c r="AN250" s="368"/>
      <c r="AO250" s="368"/>
      <c r="AP250" s="368"/>
      <c r="AQ250" s="368"/>
      <c r="AR250" s="368"/>
      <c r="AS250" s="368"/>
      <c r="AT250" s="368"/>
      <c r="AU250" s="368"/>
      <c r="AV250" s="368"/>
      <c r="AW250" s="368"/>
      <c r="AX250" s="368"/>
      <c r="AY250" s="368"/>
      <c r="AZ250" s="368"/>
      <c r="BA250" s="258">
        <f>SUM(AM250:AZ250)</f>
        <v>0</v>
      </c>
    </row>
    <row r="251" spans="1:53" ht="15" outlineLevel="1">
      <c r="B251" s="285" t="s">
        <v>243</v>
      </c>
      <c r="C251" s="253" t="s">
        <v>163</v>
      </c>
      <c r="D251" s="257"/>
      <c r="E251" s="257"/>
      <c r="F251" s="257"/>
      <c r="G251" s="257"/>
      <c r="H251" s="257"/>
      <c r="I251" s="257"/>
      <c r="J251" s="257"/>
      <c r="K251" s="257"/>
      <c r="L251" s="257"/>
      <c r="M251" s="257"/>
      <c r="N251" s="257"/>
      <c r="O251" s="257"/>
      <c r="P251" s="257"/>
      <c r="Q251" s="257"/>
      <c r="R251" s="257"/>
      <c r="S251" s="257"/>
      <c r="T251" s="257"/>
      <c r="U251" s="257">
        <f>U250</f>
        <v>0</v>
      </c>
      <c r="V251" s="257"/>
      <c r="W251" s="257"/>
      <c r="X251" s="257"/>
      <c r="Y251" s="257"/>
      <c r="Z251" s="257"/>
      <c r="AA251" s="257"/>
      <c r="AB251" s="257"/>
      <c r="AC251" s="257"/>
      <c r="AD251" s="257"/>
      <c r="AE251" s="257"/>
      <c r="AF251" s="257"/>
      <c r="AG251" s="257"/>
      <c r="AH251" s="257"/>
      <c r="AI251" s="257"/>
      <c r="AJ251" s="257"/>
      <c r="AK251" s="257"/>
      <c r="AL251" s="257"/>
      <c r="AM251" s="364">
        <f>AM250</f>
        <v>0</v>
      </c>
      <c r="AN251" s="364">
        <f t="shared" ref="AN251:AZ251" si="81">AN250</f>
        <v>0</v>
      </c>
      <c r="AO251" s="364">
        <f t="shared" si="81"/>
        <v>0</v>
      </c>
      <c r="AP251" s="364">
        <f t="shared" si="81"/>
        <v>0</v>
      </c>
      <c r="AQ251" s="364">
        <f t="shared" si="81"/>
        <v>0</v>
      </c>
      <c r="AR251" s="364">
        <f t="shared" si="81"/>
        <v>0</v>
      </c>
      <c r="AS251" s="364">
        <f t="shared" si="81"/>
        <v>0</v>
      </c>
      <c r="AT251" s="364">
        <f t="shared" si="81"/>
        <v>0</v>
      </c>
      <c r="AU251" s="364">
        <f t="shared" si="81"/>
        <v>0</v>
      </c>
      <c r="AV251" s="364">
        <f t="shared" si="81"/>
        <v>0</v>
      </c>
      <c r="AW251" s="364">
        <f t="shared" si="81"/>
        <v>0</v>
      </c>
      <c r="AX251" s="364">
        <f t="shared" si="81"/>
        <v>0</v>
      </c>
      <c r="AY251" s="364">
        <f t="shared" si="81"/>
        <v>0</v>
      </c>
      <c r="AZ251" s="364">
        <f t="shared" si="81"/>
        <v>0</v>
      </c>
      <c r="BA251" s="446"/>
    </row>
    <row r="252" spans="1:53" ht="15" outlineLevel="1">
      <c r="B252" s="285"/>
      <c r="C252" s="253"/>
      <c r="D252" s="253"/>
      <c r="E252" s="253"/>
      <c r="F252" s="253"/>
      <c r="G252" s="253"/>
      <c r="H252" s="253"/>
      <c r="I252" s="253"/>
      <c r="J252" s="253"/>
      <c r="K252" s="253"/>
      <c r="L252" s="253"/>
      <c r="M252" s="253"/>
      <c r="N252" s="253"/>
      <c r="O252" s="253"/>
      <c r="P252" s="253"/>
      <c r="Q252" s="253"/>
      <c r="R252" s="253"/>
      <c r="S252" s="253"/>
      <c r="T252" s="253"/>
      <c r="U252" s="253"/>
      <c r="V252" s="253"/>
      <c r="W252" s="253"/>
      <c r="X252" s="253"/>
      <c r="Y252" s="253"/>
      <c r="Z252" s="253"/>
      <c r="AA252" s="253"/>
      <c r="AB252" s="253"/>
      <c r="AC252" s="253"/>
      <c r="AD252" s="253"/>
      <c r="AE252" s="253"/>
      <c r="AF252" s="253"/>
      <c r="AG252" s="253"/>
      <c r="AH252" s="253"/>
      <c r="AI252" s="253"/>
      <c r="AJ252" s="253"/>
      <c r="AK252" s="253"/>
      <c r="AL252" s="253"/>
      <c r="AM252" s="376"/>
      <c r="AN252" s="376"/>
      <c r="AO252" s="376"/>
      <c r="AP252" s="376"/>
      <c r="AQ252" s="376"/>
      <c r="AR252" s="376"/>
      <c r="AS252" s="376"/>
      <c r="AT252" s="376"/>
      <c r="AU252" s="376"/>
      <c r="AV252" s="376"/>
      <c r="AW252" s="376"/>
      <c r="AX252" s="376"/>
      <c r="AY252" s="376"/>
      <c r="AZ252" s="376"/>
      <c r="BA252" s="274"/>
    </row>
    <row r="253" spans="1:53" s="245" customFormat="1" ht="15" outlineLevel="1">
      <c r="A253" s="450">
        <v>30</v>
      </c>
      <c r="B253" s="285" t="s">
        <v>486</v>
      </c>
      <c r="C253" s="253" t="s">
        <v>25</v>
      </c>
      <c r="D253" s="257"/>
      <c r="E253" s="257"/>
      <c r="F253" s="257"/>
      <c r="G253" s="257"/>
      <c r="H253" s="257"/>
      <c r="I253" s="257"/>
      <c r="J253" s="257"/>
      <c r="K253" s="257"/>
      <c r="L253" s="257"/>
      <c r="M253" s="257"/>
      <c r="N253" s="257"/>
      <c r="O253" s="257"/>
      <c r="P253" s="257"/>
      <c r="Q253" s="257"/>
      <c r="R253" s="257"/>
      <c r="S253" s="257"/>
      <c r="T253" s="257"/>
      <c r="U253" s="257">
        <v>0</v>
      </c>
      <c r="V253" s="257"/>
      <c r="W253" s="257"/>
      <c r="X253" s="257"/>
      <c r="Y253" s="257"/>
      <c r="Z253" s="257"/>
      <c r="AA253" s="257"/>
      <c r="AB253" s="257"/>
      <c r="AC253" s="257"/>
      <c r="AD253" s="257"/>
      <c r="AE253" s="257"/>
      <c r="AF253" s="257"/>
      <c r="AG253" s="257"/>
      <c r="AH253" s="257"/>
      <c r="AI253" s="257"/>
      <c r="AJ253" s="257"/>
      <c r="AK253" s="257"/>
      <c r="AL253" s="257"/>
      <c r="AM253" s="363"/>
      <c r="AN253" s="363"/>
      <c r="AO253" s="363"/>
      <c r="AP253" s="363"/>
      <c r="AQ253" s="363"/>
      <c r="AR253" s="363"/>
      <c r="AS253" s="363"/>
      <c r="AT253" s="363"/>
      <c r="AU253" s="363"/>
      <c r="AV253" s="363"/>
      <c r="AW253" s="363"/>
      <c r="AX253" s="363"/>
      <c r="AY253" s="363"/>
      <c r="AZ253" s="363"/>
      <c r="BA253" s="258">
        <f>SUM(AM253:AZ253)</f>
        <v>0</v>
      </c>
    </row>
    <row r="254" spans="1:53" s="245" customFormat="1" ht="15" outlineLevel="1">
      <c r="A254" s="450"/>
      <c r="B254" s="285" t="s">
        <v>243</v>
      </c>
      <c r="C254" s="253" t="s">
        <v>163</v>
      </c>
      <c r="D254" s="257"/>
      <c r="E254" s="257"/>
      <c r="F254" s="257"/>
      <c r="G254" s="257"/>
      <c r="H254" s="257"/>
      <c r="I254" s="257"/>
      <c r="J254" s="257"/>
      <c r="K254" s="257"/>
      <c r="L254" s="257"/>
      <c r="M254" s="257"/>
      <c r="N254" s="257"/>
      <c r="O254" s="257"/>
      <c r="P254" s="257"/>
      <c r="Q254" s="257"/>
      <c r="R254" s="257"/>
      <c r="S254" s="257"/>
      <c r="T254" s="257"/>
      <c r="U254" s="257">
        <f>U253</f>
        <v>0</v>
      </c>
      <c r="V254" s="257"/>
      <c r="W254" s="257"/>
      <c r="X254" s="257"/>
      <c r="Y254" s="257"/>
      <c r="Z254" s="257"/>
      <c r="AA254" s="257"/>
      <c r="AB254" s="257"/>
      <c r="AC254" s="257"/>
      <c r="AD254" s="257"/>
      <c r="AE254" s="257"/>
      <c r="AF254" s="257"/>
      <c r="AG254" s="257"/>
      <c r="AH254" s="257"/>
      <c r="AI254" s="257"/>
      <c r="AJ254" s="257"/>
      <c r="AK254" s="257"/>
      <c r="AL254" s="257"/>
      <c r="AM254" s="364">
        <f>AM253</f>
        <v>0</v>
      </c>
      <c r="AN254" s="364">
        <f t="shared" ref="AN254:AZ254" si="82">AN253</f>
        <v>0</v>
      </c>
      <c r="AO254" s="364">
        <f t="shared" si="82"/>
        <v>0</v>
      </c>
      <c r="AP254" s="364">
        <f t="shared" si="82"/>
        <v>0</v>
      </c>
      <c r="AQ254" s="364">
        <f t="shared" si="82"/>
        <v>0</v>
      </c>
      <c r="AR254" s="364">
        <f t="shared" si="82"/>
        <v>0</v>
      </c>
      <c r="AS254" s="364">
        <f t="shared" si="82"/>
        <v>0</v>
      </c>
      <c r="AT254" s="364">
        <f t="shared" si="82"/>
        <v>0</v>
      </c>
      <c r="AU254" s="364">
        <f t="shared" si="82"/>
        <v>0</v>
      </c>
      <c r="AV254" s="364">
        <f t="shared" si="82"/>
        <v>0</v>
      </c>
      <c r="AW254" s="364">
        <f t="shared" si="82"/>
        <v>0</v>
      </c>
      <c r="AX254" s="364">
        <f t="shared" si="82"/>
        <v>0</v>
      </c>
      <c r="AY254" s="364">
        <f t="shared" si="82"/>
        <v>0</v>
      </c>
      <c r="AZ254" s="364">
        <f t="shared" si="82"/>
        <v>0</v>
      </c>
      <c r="BA254" s="446"/>
    </row>
    <row r="255" spans="1:53" s="245" customFormat="1" ht="15" outlineLevel="1">
      <c r="A255" s="450"/>
      <c r="B255" s="285"/>
      <c r="C255" s="253"/>
      <c r="D255" s="253"/>
      <c r="E255" s="253"/>
      <c r="F255" s="253"/>
      <c r="G255" s="253"/>
      <c r="H255" s="253"/>
      <c r="I255" s="253"/>
      <c r="J255" s="253"/>
      <c r="K255" s="253"/>
      <c r="L255" s="253"/>
      <c r="M255" s="253"/>
      <c r="N255" s="253"/>
      <c r="O255" s="253"/>
      <c r="P255" s="253"/>
      <c r="Q255" s="253"/>
      <c r="R255" s="253"/>
      <c r="S255" s="253"/>
      <c r="T255" s="253"/>
      <c r="U255" s="253"/>
      <c r="V255" s="253"/>
      <c r="W255" s="253"/>
      <c r="X255" s="253"/>
      <c r="Y255" s="253"/>
      <c r="Z255" s="253"/>
      <c r="AA255" s="253"/>
      <c r="AB255" s="253"/>
      <c r="AC255" s="253"/>
      <c r="AD255" s="253"/>
      <c r="AE255" s="253"/>
      <c r="AF255" s="253"/>
      <c r="AG255" s="253"/>
      <c r="AH255" s="253"/>
      <c r="AI255" s="253"/>
      <c r="AJ255" s="253"/>
      <c r="AK255" s="253"/>
      <c r="AL255" s="253"/>
      <c r="AM255" s="365"/>
      <c r="AN255" s="365"/>
      <c r="AO255" s="365"/>
      <c r="AP255" s="365"/>
      <c r="AQ255" s="365"/>
      <c r="AR255" s="365"/>
      <c r="AS255" s="365"/>
      <c r="AT255" s="365"/>
      <c r="AU255" s="365"/>
      <c r="AV255" s="365"/>
      <c r="AW255" s="365"/>
      <c r="AX255" s="365"/>
      <c r="AY255" s="365"/>
      <c r="AZ255" s="365"/>
      <c r="BA255" s="274"/>
    </row>
    <row r="256" spans="1:53" s="245" customFormat="1" ht="15.6" outlineLevel="1">
      <c r="A256" s="450"/>
      <c r="B256" s="250" t="s">
        <v>487</v>
      </c>
      <c r="C256" s="253"/>
      <c r="D256" s="253"/>
      <c r="E256" s="253"/>
      <c r="F256" s="253"/>
      <c r="G256" s="253"/>
      <c r="H256" s="253"/>
      <c r="I256" s="253"/>
      <c r="J256" s="253"/>
      <c r="K256" s="253"/>
      <c r="L256" s="253"/>
      <c r="M256" s="253"/>
      <c r="N256" s="253"/>
      <c r="O256" s="253"/>
      <c r="P256" s="253"/>
      <c r="Q256" s="253"/>
      <c r="R256" s="253"/>
      <c r="S256" s="253"/>
      <c r="T256" s="253"/>
      <c r="U256" s="253"/>
      <c r="V256" s="253"/>
      <c r="W256" s="253"/>
      <c r="X256" s="253"/>
      <c r="Y256" s="253"/>
      <c r="Z256" s="253"/>
      <c r="AA256" s="253"/>
      <c r="AB256" s="253"/>
      <c r="AC256" s="253"/>
      <c r="AD256" s="253"/>
      <c r="AE256" s="253"/>
      <c r="AF256" s="253"/>
      <c r="AG256" s="253"/>
      <c r="AH256" s="253"/>
      <c r="AI256" s="253"/>
      <c r="AJ256" s="253"/>
      <c r="AK256" s="253"/>
      <c r="AL256" s="253"/>
      <c r="AM256" s="365"/>
      <c r="AN256" s="365"/>
      <c r="AO256" s="365"/>
      <c r="AP256" s="365"/>
      <c r="AQ256" s="365"/>
      <c r="AR256" s="365"/>
      <c r="AS256" s="365"/>
      <c r="AT256" s="365"/>
      <c r="AU256" s="365"/>
      <c r="AV256" s="365"/>
      <c r="AW256" s="365"/>
      <c r="AX256" s="365"/>
      <c r="AY256" s="365"/>
      <c r="AZ256" s="365"/>
      <c r="BA256" s="274"/>
    </row>
    <row r="257" spans="1:53" s="245" customFormat="1" ht="15" outlineLevel="1">
      <c r="A257" s="450">
        <v>31</v>
      </c>
      <c r="B257" s="285" t="s">
        <v>488</v>
      </c>
      <c r="C257" s="253" t="s">
        <v>25</v>
      </c>
      <c r="D257" s="257"/>
      <c r="E257" s="257"/>
      <c r="F257" s="257"/>
      <c r="G257" s="257"/>
      <c r="H257" s="257"/>
      <c r="I257" s="257"/>
      <c r="J257" s="257"/>
      <c r="K257" s="257"/>
      <c r="L257" s="257"/>
      <c r="M257" s="257"/>
      <c r="N257" s="257"/>
      <c r="O257" s="257"/>
      <c r="P257" s="257"/>
      <c r="Q257" s="257"/>
      <c r="R257" s="257"/>
      <c r="S257" s="257"/>
      <c r="T257" s="257"/>
      <c r="U257" s="257">
        <v>0</v>
      </c>
      <c r="V257" s="257"/>
      <c r="W257" s="257"/>
      <c r="X257" s="257"/>
      <c r="Y257" s="257"/>
      <c r="Z257" s="257"/>
      <c r="AA257" s="257"/>
      <c r="AB257" s="257"/>
      <c r="AC257" s="257"/>
      <c r="AD257" s="257"/>
      <c r="AE257" s="257"/>
      <c r="AF257" s="257"/>
      <c r="AG257" s="257"/>
      <c r="AH257" s="257"/>
      <c r="AI257" s="257"/>
      <c r="AJ257" s="257"/>
      <c r="AK257" s="257"/>
      <c r="AL257" s="257"/>
      <c r="AM257" s="363"/>
      <c r="AN257" s="363"/>
      <c r="AO257" s="363"/>
      <c r="AP257" s="363"/>
      <c r="AQ257" s="363"/>
      <c r="AR257" s="363"/>
      <c r="AS257" s="363"/>
      <c r="AT257" s="363"/>
      <c r="AU257" s="363"/>
      <c r="AV257" s="363"/>
      <c r="AW257" s="363"/>
      <c r="AX257" s="363"/>
      <c r="AY257" s="363"/>
      <c r="AZ257" s="363"/>
      <c r="BA257" s="258">
        <f>SUM(AM257:AZ257)</f>
        <v>0</v>
      </c>
    </row>
    <row r="258" spans="1:53" s="245" customFormat="1" ht="15" outlineLevel="1">
      <c r="A258" s="450"/>
      <c r="B258" s="285" t="s">
        <v>243</v>
      </c>
      <c r="C258" s="253" t="s">
        <v>163</v>
      </c>
      <c r="D258" s="257"/>
      <c r="E258" s="257"/>
      <c r="F258" s="257"/>
      <c r="G258" s="257"/>
      <c r="H258" s="257"/>
      <c r="I258" s="257"/>
      <c r="J258" s="257"/>
      <c r="K258" s="257"/>
      <c r="L258" s="257"/>
      <c r="M258" s="257"/>
      <c r="N258" s="257"/>
      <c r="O258" s="257"/>
      <c r="P258" s="257"/>
      <c r="Q258" s="257"/>
      <c r="R258" s="257"/>
      <c r="S258" s="257"/>
      <c r="T258" s="257"/>
      <c r="U258" s="257">
        <f>U257</f>
        <v>0</v>
      </c>
      <c r="V258" s="257"/>
      <c r="W258" s="257"/>
      <c r="X258" s="257"/>
      <c r="Y258" s="257"/>
      <c r="Z258" s="257"/>
      <c r="AA258" s="257"/>
      <c r="AB258" s="257"/>
      <c r="AC258" s="257"/>
      <c r="AD258" s="257"/>
      <c r="AE258" s="257"/>
      <c r="AF258" s="257"/>
      <c r="AG258" s="257"/>
      <c r="AH258" s="257"/>
      <c r="AI258" s="257"/>
      <c r="AJ258" s="257"/>
      <c r="AK258" s="257"/>
      <c r="AL258" s="257"/>
      <c r="AM258" s="364">
        <f>AM257</f>
        <v>0</v>
      </c>
      <c r="AN258" s="364">
        <f t="shared" ref="AN258:AZ258" si="83">AN257</f>
        <v>0</v>
      </c>
      <c r="AO258" s="364">
        <f t="shared" si="83"/>
        <v>0</v>
      </c>
      <c r="AP258" s="364">
        <f t="shared" si="83"/>
        <v>0</v>
      </c>
      <c r="AQ258" s="364">
        <f t="shared" si="83"/>
        <v>0</v>
      </c>
      <c r="AR258" s="364">
        <f t="shared" si="83"/>
        <v>0</v>
      </c>
      <c r="AS258" s="364">
        <f t="shared" si="83"/>
        <v>0</v>
      </c>
      <c r="AT258" s="364">
        <f t="shared" si="83"/>
        <v>0</v>
      </c>
      <c r="AU258" s="364">
        <f t="shared" si="83"/>
        <v>0</v>
      </c>
      <c r="AV258" s="364">
        <f t="shared" si="83"/>
        <v>0</v>
      </c>
      <c r="AW258" s="364">
        <f t="shared" si="83"/>
        <v>0</v>
      </c>
      <c r="AX258" s="364">
        <f t="shared" si="83"/>
        <v>0</v>
      </c>
      <c r="AY258" s="364">
        <f t="shared" si="83"/>
        <v>0</v>
      </c>
      <c r="AZ258" s="364">
        <f t="shared" si="83"/>
        <v>0</v>
      </c>
      <c r="BA258" s="446"/>
    </row>
    <row r="259" spans="1:53" s="245" customFormat="1" ht="15" outlineLevel="1">
      <c r="A259" s="450"/>
      <c r="B259" s="285"/>
      <c r="C259" s="253"/>
      <c r="D259" s="253"/>
      <c r="E259" s="253"/>
      <c r="F259" s="253"/>
      <c r="G259" s="253"/>
      <c r="H259" s="253"/>
      <c r="I259" s="253"/>
      <c r="J259" s="253"/>
      <c r="K259" s="253"/>
      <c r="L259" s="253"/>
      <c r="M259" s="253"/>
      <c r="N259" s="253"/>
      <c r="O259" s="253"/>
      <c r="P259" s="253"/>
      <c r="Q259" s="253"/>
      <c r="R259" s="253"/>
      <c r="S259" s="253"/>
      <c r="T259" s="253"/>
      <c r="U259" s="253"/>
      <c r="V259" s="253"/>
      <c r="W259" s="253"/>
      <c r="X259" s="253"/>
      <c r="Y259" s="253"/>
      <c r="Z259" s="253"/>
      <c r="AA259" s="253"/>
      <c r="AB259" s="253"/>
      <c r="AC259" s="253"/>
      <c r="AD259" s="253"/>
      <c r="AE259" s="253"/>
      <c r="AF259" s="253"/>
      <c r="AG259" s="253"/>
      <c r="AH259" s="253"/>
      <c r="AI259" s="253"/>
      <c r="AJ259" s="253"/>
      <c r="AK259" s="253"/>
      <c r="AL259" s="253"/>
      <c r="AM259" s="365"/>
      <c r="AN259" s="365"/>
      <c r="AO259" s="365"/>
      <c r="AP259" s="365"/>
      <c r="AQ259" s="365"/>
      <c r="AR259" s="365"/>
      <c r="AS259" s="365"/>
      <c r="AT259" s="365"/>
      <c r="AU259" s="365"/>
      <c r="AV259" s="365"/>
      <c r="AW259" s="365"/>
      <c r="AX259" s="365"/>
      <c r="AY259" s="365"/>
      <c r="AZ259" s="365"/>
      <c r="BA259" s="274"/>
    </row>
    <row r="260" spans="1:53" s="245" customFormat="1" ht="15" outlineLevel="1">
      <c r="A260" s="450">
        <v>32</v>
      </c>
      <c r="B260" s="285" t="s">
        <v>489</v>
      </c>
      <c r="C260" s="253" t="s">
        <v>25</v>
      </c>
      <c r="D260" s="257"/>
      <c r="E260" s="257"/>
      <c r="F260" s="257"/>
      <c r="G260" s="257"/>
      <c r="H260" s="257"/>
      <c r="I260" s="257"/>
      <c r="J260" s="257"/>
      <c r="K260" s="257"/>
      <c r="L260" s="257"/>
      <c r="M260" s="257"/>
      <c r="N260" s="257"/>
      <c r="O260" s="257"/>
      <c r="P260" s="257"/>
      <c r="Q260" s="257"/>
      <c r="R260" s="257"/>
      <c r="S260" s="257"/>
      <c r="T260" s="257"/>
      <c r="U260" s="257">
        <v>0</v>
      </c>
      <c r="V260" s="257"/>
      <c r="W260" s="257"/>
      <c r="X260" s="257"/>
      <c r="Y260" s="257"/>
      <c r="Z260" s="257"/>
      <c r="AA260" s="257"/>
      <c r="AB260" s="257"/>
      <c r="AC260" s="257"/>
      <c r="AD260" s="257"/>
      <c r="AE260" s="257"/>
      <c r="AF260" s="257"/>
      <c r="AG260" s="257"/>
      <c r="AH260" s="257"/>
      <c r="AI260" s="257"/>
      <c r="AJ260" s="257"/>
      <c r="AK260" s="257"/>
      <c r="AL260" s="257"/>
      <c r="AM260" s="363"/>
      <c r="AN260" s="363"/>
      <c r="AO260" s="363"/>
      <c r="AP260" s="363"/>
      <c r="AQ260" s="363"/>
      <c r="AR260" s="363"/>
      <c r="AS260" s="363"/>
      <c r="AT260" s="363"/>
      <c r="AU260" s="363"/>
      <c r="AV260" s="363"/>
      <c r="AW260" s="363"/>
      <c r="AX260" s="363"/>
      <c r="AY260" s="363"/>
      <c r="AZ260" s="363"/>
      <c r="BA260" s="258">
        <f>SUM(AM260:AZ260)</f>
        <v>0</v>
      </c>
    </row>
    <row r="261" spans="1:53" s="245" customFormat="1" ht="15" outlineLevel="1">
      <c r="A261" s="450"/>
      <c r="B261" s="285" t="s">
        <v>243</v>
      </c>
      <c r="C261" s="253" t="s">
        <v>163</v>
      </c>
      <c r="D261" s="257"/>
      <c r="E261" s="257"/>
      <c r="F261" s="257"/>
      <c r="G261" s="257"/>
      <c r="H261" s="257"/>
      <c r="I261" s="257"/>
      <c r="J261" s="257"/>
      <c r="K261" s="257"/>
      <c r="L261" s="257"/>
      <c r="M261" s="257"/>
      <c r="N261" s="257"/>
      <c r="O261" s="257"/>
      <c r="P261" s="257"/>
      <c r="Q261" s="257"/>
      <c r="R261" s="257"/>
      <c r="S261" s="257"/>
      <c r="T261" s="257"/>
      <c r="U261" s="257">
        <f>U260</f>
        <v>0</v>
      </c>
      <c r="V261" s="257"/>
      <c r="W261" s="257"/>
      <c r="X261" s="257"/>
      <c r="Y261" s="257"/>
      <c r="Z261" s="257"/>
      <c r="AA261" s="257"/>
      <c r="AB261" s="257"/>
      <c r="AC261" s="257"/>
      <c r="AD261" s="257"/>
      <c r="AE261" s="257"/>
      <c r="AF261" s="257"/>
      <c r="AG261" s="257"/>
      <c r="AH261" s="257"/>
      <c r="AI261" s="257"/>
      <c r="AJ261" s="257"/>
      <c r="AK261" s="257"/>
      <c r="AL261" s="257"/>
      <c r="AM261" s="364">
        <f>AM260</f>
        <v>0</v>
      </c>
      <c r="AN261" s="364">
        <f t="shared" ref="AN261:AZ261" si="84">AN260</f>
        <v>0</v>
      </c>
      <c r="AO261" s="364">
        <f t="shared" si="84"/>
        <v>0</v>
      </c>
      <c r="AP261" s="364">
        <f t="shared" si="84"/>
        <v>0</v>
      </c>
      <c r="AQ261" s="364">
        <f t="shared" si="84"/>
        <v>0</v>
      </c>
      <c r="AR261" s="364">
        <f t="shared" si="84"/>
        <v>0</v>
      </c>
      <c r="AS261" s="364">
        <f t="shared" si="84"/>
        <v>0</v>
      </c>
      <c r="AT261" s="364">
        <f t="shared" si="84"/>
        <v>0</v>
      </c>
      <c r="AU261" s="364">
        <f t="shared" si="84"/>
        <v>0</v>
      </c>
      <c r="AV261" s="364">
        <f t="shared" si="84"/>
        <v>0</v>
      </c>
      <c r="AW261" s="364">
        <f t="shared" si="84"/>
        <v>0</v>
      </c>
      <c r="AX261" s="364">
        <f t="shared" si="84"/>
        <v>0</v>
      </c>
      <c r="AY261" s="364">
        <f t="shared" si="84"/>
        <v>0</v>
      </c>
      <c r="AZ261" s="364">
        <f t="shared" si="84"/>
        <v>0</v>
      </c>
      <c r="BA261" s="446"/>
    </row>
    <row r="262" spans="1:53" s="245" customFormat="1" ht="15" outlineLevel="1">
      <c r="A262" s="450"/>
      <c r="B262" s="285"/>
      <c r="C262" s="253"/>
      <c r="D262" s="253"/>
      <c r="E262" s="253"/>
      <c r="F262" s="253"/>
      <c r="G262" s="253"/>
      <c r="H262" s="253"/>
      <c r="I262" s="253"/>
      <c r="J262" s="253"/>
      <c r="K262" s="253"/>
      <c r="L262" s="253"/>
      <c r="M262" s="253"/>
      <c r="N262" s="253"/>
      <c r="O262" s="253"/>
      <c r="P262" s="253"/>
      <c r="Q262" s="253"/>
      <c r="R262" s="253"/>
      <c r="S262" s="253"/>
      <c r="T262" s="253"/>
      <c r="U262" s="253"/>
      <c r="V262" s="253"/>
      <c r="W262" s="253"/>
      <c r="X262" s="253"/>
      <c r="Y262" s="253"/>
      <c r="Z262" s="253"/>
      <c r="AA262" s="253"/>
      <c r="AB262" s="253"/>
      <c r="AC262" s="253"/>
      <c r="AD262" s="253"/>
      <c r="AE262" s="253"/>
      <c r="AF262" s="253"/>
      <c r="AG262" s="253"/>
      <c r="AH262" s="253"/>
      <c r="AI262" s="253"/>
      <c r="AJ262" s="253"/>
      <c r="AK262" s="253"/>
      <c r="AL262" s="253"/>
      <c r="AM262" s="365"/>
      <c r="AN262" s="365"/>
      <c r="AO262" s="365"/>
      <c r="AP262" s="365"/>
      <c r="AQ262" s="365"/>
      <c r="AR262" s="365"/>
      <c r="AS262" s="365"/>
      <c r="AT262" s="365"/>
      <c r="AU262" s="365"/>
      <c r="AV262" s="365"/>
      <c r="AW262" s="365"/>
      <c r="AX262" s="365"/>
      <c r="AY262" s="365"/>
      <c r="AZ262" s="365"/>
      <c r="BA262" s="274"/>
    </row>
    <row r="263" spans="1:53" s="245" customFormat="1" ht="15" outlineLevel="1">
      <c r="A263" s="450">
        <v>33</v>
      </c>
      <c r="B263" s="285" t="s">
        <v>490</v>
      </c>
      <c r="C263" s="253" t="s">
        <v>25</v>
      </c>
      <c r="D263" s="257"/>
      <c r="E263" s="257"/>
      <c r="F263" s="257"/>
      <c r="G263" s="257"/>
      <c r="H263" s="257"/>
      <c r="I263" s="257"/>
      <c r="J263" s="257"/>
      <c r="K263" s="257"/>
      <c r="L263" s="257"/>
      <c r="M263" s="257"/>
      <c r="N263" s="257"/>
      <c r="O263" s="257"/>
      <c r="P263" s="257"/>
      <c r="Q263" s="257"/>
      <c r="R263" s="257"/>
      <c r="S263" s="257"/>
      <c r="T263" s="257"/>
      <c r="U263" s="257">
        <v>12</v>
      </c>
      <c r="V263" s="257"/>
      <c r="W263" s="257"/>
      <c r="X263" s="257"/>
      <c r="Y263" s="257"/>
      <c r="Z263" s="257"/>
      <c r="AA263" s="257"/>
      <c r="AB263" s="257"/>
      <c r="AC263" s="257"/>
      <c r="AD263" s="257"/>
      <c r="AE263" s="257"/>
      <c r="AF263" s="257"/>
      <c r="AG263" s="257"/>
      <c r="AH263" s="257"/>
      <c r="AI263" s="257"/>
      <c r="AJ263" s="257"/>
      <c r="AK263" s="257"/>
      <c r="AL263" s="257"/>
      <c r="AM263" s="363"/>
      <c r="AN263" s="363"/>
      <c r="AO263" s="363"/>
      <c r="AP263" s="363"/>
      <c r="AQ263" s="363"/>
      <c r="AR263" s="363"/>
      <c r="AS263" s="363"/>
      <c r="AT263" s="363"/>
      <c r="AU263" s="363"/>
      <c r="AV263" s="363"/>
      <c r="AW263" s="363"/>
      <c r="AX263" s="363"/>
      <c r="AY263" s="363"/>
      <c r="AZ263" s="363"/>
      <c r="BA263" s="258">
        <f>SUM(AM263:AZ263)</f>
        <v>0</v>
      </c>
    </row>
    <row r="264" spans="1:53" s="245" customFormat="1" ht="15" outlineLevel="1">
      <c r="A264" s="450"/>
      <c r="B264" s="285" t="s">
        <v>243</v>
      </c>
      <c r="C264" s="253" t="s">
        <v>163</v>
      </c>
      <c r="D264" s="257"/>
      <c r="E264" s="257"/>
      <c r="F264" s="257"/>
      <c r="G264" s="257"/>
      <c r="H264" s="257"/>
      <c r="I264" s="257"/>
      <c r="J264" s="257"/>
      <c r="K264" s="257"/>
      <c r="L264" s="257"/>
      <c r="M264" s="257"/>
      <c r="N264" s="257"/>
      <c r="O264" s="257"/>
      <c r="P264" s="257"/>
      <c r="Q264" s="257"/>
      <c r="R264" s="257"/>
      <c r="S264" s="257"/>
      <c r="T264" s="257"/>
      <c r="U264" s="257">
        <f>U263</f>
        <v>12</v>
      </c>
      <c r="V264" s="257"/>
      <c r="W264" s="257"/>
      <c r="X264" s="257"/>
      <c r="Y264" s="257"/>
      <c r="Z264" s="257"/>
      <c r="AA264" s="257"/>
      <c r="AB264" s="257"/>
      <c r="AC264" s="257"/>
      <c r="AD264" s="257"/>
      <c r="AE264" s="257"/>
      <c r="AF264" s="257"/>
      <c r="AG264" s="257"/>
      <c r="AH264" s="257"/>
      <c r="AI264" s="257"/>
      <c r="AJ264" s="257"/>
      <c r="AK264" s="257"/>
      <c r="AL264" s="257"/>
      <c r="AM264" s="364">
        <f>AM263</f>
        <v>0</v>
      </c>
      <c r="AN264" s="364">
        <f t="shared" ref="AN264:AZ264" si="85">AN263</f>
        <v>0</v>
      </c>
      <c r="AO264" s="364">
        <f t="shared" si="85"/>
        <v>0</v>
      </c>
      <c r="AP264" s="364">
        <f t="shared" si="85"/>
        <v>0</v>
      </c>
      <c r="AQ264" s="364">
        <f t="shared" si="85"/>
        <v>0</v>
      </c>
      <c r="AR264" s="364">
        <f t="shared" si="85"/>
        <v>0</v>
      </c>
      <c r="AS264" s="364">
        <f t="shared" si="85"/>
        <v>0</v>
      </c>
      <c r="AT264" s="364">
        <f t="shared" si="85"/>
        <v>0</v>
      </c>
      <c r="AU264" s="364">
        <f t="shared" si="85"/>
        <v>0</v>
      </c>
      <c r="AV264" s="364">
        <f t="shared" si="85"/>
        <v>0</v>
      </c>
      <c r="AW264" s="364">
        <f t="shared" si="85"/>
        <v>0</v>
      </c>
      <c r="AX264" s="364">
        <f t="shared" si="85"/>
        <v>0</v>
      </c>
      <c r="AY264" s="364">
        <f t="shared" si="85"/>
        <v>0</v>
      </c>
      <c r="AZ264" s="364">
        <f t="shared" si="85"/>
        <v>0</v>
      </c>
      <c r="BA264" s="446"/>
    </row>
    <row r="265" spans="1:53" ht="15" outlineLevel="1">
      <c r="B265" s="276"/>
      <c r="C265" s="286"/>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53"/>
      <c r="AG265" s="253"/>
      <c r="AH265" s="253"/>
      <c r="AI265" s="253"/>
      <c r="AJ265" s="253"/>
      <c r="AK265" s="253"/>
      <c r="AL265" s="253"/>
      <c r="AM265" s="263"/>
      <c r="AN265" s="263"/>
      <c r="AO265" s="263"/>
      <c r="AP265" s="263"/>
      <c r="AQ265" s="263"/>
      <c r="AR265" s="263"/>
      <c r="AS265" s="263"/>
      <c r="AT265" s="263"/>
      <c r="AU265" s="263"/>
      <c r="AV265" s="263"/>
      <c r="AW265" s="263"/>
      <c r="AX265" s="263"/>
      <c r="AY265" s="263"/>
      <c r="AZ265" s="263"/>
      <c r="BA265" s="268"/>
    </row>
    <row r="266" spans="1:53" ht="15.6">
      <c r="B266" s="288" t="s">
        <v>244</v>
      </c>
      <c r="C266" s="290"/>
      <c r="D266" s="290">
        <f>SUM(D161:D264)</f>
        <v>0</v>
      </c>
      <c r="E266" s="290"/>
      <c r="F266" s="290"/>
      <c r="G266" s="290"/>
      <c r="H266" s="290"/>
      <c r="I266" s="290"/>
      <c r="J266" s="290"/>
      <c r="K266" s="290"/>
      <c r="L266" s="290"/>
      <c r="M266" s="290"/>
      <c r="N266" s="290"/>
      <c r="O266" s="290"/>
      <c r="P266" s="290"/>
      <c r="Q266" s="290"/>
      <c r="R266" s="290"/>
      <c r="S266" s="290"/>
      <c r="T266" s="290"/>
      <c r="U266" s="290"/>
      <c r="V266" s="290">
        <f>SUM(V161:V264)</f>
        <v>0</v>
      </c>
      <c r="W266" s="290"/>
      <c r="X266" s="290"/>
      <c r="Y266" s="290"/>
      <c r="Z266" s="290"/>
      <c r="AA266" s="290"/>
      <c r="AB266" s="290"/>
      <c r="AC266" s="290"/>
      <c r="AD266" s="290"/>
      <c r="AE266" s="290"/>
      <c r="AF266" s="290"/>
      <c r="AG266" s="290"/>
      <c r="AH266" s="290"/>
      <c r="AI266" s="290"/>
      <c r="AJ266" s="290"/>
      <c r="AK266" s="290"/>
      <c r="AL266" s="290"/>
      <c r="AM266" s="290">
        <f>IF(AM160="kWh",SUMPRODUCT(D161:D264,AM161:AM264))</f>
        <v>0</v>
      </c>
      <c r="AN266" s="290">
        <f>IF(AN160="kWh",SUMPRODUCT(D161:D264,AN161:AN264))</f>
        <v>0</v>
      </c>
      <c r="AO266" s="290">
        <f>IF(AO160="kW",SUMPRODUCT(U161:U264,V161:V264,AO161:AO264),SUMPRODUCT(D161:D264,AO161:AO264))</f>
        <v>0</v>
      </c>
      <c r="AP266" s="290">
        <f>IF(AP160="kW",SUMPRODUCT(U161:U264,V161:V264,AP161:AP264),SUMPRODUCT(D161:D264,AP161:AP264))</f>
        <v>0</v>
      </c>
      <c r="AQ266" s="290">
        <f>IF(AQ160="kW",SUMPRODUCT(U161:U264,V161:V264,AQ161:AQ264),SUMPRODUCT(D161:D264,AQ161:AQ264))</f>
        <v>0</v>
      </c>
      <c r="AR266" s="290">
        <f>IF(AR160="kW",SUMPRODUCT(U161:U264,V161:V264,AR161:AR264),SUMPRODUCT(D161:D264,AR161:AR264))</f>
        <v>0</v>
      </c>
      <c r="AS266" s="290">
        <f>IF(AS160="kW",SUMPRODUCT(U161:U264,V161:V264,AS161:AS264),SUMPRODUCT(D161:D264,AS161:AS264))</f>
        <v>0</v>
      </c>
      <c r="AT266" s="290">
        <f>IF(AT160="kW",SUMPRODUCT(U161:U264,V161:V264,AT161:AT264),SUMPRODUCT(D161:D264,AT161:AT264))</f>
        <v>0</v>
      </c>
      <c r="AU266" s="290">
        <f>IF(AU160="kW",SUMPRODUCT(U161:U264,V161:V264,AU161:AU264),SUMPRODUCT(D161:D264,AU161:AU264))</f>
        <v>0</v>
      </c>
      <c r="AV266" s="290">
        <f>IF(AV160="kW",SUMPRODUCT(U161:U264,V161:V264,AV161:AV264),SUMPRODUCT(D161:D264,AV161:AV264))</f>
        <v>0</v>
      </c>
      <c r="AW266" s="290">
        <f>IF(AW160="kW",SUMPRODUCT(U161:U264,V161:V264,AW161:AW264),SUMPRODUCT(D161:D264,AW161:AW264))</f>
        <v>0</v>
      </c>
      <c r="AX266" s="290">
        <f>IF(AX160="kW",SUMPRODUCT(U161:U264,V161:V264,AX161:AX264),SUMPRODUCT(D161:D264,AX161:AX264))</f>
        <v>0</v>
      </c>
      <c r="AY266" s="290">
        <f>IF(AY160="kW",SUMPRODUCT(U161:U264,V161:V264,AY161:AY264),SUMPRODUCT(D161:D264,AY161:AY264))</f>
        <v>0</v>
      </c>
      <c r="AZ266" s="290">
        <f>IF(AZ160="kW",SUMPRODUCT(U161:U264,V161:V264,AZ161:AZ264),SUMPRODUCT(D161:D264,AZ161:AZ264))</f>
        <v>0</v>
      </c>
      <c r="BA266" s="291"/>
    </row>
    <row r="267" spans="1:53" ht="15.6">
      <c r="B267" s="292" t="s">
        <v>245</v>
      </c>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c r="AH267" s="289"/>
      <c r="AI267" s="289"/>
      <c r="AJ267" s="289"/>
      <c r="AK267" s="289"/>
      <c r="AL267" s="289"/>
      <c r="AM267" s="289">
        <f>HLOOKUP(AM159,'2. LRAMVA Threshold'!$B$42:$Q$53,4,FALSE)</f>
        <v>0</v>
      </c>
      <c r="AN267" s="289">
        <f>HLOOKUP(AN159,'2. LRAMVA Threshold'!$B$42:$Q$53,4,FALSE)</f>
        <v>0</v>
      </c>
      <c r="AO267" s="289">
        <f>HLOOKUP(AO159,'2. LRAMVA Threshold'!$B$42:$Q$53,4,FALSE)</f>
        <v>0</v>
      </c>
      <c r="AP267" s="289">
        <f>HLOOKUP(AP159,'2. LRAMVA Threshold'!$B$42:$Q$53,4,FALSE)</f>
        <v>0</v>
      </c>
      <c r="AQ267" s="289">
        <f>HLOOKUP(AQ159,'2. LRAMVA Threshold'!$B$42:$Q$53,4,FALSE)</f>
        <v>0</v>
      </c>
      <c r="AR267" s="289">
        <f>HLOOKUP(AR159,'2. LRAMVA Threshold'!$B$42:$Q$53,4,FALSE)</f>
        <v>0</v>
      </c>
      <c r="AS267" s="289">
        <f>HLOOKUP(AS159,'2. LRAMVA Threshold'!$B$42:$Q$53,4,FALSE)</f>
        <v>0</v>
      </c>
      <c r="AT267" s="289">
        <f>HLOOKUP(AT159,'2. LRAMVA Threshold'!$B$42:$Q$53,4,FALSE)</f>
        <v>0</v>
      </c>
      <c r="AU267" s="289">
        <f>HLOOKUP(AU159,'2. LRAMVA Threshold'!$B$42:$Q$53,4,FALSE)</f>
        <v>0</v>
      </c>
      <c r="AV267" s="289">
        <f>HLOOKUP(AV159,'2. LRAMVA Threshold'!$B$42:$Q$53,4,FALSE)</f>
        <v>0</v>
      </c>
      <c r="AW267" s="289">
        <f>HLOOKUP(AW159,'2. LRAMVA Threshold'!$B$42:$Q$53,4,FALSE)</f>
        <v>0</v>
      </c>
      <c r="AX267" s="289">
        <f>HLOOKUP(AX159,'2. LRAMVA Threshold'!$B$42:$Q$53,4,FALSE)</f>
        <v>0</v>
      </c>
      <c r="AY267" s="289">
        <f>HLOOKUP(AY159,'2. LRAMVA Threshold'!$B$42:$Q$53,4,FALSE)</f>
        <v>0</v>
      </c>
      <c r="AZ267" s="289">
        <f>HLOOKUP(AZ159,'2. LRAMVA Threshold'!$B$42:$Q$53,4,FALSE)</f>
        <v>0</v>
      </c>
      <c r="BA267" s="293"/>
    </row>
    <row r="268" spans="1:53" ht="15">
      <c r="B268" s="285"/>
      <c r="C268" s="294"/>
      <c r="D268" s="295"/>
      <c r="E268" s="295"/>
      <c r="F268" s="295"/>
      <c r="G268" s="295"/>
      <c r="H268" s="295"/>
      <c r="I268" s="295"/>
      <c r="J268" s="295"/>
      <c r="K268" s="295"/>
      <c r="L268" s="295"/>
      <c r="M268" s="295"/>
      <c r="N268" s="295"/>
      <c r="O268" s="295"/>
      <c r="P268" s="295"/>
      <c r="Q268" s="295"/>
      <c r="R268" s="295"/>
      <c r="S268" s="295"/>
      <c r="T268" s="295"/>
      <c r="U268" s="295"/>
      <c r="V268" s="296"/>
      <c r="W268" s="295"/>
      <c r="X268" s="295"/>
      <c r="Y268" s="295"/>
      <c r="Z268" s="265"/>
      <c r="AA268" s="265"/>
      <c r="AB268" s="265"/>
      <c r="AC268" s="265"/>
      <c r="AD268" s="295"/>
      <c r="AE268" s="295"/>
      <c r="AF268" s="295"/>
      <c r="AG268" s="295"/>
      <c r="AH268" s="295"/>
      <c r="AI268" s="295"/>
      <c r="AJ268" s="295"/>
      <c r="AK268" s="295"/>
      <c r="AL268" s="295"/>
      <c r="AM268" s="262"/>
      <c r="AN268" s="262"/>
      <c r="AO268" s="262"/>
      <c r="AP268" s="262"/>
      <c r="AQ268" s="262"/>
      <c r="AR268" s="262"/>
      <c r="AS268" s="262"/>
      <c r="AT268" s="262"/>
      <c r="AU268" s="262"/>
      <c r="AV268" s="262"/>
      <c r="AW268" s="262"/>
      <c r="AX268" s="262"/>
      <c r="AY268" s="262"/>
      <c r="AZ268" s="262"/>
      <c r="BA268" s="297"/>
    </row>
    <row r="269" spans="1:53" ht="15">
      <c r="B269" s="285" t="s">
        <v>165</v>
      </c>
      <c r="C269" s="298"/>
      <c r="D269" s="298"/>
      <c r="E269" s="331"/>
      <c r="F269" s="331"/>
      <c r="G269" s="331"/>
      <c r="H269" s="331"/>
      <c r="I269" s="331"/>
      <c r="J269" s="331"/>
      <c r="K269" s="331"/>
      <c r="L269" s="331"/>
      <c r="M269" s="331"/>
      <c r="N269" s="331"/>
      <c r="O269" s="331"/>
      <c r="P269" s="331"/>
      <c r="Q269" s="331"/>
      <c r="R269" s="331"/>
      <c r="S269" s="331"/>
      <c r="T269" s="331"/>
      <c r="U269" s="331"/>
      <c r="V269" s="253"/>
      <c r="W269" s="300"/>
      <c r="X269" s="300"/>
      <c r="Y269" s="300"/>
      <c r="Z269" s="299"/>
      <c r="AA269" s="299"/>
      <c r="AB269" s="299"/>
      <c r="AC269" s="299"/>
      <c r="AD269" s="300"/>
      <c r="AE269" s="300"/>
      <c r="AF269" s="300"/>
      <c r="AG269" s="300"/>
      <c r="AH269" s="300"/>
      <c r="AI269" s="300"/>
      <c r="AJ269" s="300"/>
      <c r="AK269" s="300"/>
      <c r="AL269" s="300"/>
      <c r="AM269" s="737">
        <f>HLOOKUP(AM$20,'3.  Distribution Rates'!$C$122:$P$133,4,FALSE)</f>
        <v>1.95E-2</v>
      </c>
      <c r="AN269" s="737">
        <f>HLOOKUP(AN$20,'3.  Distribution Rates'!$C$122:$P$133,4,FALSE)</f>
        <v>1.55E-2</v>
      </c>
      <c r="AO269" s="301">
        <f>HLOOKUP(AO$20,'3.  Distribution Rates'!$C$122:$P$133,4,FALSE)</f>
        <v>2.9866999999999999</v>
      </c>
      <c r="AP269" s="301">
        <f>HLOOKUP(AP$20,'3.  Distribution Rates'!$C$122:$P$133,4,FALSE)</f>
        <v>8.6013999999999999</v>
      </c>
      <c r="AQ269" s="301">
        <f>HLOOKUP(AQ$20,'3.  Distribution Rates'!$C$122:$P$133,4,FALSE)</f>
        <v>0</v>
      </c>
      <c r="AR269" s="301">
        <f>HLOOKUP(AR$20,'3.  Distribution Rates'!$C$122:$P$133,4,FALSE)</f>
        <v>0</v>
      </c>
      <c r="AS269" s="301">
        <f>HLOOKUP(AS$20,'3.  Distribution Rates'!$C$122:$P$133,4,FALSE)</f>
        <v>0</v>
      </c>
      <c r="AT269" s="301">
        <f>HLOOKUP(AT$20,'3.  Distribution Rates'!$C$122:$P$133,4,FALSE)</f>
        <v>0</v>
      </c>
      <c r="AU269" s="301">
        <f>HLOOKUP(AU$20,'3.  Distribution Rates'!$C$122:$P$133,4,FALSE)</f>
        <v>0</v>
      </c>
      <c r="AV269" s="301">
        <f>HLOOKUP(AV$20,'3.  Distribution Rates'!$C$122:$P$133,4,FALSE)</f>
        <v>0</v>
      </c>
      <c r="AW269" s="301">
        <f>HLOOKUP(AW$20,'3.  Distribution Rates'!$C$122:$P$133,4,FALSE)</f>
        <v>0</v>
      </c>
      <c r="AX269" s="301">
        <f>HLOOKUP(AX$20,'3.  Distribution Rates'!$C$122:$P$133,4,FALSE)</f>
        <v>0</v>
      </c>
      <c r="AY269" s="301">
        <f>HLOOKUP(AY$20,'3.  Distribution Rates'!$C$122:$P$133,4,FALSE)</f>
        <v>0</v>
      </c>
      <c r="AZ269" s="301">
        <f>HLOOKUP(AZ$20,'3.  Distribution Rates'!$C$122:$P$133,4,FALSE)</f>
        <v>0</v>
      </c>
      <c r="BA269" s="332"/>
    </row>
    <row r="270" spans="1:53" ht="15">
      <c r="B270" s="256" t="s">
        <v>154</v>
      </c>
      <c r="C270" s="303"/>
      <c r="D270" s="245"/>
      <c r="E270" s="242"/>
      <c r="F270" s="242"/>
      <c r="G270" s="242"/>
      <c r="H270" s="242"/>
      <c r="I270" s="242"/>
      <c r="J270" s="242"/>
      <c r="K270" s="242"/>
      <c r="L270" s="242"/>
      <c r="M270" s="242"/>
      <c r="N270" s="242"/>
      <c r="O270" s="242"/>
      <c r="P270" s="242"/>
      <c r="Q270" s="242"/>
      <c r="R270" s="242"/>
      <c r="S270" s="242"/>
      <c r="T270" s="242"/>
      <c r="U270" s="242"/>
      <c r="V270" s="253"/>
      <c r="W270" s="242"/>
      <c r="X270" s="242"/>
      <c r="Y270" s="242"/>
      <c r="Z270" s="245"/>
      <c r="AA270" s="245"/>
      <c r="AB270" s="245"/>
      <c r="AC270" s="245"/>
      <c r="AD270" s="242"/>
      <c r="AE270" s="242"/>
      <c r="AF270" s="242"/>
      <c r="AG270" s="242"/>
      <c r="AH270" s="242"/>
      <c r="AI270" s="242"/>
      <c r="AJ270" s="242"/>
      <c r="AK270" s="242"/>
      <c r="AL270" s="242"/>
      <c r="AM270" s="333">
        <f>AM135*AM269</f>
        <v>0</v>
      </c>
      <c r="AN270" s="333">
        <f>AN135*AN269</f>
        <v>0</v>
      </c>
      <c r="AO270" s="333">
        <f t="shared" ref="AO270:AZ270" si="86">AO135*AO269</f>
        <v>0</v>
      </c>
      <c r="AP270" s="333">
        <f t="shared" si="86"/>
        <v>0</v>
      </c>
      <c r="AQ270" s="333">
        <f t="shared" si="86"/>
        <v>0</v>
      </c>
      <c r="AR270" s="333">
        <f t="shared" si="86"/>
        <v>0</v>
      </c>
      <c r="AS270" s="333">
        <f t="shared" si="86"/>
        <v>0</v>
      </c>
      <c r="AT270" s="333">
        <f t="shared" si="86"/>
        <v>0</v>
      </c>
      <c r="AU270" s="333">
        <f t="shared" si="86"/>
        <v>0</v>
      </c>
      <c r="AV270" s="333">
        <f t="shared" si="86"/>
        <v>0</v>
      </c>
      <c r="AW270" s="333">
        <f t="shared" si="86"/>
        <v>0</v>
      </c>
      <c r="AX270" s="333">
        <f t="shared" si="86"/>
        <v>0</v>
      </c>
      <c r="AY270" s="333">
        <f t="shared" si="86"/>
        <v>0</v>
      </c>
      <c r="AZ270" s="333">
        <f t="shared" si="86"/>
        <v>0</v>
      </c>
      <c r="BA270" s="545">
        <f>SUM(AM270:AZ270)</f>
        <v>0</v>
      </c>
    </row>
    <row r="271" spans="1:53" ht="15">
      <c r="B271" s="256" t="s">
        <v>155</v>
      </c>
      <c r="C271" s="303"/>
      <c r="D271" s="245"/>
      <c r="E271" s="242"/>
      <c r="F271" s="242"/>
      <c r="G271" s="242"/>
      <c r="H271" s="242"/>
      <c r="I271" s="242"/>
      <c r="J271" s="242"/>
      <c r="K271" s="242"/>
      <c r="L271" s="242"/>
      <c r="M271" s="242"/>
      <c r="N271" s="242"/>
      <c r="O271" s="242"/>
      <c r="P271" s="242"/>
      <c r="Q271" s="242"/>
      <c r="R271" s="242"/>
      <c r="S271" s="242"/>
      <c r="T271" s="242"/>
      <c r="U271" s="242"/>
      <c r="V271" s="253"/>
      <c r="W271" s="242"/>
      <c r="X271" s="242"/>
      <c r="Y271" s="242"/>
      <c r="Z271" s="245"/>
      <c r="AA271" s="245"/>
      <c r="AB271" s="245"/>
      <c r="AC271" s="245"/>
      <c r="AD271" s="242"/>
      <c r="AE271" s="242"/>
      <c r="AF271" s="242"/>
      <c r="AG271" s="242"/>
      <c r="AH271" s="242"/>
      <c r="AI271" s="242"/>
      <c r="AJ271" s="242"/>
      <c r="AK271" s="242"/>
      <c r="AL271" s="242"/>
      <c r="AM271" s="333">
        <f t="shared" ref="AM271:AZ271" si="87">AM266*AM269</f>
        <v>0</v>
      </c>
      <c r="AN271" s="333">
        <f t="shared" si="87"/>
        <v>0</v>
      </c>
      <c r="AO271" s="334">
        <f t="shared" si="87"/>
        <v>0</v>
      </c>
      <c r="AP271" s="333">
        <f t="shared" si="87"/>
        <v>0</v>
      </c>
      <c r="AQ271" s="333">
        <f t="shared" si="87"/>
        <v>0</v>
      </c>
      <c r="AR271" s="334">
        <f t="shared" si="87"/>
        <v>0</v>
      </c>
      <c r="AS271" s="333">
        <f t="shared" si="87"/>
        <v>0</v>
      </c>
      <c r="AT271" s="333">
        <f t="shared" si="87"/>
        <v>0</v>
      </c>
      <c r="AU271" s="334">
        <f t="shared" si="87"/>
        <v>0</v>
      </c>
      <c r="AV271" s="333">
        <f t="shared" si="87"/>
        <v>0</v>
      </c>
      <c r="AW271" s="333">
        <f t="shared" si="87"/>
        <v>0</v>
      </c>
      <c r="AX271" s="334">
        <f t="shared" si="87"/>
        <v>0</v>
      </c>
      <c r="AY271" s="333">
        <f t="shared" si="87"/>
        <v>0</v>
      </c>
      <c r="AZ271" s="333">
        <f t="shared" si="87"/>
        <v>0</v>
      </c>
      <c r="BA271" s="545">
        <f>SUM(AM271:AZ271)</f>
        <v>0</v>
      </c>
    </row>
    <row r="272" spans="1:53" s="335" customFormat="1" ht="15.6">
      <c r="A272" s="452"/>
      <c r="B272" s="307" t="s">
        <v>253</v>
      </c>
      <c r="C272" s="303"/>
      <c r="D272" s="265"/>
      <c r="E272" s="295"/>
      <c r="F272" s="295"/>
      <c r="G272" s="295"/>
      <c r="H272" s="295"/>
      <c r="I272" s="295"/>
      <c r="J272" s="295"/>
      <c r="K272" s="295"/>
      <c r="L272" s="295"/>
      <c r="M272" s="295"/>
      <c r="N272" s="295"/>
      <c r="O272" s="295"/>
      <c r="P272" s="295"/>
      <c r="Q272" s="295"/>
      <c r="R272" s="295"/>
      <c r="S272" s="295"/>
      <c r="T272" s="295"/>
      <c r="U272" s="295"/>
      <c r="V272" s="262"/>
      <c r="W272" s="295"/>
      <c r="X272" s="295"/>
      <c r="Y272" s="295"/>
      <c r="Z272" s="265"/>
      <c r="AA272" s="265"/>
      <c r="AB272" s="265"/>
      <c r="AC272" s="265"/>
      <c r="AD272" s="295"/>
      <c r="AE272" s="295"/>
      <c r="AF272" s="295"/>
      <c r="AG272" s="295"/>
      <c r="AH272" s="295"/>
      <c r="AI272" s="295"/>
      <c r="AJ272" s="295"/>
      <c r="AK272" s="295"/>
      <c r="AL272" s="295"/>
      <c r="AM272" s="304">
        <f>SUM(AM270:AM271)</f>
        <v>0</v>
      </c>
      <c r="AN272" s="304">
        <f t="shared" ref="AN272:AS272" si="88">SUM(AN270:AN271)</f>
        <v>0</v>
      </c>
      <c r="AO272" s="304">
        <f t="shared" si="88"/>
        <v>0</v>
      </c>
      <c r="AP272" s="304">
        <f t="shared" si="88"/>
        <v>0</v>
      </c>
      <c r="AQ272" s="304">
        <f t="shared" si="88"/>
        <v>0</v>
      </c>
      <c r="AR272" s="304">
        <f t="shared" si="88"/>
        <v>0</v>
      </c>
      <c r="AS272" s="304">
        <f t="shared" si="88"/>
        <v>0</v>
      </c>
      <c r="AT272" s="304">
        <f t="shared" ref="AT272:AZ272" si="89">SUM(AT270:AT271)</f>
        <v>0</v>
      </c>
      <c r="AU272" s="304">
        <f t="shared" si="89"/>
        <v>0</v>
      </c>
      <c r="AV272" s="304">
        <f t="shared" si="89"/>
        <v>0</v>
      </c>
      <c r="AW272" s="304">
        <f t="shared" si="89"/>
        <v>0</v>
      </c>
      <c r="AX272" s="304">
        <f t="shared" si="89"/>
        <v>0</v>
      </c>
      <c r="AY272" s="304">
        <f t="shared" si="89"/>
        <v>0</v>
      </c>
      <c r="AZ272" s="304">
        <f t="shared" si="89"/>
        <v>0</v>
      </c>
      <c r="BA272" s="361">
        <f>SUM(BA270:BA271)</f>
        <v>0</v>
      </c>
    </row>
    <row r="273" spans="1:55" s="335" customFormat="1" ht="15.6">
      <c r="A273" s="452"/>
      <c r="B273" s="307" t="s">
        <v>246</v>
      </c>
      <c r="C273" s="303"/>
      <c r="D273" s="308"/>
      <c r="E273" s="295"/>
      <c r="F273" s="295"/>
      <c r="G273" s="295"/>
      <c r="H273" s="295"/>
      <c r="I273" s="295"/>
      <c r="J273" s="295"/>
      <c r="K273" s="295"/>
      <c r="L273" s="295"/>
      <c r="M273" s="295"/>
      <c r="N273" s="295"/>
      <c r="O273" s="295"/>
      <c r="P273" s="295"/>
      <c r="Q273" s="295"/>
      <c r="R273" s="295"/>
      <c r="S273" s="295"/>
      <c r="T273" s="295"/>
      <c r="U273" s="295"/>
      <c r="V273" s="262"/>
      <c r="W273" s="295"/>
      <c r="X273" s="295"/>
      <c r="Y273" s="295"/>
      <c r="Z273" s="265"/>
      <c r="AA273" s="265"/>
      <c r="AB273" s="265"/>
      <c r="AC273" s="265"/>
      <c r="AD273" s="295"/>
      <c r="AE273" s="295"/>
      <c r="AF273" s="295"/>
      <c r="AG273" s="295"/>
      <c r="AH273" s="295"/>
      <c r="AI273" s="295"/>
      <c r="AJ273" s="295"/>
      <c r="AK273" s="295"/>
      <c r="AL273" s="295"/>
      <c r="AM273" s="305">
        <f t="shared" ref="AM273:AS273" si="90">AM267*AM269</f>
        <v>0</v>
      </c>
      <c r="AN273" s="305">
        <f t="shared" si="90"/>
        <v>0</v>
      </c>
      <c r="AO273" s="305">
        <f t="shared" si="90"/>
        <v>0</v>
      </c>
      <c r="AP273" s="305">
        <f t="shared" si="90"/>
        <v>0</v>
      </c>
      <c r="AQ273" s="305">
        <f t="shared" si="90"/>
        <v>0</v>
      </c>
      <c r="AR273" s="305">
        <f t="shared" si="90"/>
        <v>0</v>
      </c>
      <c r="AS273" s="305">
        <f t="shared" si="90"/>
        <v>0</v>
      </c>
      <c r="AT273" s="305">
        <f t="shared" ref="AT273:AZ273" si="91">AT267*AT269</f>
        <v>0</v>
      </c>
      <c r="AU273" s="305">
        <f t="shared" si="91"/>
        <v>0</v>
      </c>
      <c r="AV273" s="305">
        <f t="shared" si="91"/>
        <v>0</v>
      </c>
      <c r="AW273" s="305">
        <f t="shared" si="91"/>
        <v>0</v>
      </c>
      <c r="AX273" s="305">
        <f t="shared" si="91"/>
        <v>0</v>
      </c>
      <c r="AY273" s="305">
        <f t="shared" si="91"/>
        <v>0</v>
      </c>
      <c r="AZ273" s="305">
        <f t="shared" si="91"/>
        <v>0</v>
      </c>
      <c r="BA273" s="361">
        <f>SUM(AM273:AZ273)</f>
        <v>0</v>
      </c>
    </row>
    <row r="274" spans="1:55" s="335" customFormat="1" ht="15.6">
      <c r="A274" s="452"/>
      <c r="B274" s="307" t="s">
        <v>254</v>
      </c>
      <c r="C274" s="303"/>
      <c r="D274" s="308"/>
      <c r="E274" s="295"/>
      <c r="F274" s="295"/>
      <c r="G274" s="295"/>
      <c r="H274" s="295"/>
      <c r="I274" s="295"/>
      <c r="J274" s="295"/>
      <c r="K274" s="295"/>
      <c r="L274" s="295"/>
      <c r="M274" s="295"/>
      <c r="N274" s="295"/>
      <c r="O274" s="295"/>
      <c r="P274" s="295"/>
      <c r="Q274" s="295"/>
      <c r="R274" s="295"/>
      <c r="S274" s="295"/>
      <c r="T274" s="295"/>
      <c r="U274" s="295"/>
      <c r="V274" s="262"/>
      <c r="W274" s="295"/>
      <c r="X274" s="295"/>
      <c r="Y274" s="295"/>
      <c r="Z274" s="308"/>
      <c r="AA274" s="308"/>
      <c r="AB274" s="308"/>
      <c r="AC274" s="308"/>
      <c r="AD274" s="295"/>
      <c r="AE274" s="295"/>
      <c r="AF274" s="295"/>
      <c r="AG274" s="295"/>
      <c r="AH274" s="295"/>
      <c r="AI274" s="295"/>
      <c r="AJ274" s="295"/>
      <c r="AK274" s="295"/>
      <c r="AL274" s="295"/>
      <c r="BA274" s="361">
        <f>BA272-BA273</f>
        <v>0</v>
      </c>
    </row>
    <row r="275" spans="1:55" ht="15">
      <c r="B275" s="285"/>
      <c r="C275" s="308"/>
      <c r="D275" s="308"/>
      <c r="E275" s="295"/>
      <c r="F275" s="295"/>
      <c r="G275" s="295"/>
      <c r="H275" s="295"/>
      <c r="I275" s="295"/>
      <c r="J275" s="295"/>
      <c r="K275" s="295"/>
      <c r="L275" s="295"/>
      <c r="M275" s="295"/>
      <c r="N275" s="295"/>
      <c r="O275" s="295"/>
      <c r="P275" s="295"/>
      <c r="Q275" s="295"/>
      <c r="R275" s="295"/>
      <c r="S275" s="295"/>
      <c r="T275" s="295"/>
      <c r="U275" s="295"/>
      <c r="V275" s="262"/>
      <c r="W275" s="295"/>
      <c r="X275" s="295"/>
      <c r="Y275" s="295"/>
      <c r="Z275" s="308"/>
      <c r="AA275" s="303"/>
      <c r="AB275" s="308"/>
      <c r="AC275" s="308"/>
      <c r="AD275" s="295"/>
      <c r="AE275" s="295"/>
      <c r="AF275" s="295"/>
      <c r="AG275" s="295"/>
      <c r="AH275" s="295"/>
      <c r="AI275" s="295"/>
      <c r="AJ275" s="295"/>
      <c r="AK275" s="295"/>
      <c r="AL275" s="295"/>
      <c r="BA275" s="306"/>
    </row>
    <row r="276" spans="1:55" ht="15">
      <c r="B276" s="256" t="s">
        <v>70</v>
      </c>
      <c r="C276" s="313"/>
      <c r="D276" s="242"/>
      <c r="E276" s="242"/>
      <c r="F276" s="242"/>
      <c r="G276" s="242"/>
      <c r="H276" s="242"/>
      <c r="I276" s="242"/>
      <c r="J276" s="242"/>
      <c r="K276" s="242"/>
      <c r="L276" s="242"/>
      <c r="M276" s="242"/>
      <c r="N276" s="242"/>
      <c r="O276" s="242"/>
      <c r="P276" s="242"/>
      <c r="Q276" s="242"/>
      <c r="R276" s="242"/>
      <c r="S276" s="242"/>
      <c r="T276" s="242"/>
      <c r="U276" s="242"/>
      <c r="V276" s="314"/>
      <c r="W276" s="242"/>
      <c r="X276" s="242"/>
      <c r="Y276" s="242"/>
      <c r="Z276" s="266"/>
      <c r="AA276" s="245"/>
      <c r="AB276" s="245"/>
      <c r="AC276" s="242"/>
      <c r="AD276" s="242"/>
      <c r="AE276" s="245"/>
      <c r="AF276" s="245"/>
      <c r="AG276" s="245"/>
      <c r="AH276" s="245"/>
      <c r="AI276" s="245"/>
      <c r="AJ276" s="245"/>
      <c r="AK276" s="245"/>
      <c r="AL276" s="245"/>
      <c r="AM276" s="253">
        <f>SUMPRODUCT($E$161:$E$264,AM161:AM264)</f>
        <v>0</v>
      </c>
      <c r="AN276" s="253">
        <f>SUMPRODUCT($E$161:$E$264,AN161:AN264)</f>
        <v>0</v>
      </c>
      <c r="AO276" s="253">
        <f>IF(AO160="kW",SUMPRODUCT(U161:U264,W161:W264,AO161:AO264),SUMPRODUCT(E161:E264,AO161:AO264))</f>
        <v>0</v>
      </c>
      <c r="AP276" s="253">
        <f>IF(AP160="kW",SUMPRODUCT(U161:U264,W161:W264,AP161:AP264),SUMPRODUCT(E161:E264,AP161:AP264))</f>
        <v>0</v>
      </c>
      <c r="AQ276" s="253">
        <f>IF(AQ160="kW",SUMPRODUCT(U161:U264,W161:W264,AQ161:AQ264),SUMPRODUCT(E161:E264,AQ161:AQ264))</f>
        <v>0</v>
      </c>
      <c r="AR276" s="253">
        <f>IF(AR160="kW",SUMPRODUCT(U161:U264,W161:W264,AR161:AR264),SUMPRODUCT(E161:E264, AR161:AR264))</f>
        <v>0</v>
      </c>
      <c r="AS276" s="253">
        <f>IF(AS160="kW",SUMPRODUCT(U161:U264,W161:W264,AS161:AS264),SUMPRODUCT(E161:E264,AS161:AS264))</f>
        <v>0</v>
      </c>
      <c r="AT276" s="253">
        <f>IF(AT160="kW",SUMPRODUCT(U161:U264,W161:W264,AT161:AT264),SUMPRODUCT(E161:E264,AT161:AT264))</f>
        <v>0</v>
      </c>
      <c r="AU276" s="253">
        <f>IF(AU160="kW",SUMPRODUCT(U161:U264,W161:W264,AU161:AU264),SUMPRODUCT(E161:E264,AU161:AU264))</f>
        <v>0</v>
      </c>
      <c r="AV276" s="253">
        <f>IF(AV160="kW",SUMPRODUCT(U161:U264,W161:W264,AV161:AV264),SUMPRODUCT(E161:E264,AV161:AV264))</f>
        <v>0</v>
      </c>
      <c r="AW276" s="253">
        <f>IF(AW160="kW",SUMPRODUCT(U161:U264,W161:W264,AW161:AW264),SUMPRODUCT(E161:E264,AW161:AW264))</f>
        <v>0</v>
      </c>
      <c r="AX276" s="253">
        <f>IF(AX160="kW",SUMPRODUCT(U161:U264,W161:W264,AX161:AX264),SUMPRODUCT(E161:E264,AX161:AX264))</f>
        <v>0</v>
      </c>
      <c r="AY276" s="253">
        <f>IF(AY160="kW",SUMPRODUCT(U161:U264,W161:W264,AY161:AY264),SUMPRODUCT(E161:E264,AY161:AY264))</f>
        <v>0</v>
      </c>
      <c r="AZ276" s="253">
        <f>IF(AZ160="kW",SUMPRODUCT(U161:U264,W161:W264,AZ161:AZ264),SUMPRODUCT(E161:E264,AZ161:AZ264))</f>
        <v>0</v>
      </c>
      <c r="BA276" s="306"/>
      <c r="BC276" s="245"/>
    </row>
    <row r="277" spans="1:55" ht="15">
      <c r="B277" s="256" t="s">
        <v>71</v>
      </c>
      <c r="C277" s="313"/>
      <c r="D277" s="242"/>
      <c r="E277" s="242"/>
      <c r="F277" s="242"/>
      <c r="G277" s="242"/>
      <c r="H277" s="242"/>
      <c r="I277" s="242"/>
      <c r="J277" s="242"/>
      <c r="K277" s="242"/>
      <c r="L277" s="242"/>
      <c r="M277" s="242"/>
      <c r="N277" s="242"/>
      <c r="O277" s="242"/>
      <c r="P277" s="242"/>
      <c r="Q277" s="242"/>
      <c r="R277" s="242"/>
      <c r="S277" s="242"/>
      <c r="T277" s="242"/>
      <c r="U277" s="242"/>
      <c r="V277" s="314"/>
      <c r="W277" s="242"/>
      <c r="X277" s="242"/>
      <c r="Y277" s="242"/>
      <c r="Z277" s="266"/>
      <c r="AA277" s="245"/>
      <c r="AB277" s="245"/>
      <c r="AC277" s="242"/>
      <c r="AD277" s="242"/>
      <c r="AE277" s="245"/>
      <c r="AF277" s="245"/>
      <c r="AG277" s="245"/>
      <c r="AH277" s="245"/>
      <c r="AI277" s="245"/>
      <c r="AJ277" s="245"/>
      <c r="AK277" s="245"/>
      <c r="AL277" s="245"/>
      <c r="AM277" s="253">
        <f>SUMPRODUCT($F$161:$F$264,AM161:AM264)</f>
        <v>0</v>
      </c>
      <c r="AN277" s="253">
        <f>SUMPRODUCT($F$161:$F$264,AN161:AN264)</f>
        <v>0</v>
      </c>
      <c r="AO277" s="253">
        <f>IF(AO160="kW",SUMPRODUCT(U161:U264,X161:X264,AO161:AO264),SUMPRODUCT(F161:F264,AO161:AO264))</f>
        <v>0</v>
      </c>
      <c r="AP277" s="253">
        <f>IF(AP160="kW",SUMPRODUCT(U161:U264,X161:X264,AP161:AP264),SUMPRODUCT(F161:F264,AP161:AP264))</f>
        <v>0</v>
      </c>
      <c r="AQ277" s="253">
        <f>IF(AQ160="kW",SUMPRODUCT(U161:U264,X161:X264,AQ161:AQ264),SUMPRODUCT(F161:F264, AQ161:AQ264))</f>
        <v>0</v>
      </c>
      <c r="AR277" s="253">
        <f>IF(AR160="kW",SUMPRODUCT(U161:U264,X161:X264,AR161:AR264),SUMPRODUCT(F161:F264, AR161:AR264))</f>
        <v>0</v>
      </c>
      <c r="AS277" s="253">
        <f>IF(AS160="kW",SUMPRODUCT(U161:U264,X161:X264,AS161:AS264),SUMPRODUCT(F161:F264,AS161:AS264))</f>
        <v>0</v>
      </c>
      <c r="AT277" s="253">
        <f>IF(AT160="kW",SUMPRODUCT(U161:U264,X161:X264,AT161:AT264),SUMPRODUCT(F161:F264,AT161:AT264))</f>
        <v>0</v>
      </c>
      <c r="AU277" s="253">
        <f>IF(AU160="kW",SUMPRODUCT(U161:U264,X161:X264,AU161:AU264),SUMPRODUCT(F161:F264,AU161:AU264))</f>
        <v>0</v>
      </c>
      <c r="AV277" s="253">
        <f>IF(AV160="kW",SUMPRODUCT(U161:U264,X161:X264,AV161:AV264),SUMPRODUCT(F161:F264,AV161:AV264))</f>
        <v>0</v>
      </c>
      <c r="AW277" s="253">
        <f>IF(AW160="kW",SUMPRODUCT(U161:U264,X161:X264,AW161:AW264),SUMPRODUCT(F161:F264,AW161:AW264))</f>
        <v>0</v>
      </c>
      <c r="AX277" s="253">
        <f>IF(AX160="kW",SUMPRODUCT(U161:U264,X161:X264,AX161:AX264),SUMPRODUCT(F161:F264,AX161:AX264))</f>
        <v>0</v>
      </c>
      <c r="AY277" s="253">
        <f>IF(AY160="kW",SUMPRODUCT(U161:U264,X161:X264,AY161:AY264),SUMPRODUCT(F161:F264,AY161:AY264))</f>
        <v>0</v>
      </c>
      <c r="AZ277" s="253">
        <f>IF(AZ160="kW",SUMPRODUCT(U161:U264,X161:X264,AZ161:AZ264),SUMPRODUCT(F161:F264,AZ161:AZ264))</f>
        <v>0</v>
      </c>
      <c r="BA277" s="297"/>
    </row>
    <row r="278" spans="1:55" ht="15">
      <c r="B278" s="285" t="s">
        <v>189</v>
      </c>
      <c r="C278" s="313"/>
      <c r="D278" s="242"/>
      <c r="E278" s="242"/>
      <c r="F278" s="242"/>
      <c r="G278" s="242"/>
      <c r="H278" s="242"/>
      <c r="I278" s="242"/>
      <c r="J278" s="242"/>
      <c r="K278" s="242"/>
      <c r="L278" s="242"/>
      <c r="M278" s="242"/>
      <c r="N278" s="242"/>
      <c r="O278" s="242"/>
      <c r="P278" s="242"/>
      <c r="Q278" s="242"/>
      <c r="R278" s="242"/>
      <c r="S278" s="242"/>
      <c r="T278" s="242"/>
      <c r="U278" s="242"/>
      <c r="V278" s="314"/>
      <c r="W278" s="242"/>
      <c r="X278" s="242"/>
      <c r="Y278" s="242"/>
      <c r="Z278" s="266"/>
      <c r="AA278" s="245"/>
      <c r="AB278" s="245"/>
      <c r="AC278" s="242"/>
      <c r="AD278" s="242"/>
      <c r="AE278" s="245"/>
      <c r="AF278" s="245"/>
      <c r="AG278" s="245"/>
      <c r="AH278" s="245"/>
      <c r="AI278" s="245"/>
      <c r="AJ278" s="245"/>
      <c r="AK278" s="245"/>
      <c r="AL278" s="245"/>
      <c r="AM278" s="253">
        <f>SUMPRODUCT($G$161:$G$264,AM161:AM264)</f>
        <v>0</v>
      </c>
      <c r="AN278" s="253">
        <f>SUMPRODUCT($G$161:$G$264,AN161:AN264)</f>
        <v>0</v>
      </c>
      <c r="AO278" s="253">
        <f>IF(AO160="kW",SUMPRODUCT(U161:U264,Y161:Y264,AO161:AO264),SUMPRODUCT(G161:G264,AO161:AO264))</f>
        <v>0</v>
      </c>
      <c r="AP278" s="253">
        <f>IF(AP160="kW",SUMPRODUCT(U161:U264,Y161:Y264,AP161:AP264),SUMPRODUCT(G161:G264,AP161:AP264))</f>
        <v>0</v>
      </c>
      <c r="AQ278" s="253">
        <f>IF(AQ160="kW",SUMPRODUCT(U161:U264,Y161:Y264,AQ161:AQ264),SUMPRODUCT(G161:G264, AQ161:AQ264))</f>
        <v>0</v>
      </c>
      <c r="AR278" s="253">
        <f>IF(AR160="kW",SUMPRODUCT(U161:U264,Y161:Y264,AR161:AR264),SUMPRODUCT(G161:G264, AR161:AR264))</f>
        <v>0</v>
      </c>
      <c r="AS278" s="253">
        <f>IF(AS160="kW",SUMPRODUCT(U161:U264,Y161:Y264,AS161:AS264),SUMPRODUCT(G161:G264,AS161:AS264))</f>
        <v>0</v>
      </c>
      <c r="AT278" s="253">
        <f>IF(AT160="kW",SUMPRODUCT(U161:U264,Y161:Y264,AT161:AT264),SUMPRODUCT(G161:G264,AT161:AT264))</f>
        <v>0</v>
      </c>
      <c r="AU278" s="253">
        <f>IF(AU160="kW",SUMPRODUCT(U161:U264,Y161:Y264,AU161:AU264),SUMPRODUCT(G161:G264,AU161:AU264))</f>
        <v>0</v>
      </c>
      <c r="AV278" s="253">
        <f>IF(AV160="kW",SUMPRODUCT(U161:U264,Y161:Y264,AV161:AV264),SUMPRODUCT(G161:G264,AV161:AV264))</f>
        <v>0</v>
      </c>
      <c r="AW278" s="253">
        <f>IF(AW160="kW",SUMPRODUCT(U161:U264,Y161:Y264,AW161:AW264),SUMPRODUCT(G161:G264,AW161:AW264))</f>
        <v>0</v>
      </c>
      <c r="AX278" s="253">
        <f>IF(AX160="kW",SUMPRODUCT(U161:U264,Y161:Y264,AX161:AX264),SUMPRODUCT(G161:G264,AX161:AX264))</f>
        <v>0</v>
      </c>
      <c r="AY278" s="253">
        <f>IF(AY160="kW",SUMPRODUCT(U161:U264,Y161:Y264,AY161:AY264),SUMPRODUCT(G161:G264,AY161:AY264))</f>
        <v>0</v>
      </c>
      <c r="AZ278" s="253">
        <f>IF(AZ160="kW",SUMPRODUCT(U161:U264,Y161:Y264,AZ161:AZ264),SUMPRODUCT(G161:G264,AZ161:AZ264))</f>
        <v>0</v>
      </c>
      <c r="BA278" s="297"/>
    </row>
    <row r="279" spans="1:55" ht="15">
      <c r="B279" s="285" t="s">
        <v>190</v>
      </c>
      <c r="C279" s="313"/>
      <c r="D279" s="242"/>
      <c r="E279" s="242"/>
      <c r="F279" s="242"/>
      <c r="G279" s="242"/>
      <c r="H279" s="242"/>
      <c r="I279" s="242"/>
      <c r="J279" s="242"/>
      <c r="K279" s="242"/>
      <c r="L279" s="242"/>
      <c r="M279" s="242"/>
      <c r="N279" s="242"/>
      <c r="O279" s="242"/>
      <c r="P279" s="242"/>
      <c r="Q279" s="242"/>
      <c r="R279" s="242"/>
      <c r="S279" s="242"/>
      <c r="T279" s="242"/>
      <c r="U279" s="242"/>
      <c r="V279" s="314"/>
      <c r="W279" s="242"/>
      <c r="X279" s="242"/>
      <c r="Y279" s="242"/>
      <c r="Z279" s="266"/>
      <c r="AA279" s="245"/>
      <c r="AB279" s="245"/>
      <c r="AC279" s="242"/>
      <c r="AD279" s="242"/>
      <c r="AE279" s="245"/>
      <c r="AF279" s="245"/>
      <c r="AG279" s="245"/>
      <c r="AH279" s="245"/>
      <c r="AI279" s="245"/>
      <c r="AJ279" s="245"/>
      <c r="AK279" s="245"/>
      <c r="AL279" s="245"/>
      <c r="AM279" s="253">
        <f>SUMPRODUCT($H$161:$H$264,AM161:AM264)</f>
        <v>0</v>
      </c>
      <c r="AN279" s="253">
        <f>SUMPRODUCT($H$161:$H$264,AN161:AN264)</f>
        <v>0</v>
      </c>
      <c r="AO279" s="253">
        <f>IF(AO160="kW",SUMPRODUCT(U161:U264,Z161:Z264,AO161:AO264),SUMPRODUCT(H161:H264,AO161:AO264))</f>
        <v>0</v>
      </c>
      <c r="AP279" s="253">
        <f>IF(AP160="kW",SUMPRODUCT(U161:U264,Z161:Z264,AP161:AP264),SUMPRODUCT(H161:H264,AP161:AP264))</f>
        <v>0</v>
      </c>
      <c r="AQ279" s="253">
        <f>IF(AQ160="kW",SUMPRODUCT(U161:U264,Z161:Z264,AQ161:AQ264),SUMPRODUCT(H161:H264, AQ161:AQ264))</f>
        <v>0</v>
      </c>
      <c r="AR279" s="253">
        <f>IF(AR160="kW",SUMPRODUCT(U161:U264,Z161:Z264,AR161:AR264),SUMPRODUCT(H161:H264, AR161:AR264))</f>
        <v>0</v>
      </c>
      <c r="AS279" s="253">
        <f>IF(AS160="kW",SUMPRODUCT(U161:U264,Z161:Z264,AS161:AS264),SUMPRODUCT(H161:H264,AS161:AS264))</f>
        <v>0</v>
      </c>
      <c r="AT279" s="253">
        <f>IF(AT160="kW",SUMPRODUCT(U161:U264,Z161:Z264,AT161:AT264),SUMPRODUCT(H161:H264,AT161:AT264))</f>
        <v>0</v>
      </c>
      <c r="AU279" s="253">
        <f>IF(AU160="kW",SUMPRODUCT(U161:U264,Z161:Z264,AU161:AU264),SUMPRODUCT(H161:H264,AU161:AU264))</f>
        <v>0</v>
      </c>
      <c r="AV279" s="253">
        <f>IF(AV160="kW",SUMPRODUCT(U161:U264,Z161:Z264,AV161:AV264),SUMPRODUCT(H161:H264,AV161:AV264))</f>
        <v>0</v>
      </c>
      <c r="AW279" s="253">
        <f>IF(AW160="kW",SUMPRODUCT(U161:U264,Z161:Z264,AW161:AW264),SUMPRODUCT(H161:H264,AW161:AW264))</f>
        <v>0</v>
      </c>
      <c r="AX279" s="253">
        <f>IF(AX160="kW",SUMPRODUCT(U161:U264,Z161:Z264,AX161:AX264),SUMPRODUCT(H161:H264,AX161:AX264))</f>
        <v>0</v>
      </c>
      <c r="AY279" s="253">
        <f>IF(AY160="kW",SUMPRODUCT(U161:U264,Z161:Z264,AY161:AY264),SUMPRODUCT(H161:H264,AY161:AY264))</f>
        <v>0</v>
      </c>
      <c r="AZ279" s="253">
        <f>IF(AZ160="kW",SUMPRODUCT(U161:U264,Z161:Z264,AZ161:AZ264),SUMPRODUCT(H161:H264,AZ161:AZ264))</f>
        <v>0</v>
      </c>
      <c r="BA279" s="297"/>
    </row>
    <row r="280" spans="1:55" ht="15">
      <c r="B280" s="285" t="s">
        <v>191</v>
      </c>
      <c r="C280" s="313"/>
      <c r="D280" s="242"/>
      <c r="E280" s="242"/>
      <c r="F280" s="242"/>
      <c r="G280" s="242"/>
      <c r="H280" s="242"/>
      <c r="I280" s="242"/>
      <c r="J280" s="242"/>
      <c r="K280" s="242"/>
      <c r="L280" s="242"/>
      <c r="M280" s="242"/>
      <c r="N280" s="242"/>
      <c r="O280" s="242"/>
      <c r="P280" s="242"/>
      <c r="Q280" s="242"/>
      <c r="R280" s="242"/>
      <c r="S280" s="242"/>
      <c r="T280" s="242"/>
      <c r="U280" s="242"/>
      <c r="V280" s="314"/>
      <c r="W280" s="242"/>
      <c r="X280" s="242"/>
      <c r="Y280" s="242"/>
      <c r="Z280" s="266"/>
      <c r="AA280" s="245"/>
      <c r="AB280" s="245"/>
      <c r="AC280" s="242"/>
      <c r="AD280" s="242"/>
      <c r="AE280" s="245"/>
      <c r="AF280" s="245"/>
      <c r="AG280" s="245"/>
      <c r="AH280" s="245"/>
      <c r="AI280" s="245"/>
      <c r="AJ280" s="245"/>
      <c r="AK280" s="245"/>
      <c r="AL280" s="245"/>
      <c r="AM280" s="253">
        <f>SUMPRODUCT($I$161:$I$264,AM161:AM264)</f>
        <v>0</v>
      </c>
      <c r="AN280" s="253">
        <f>SUMPRODUCT($I$161:$I$264,AN161:AN264)</f>
        <v>0</v>
      </c>
      <c r="AO280" s="253">
        <f>IF(AO160="kW",SUMPRODUCT(U161:U264,AA161:AA264,AO161:AO264),SUMPRODUCT(I161:I264,AO161:AO264))</f>
        <v>0</v>
      </c>
      <c r="AP280" s="253">
        <f>IF(AP160="kW",SUMPRODUCT(U161:U264,AA161:AA264,AP161:AP264),SUMPRODUCT(I161:I264,AP161:AP264))</f>
        <v>0</v>
      </c>
      <c r="AQ280" s="253">
        <f>IF(AQ160="kW",SUMPRODUCT(U161:U264,AA161:AA264,AQ161:AQ264),SUMPRODUCT(I161:I264, AQ161:AQ264))</f>
        <v>0</v>
      </c>
      <c r="AR280" s="253">
        <f>IF(AR160="kW",SUMPRODUCT(U161:U264,AA161:AA264,AR161:AR264),SUMPRODUCT(I161:I264, AR161:AR264))</f>
        <v>0</v>
      </c>
      <c r="AS280" s="253">
        <f>IF(AS160="kW",SUMPRODUCT(U161:U264,AA161:AA264,AS161:AS264),SUMPRODUCT(I161:I264,AS161:AS264))</f>
        <v>0</v>
      </c>
      <c r="AT280" s="253">
        <f>IF(AT160="kW",SUMPRODUCT(U161:U264,AA161:AA264,AT161:AT264),SUMPRODUCT(I161:I264,AT161:AT264))</f>
        <v>0</v>
      </c>
      <c r="AU280" s="253">
        <f>IF(AU160="kW",SUMPRODUCT(U161:U264,AA161:AA264,AU161:AU264),SUMPRODUCT(I161:I264,AU161:AU264))</f>
        <v>0</v>
      </c>
      <c r="AV280" s="253">
        <f>IF(AV160="kW",SUMPRODUCT(U161:U264,AA161:AA264,AV161:AV264),SUMPRODUCT(I161:I264,AV161:AV264))</f>
        <v>0</v>
      </c>
      <c r="AW280" s="253">
        <f>IF(AW160="kW",SUMPRODUCT(U161:U264,AA161:AA264,AW161:AW264),SUMPRODUCT(I161:I264,AW161:AW264))</f>
        <v>0</v>
      </c>
      <c r="AX280" s="253">
        <f>IF(AX160="kW",SUMPRODUCT(U161:U264,AA161:AA264,AX161:AX264),SUMPRODUCT(I161:I264,AX161:AX264))</f>
        <v>0</v>
      </c>
      <c r="AY280" s="253">
        <f>IF(AY160="kW",SUMPRODUCT(U161:U264,AA161:AA264,AY161:AY264),SUMPRODUCT(I161:I264,AY161:AY264))</f>
        <v>0</v>
      </c>
      <c r="AZ280" s="253">
        <f>IF(AZ160="kW",SUMPRODUCT(U161:U264,AA161:AA264,AZ161:AZ264),SUMPRODUCT(I161:I264,AZ161:AZ264))</f>
        <v>0</v>
      </c>
      <c r="BA280" s="297"/>
    </row>
    <row r="281" spans="1:55" ht="15">
      <c r="B281" s="285" t="s">
        <v>192</v>
      </c>
      <c r="C281" s="313"/>
      <c r="D281" s="245"/>
      <c r="E281" s="245"/>
      <c r="F281" s="245"/>
      <c r="G281" s="245"/>
      <c r="H281" s="245"/>
      <c r="I281" s="245"/>
      <c r="J281" s="245"/>
      <c r="K281" s="245"/>
      <c r="L281" s="245"/>
      <c r="M281" s="245"/>
      <c r="N281" s="245"/>
      <c r="O281" s="245"/>
      <c r="P281" s="245"/>
      <c r="Q281" s="245"/>
      <c r="R281" s="245"/>
      <c r="S281" s="245"/>
      <c r="T281" s="245"/>
      <c r="U281" s="245"/>
      <c r="V281" s="314"/>
      <c r="W281" s="245"/>
      <c r="X281" s="245"/>
      <c r="Y281" s="245"/>
      <c r="Z281" s="266"/>
      <c r="AA281" s="245"/>
      <c r="AB281" s="245"/>
      <c r="AC281" s="245"/>
      <c r="AD281" s="245"/>
      <c r="AE281" s="245"/>
      <c r="AF281" s="245"/>
      <c r="AG281" s="245"/>
      <c r="AH281" s="245"/>
      <c r="AI281" s="245"/>
      <c r="AJ281" s="245"/>
      <c r="AK281" s="245"/>
      <c r="AL281" s="245"/>
      <c r="AM281" s="253">
        <f>SUMPRODUCT($J$161:$J$264,AM161:AM264)</f>
        <v>0</v>
      </c>
      <c r="AN281" s="253">
        <f>SUMPRODUCT($J$161:$J$264,AN161:AN264)</f>
        <v>0</v>
      </c>
      <c r="AO281" s="253">
        <f>IF(AO160="kW",SUMPRODUCT(U161:U264,AB161:AB264,AO161:AO264),SUMPRODUCT(J161:J264,AO161:AO264))</f>
        <v>0</v>
      </c>
      <c r="AP281" s="253">
        <f>IF(AP160="kW",SUMPRODUCT(U161:U264,AB161:AB264,AP161:AP264),SUMPRODUCT(J161:J264,AP161:AP264))</f>
        <v>0</v>
      </c>
      <c r="AQ281" s="253">
        <f>IF(AQ160="kW",SUMPRODUCT(U161:U264,AB161:AB264,AQ161:AQ264),SUMPRODUCT(J161:J264, AQ161:AQ264))</f>
        <v>0</v>
      </c>
      <c r="AR281" s="253">
        <f>IF(AR160="kW",SUMPRODUCT(U161:U264,AB161:AB264,AR161:AR264),SUMPRODUCT(J161:J264, AR161:AR264))</f>
        <v>0</v>
      </c>
      <c r="AS281" s="253">
        <f>IF(AS160="kW",SUMPRODUCT(U161:U264,AB161:AB264,AS161:AS264),SUMPRODUCT(J161:J264,AS161:AS264))</f>
        <v>0</v>
      </c>
      <c r="AT281" s="253">
        <f>IF(AT160="kW",SUMPRODUCT(U161:U264,AB161:AB264,AT161:AT264),SUMPRODUCT(J161:J264,AT161:AT264))</f>
        <v>0</v>
      </c>
      <c r="AU281" s="253">
        <f>IF(AU160="kW",SUMPRODUCT(U161:U264,AB161:AB264,AU161:AU264),SUMPRODUCT(J161:J264,AU161:AU264))</f>
        <v>0</v>
      </c>
      <c r="AV281" s="253">
        <f>IF(AV160="kW",SUMPRODUCT(U161:U264,AB161:AB264,AV161:AV264),SUMPRODUCT(J161:J264,AV161:AV264))</f>
        <v>0</v>
      </c>
      <c r="AW281" s="253">
        <f>IF(AW160="kW",SUMPRODUCT(U161:U264,AB161:AB264,AW161:AW264),SUMPRODUCT(J161:J264,AW161:AW264))</f>
        <v>0</v>
      </c>
      <c r="AX281" s="253">
        <f>IF(AX160="kW",SUMPRODUCT(U161:U264,AB161:AB264,AX161:AX264),SUMPRODUCT(J161:J264,AX161:AX264))</f>
        <v>0</v>
      </c>
      <c r="AY281" s="253">
        <f>IF(AY160="kW",SUMPRODUCT(U161:U264,AB161:AB264,AY161:AY264),SUMPRODUCT(J161:J264,AY161:AY264))</f>
        <v>0</v>
      </c>
      <c r="AZ281" s="253">
        <f>IF(AZ160="kW",SUMPRODUCT(U161:U264,AB161:AB264,AZ161:AZ264),SUMPRODUCT(J161:J264,AZ161:AZ264))</f>
        <v>0</v>
      </c>
      <c r="BA281" s="297"/>
    </row>
    <row r="282" spans="1:55" ht="15">
      <c r="B282" s="285" t="s">
        <v>193</v>
      </c>
      <c r="C282" s="313"/>
      <c r="D282" s="296"/>
      <c r="E282" s="296"/>
      <c r="F282" s="296"/>
      <c r="G282" s="296"/>
      <c r="H282" s="296"/>
      <c r="I282" s="296"/>
      <c r="J282" s="296"/>
      <c r="K282" s="296"/>
      <c r="L282" s="296"/>
      <c r="M282" s="296"/>
      <c r="N282" s="296"/>
      <c r="O282" s="296"/>
      <c r="P282" s="296"/>
      <c r="Q282" s="296"/>
      <c r="R282" s="296"/>
      <c r="S282" s="296"/>
      <c r="T282" s="296"/>
      <c r="U282" s="296"/>
      <c r="V282" s="245"/>
      <c r="W282" s="242"/>
      <c r="X282" s="242"/>
      <c r="Y282" s="245"/>
      <c r="Z282" s="266"/>
      <c r="AA282" s="245"/>
      <c r="AB282" s="245"/>
      <c r="AC282" s="314"/>
      <c r="AD282" s="314"/>
      <c r="AE282" s="245"/>
      <c r="AF282" s="245"/>
      <c r="AG282" s="245"/>
      <c r="AH282" s="245"/>
      <c r="AI282" s="245"/>
      <c r="AJ282" s="245"/>
      <c r="AK282" s="245"/>
      <c r="AL282" s="245"/>
      <c r="AM282" s="253">
        <f>SUMPRODUCT($K$161:$K$264,AM161:AM264)</f>
        <v>0</v>
      </c>
      <c r="AN282" s="253">
        <f>SUMPRODUCT($K$161:$K$264,AN161:AN264)</f>
        <v>0</v>
      </c>
      <c r="AO282" s="253">
        <f>IF(AO160="kW",SUMPRODUCT(U161:U264,AC161:AC264,AO161:AO264),SUMPRODUCT(K161:K264,AO161:AO264))</f>
        <v>0</v>
      </c>
      <c r="AP282" s="253">
        <f>IF(AP160="kW",SUMPRODUCT(U161:U264,AC161:AC264,AP161:AP264),SUMPRODUCT(K161:K264,AP161:AP264))</f>
        <v>0</v>
      </c>
      <c r="AQ282" s="253">
        <f>IF(AQ160="kW",SUMPRODUCT(U161:U264,AC161:AC264,AQ161:AQ264),SUMPRODUCT(K161:K264, AQ161:AQ264))</f>
        <v>0</v>
      </c>
      <c r="AR282" s="253">
        <f>IF(AR160="kW",SUMPRODUCT(U161:U264,AC161:AC264,AR161:AR264),SUMPRODUCT(K161:K264, AR161:AR264))</f>
        <v>0</v>
      </c>
      <c r="AS282" s="253">
        <f>IF(AS160="kW",SUMPRODUCT(U161:U264,AC161:AC264,AS161:AS264),SUMPRODUCT(K161:K264,AS161:AS264))</f>
        <v>0</v>
      </c>
      <c r="AT282" s="253">
        <f>IF(AT160="kW",SUMPRODUCT(U161:U264,AC161:AC264,AT161:AT264),SUMPRODUCT(K161:K264,AT161:AT264))</f>
        <v>0</v>
      </c>
      <c r="AU282" s="253">
        <f>IF(AU160="kW",SUMPRODUCT(U161:U264,AC161:AC264,AU161:AU264),SUMPRODUCT(K161:K264,AU161:AU264))</f>
        <v>0</v>
      </c>
      <c r="AV282" s="253">
        <f>IF(AV160="kW",SUMPRODUCT(U161:U264,AC161:AC264,AV161:AV264),SUMPRODUCT(K161:K264,AV161:AV264))</f>
        <v>0</v>
      </c>
      <c r="AW282" s="253">
        <f>IF(AW160="kW",SUMPRODUCT(U161:U264,AC161:AC264,AW161:AW264),SUMPRODUCT(K161:K264,AW161:AW264))</f>
        <v>0</v>
      </c>
      <c r="AX282" s="253">
        <f>IF(AX160="kW",SUMPRODUCT(U161:U264,AC161:AC264,AX161:AX264),SUMPRODUCT(K161:K264,AX161:AX264))</f>
        <v>0</v>
      </c>
      <c r="AY282" s="253">
        <f>IF(AY160="kW",SUMPRODUCT(U161:U264,AC161:AC264,AY161:AY264),SUMPRODUCT(K161:K264,AY161:AY264))</f>
        <v>0</v>
      </c>
      <c r="AZ282" s="253">
        <f>IF(AZ160="kW",SUMPRODUCT(U161:U264,AC161:AC264,AZ161:AZ264),SUMPRODUCT(K161:K264,AZ161:AZ264))</f>
        <v>0</v>
      </c>
      <c r="BA282" s="297"/>
    </row>
    <row r="283" spans="1:55" ht="15">
      <c r="B283" s="285" t="s">
        <v>194</v>
      </c>
      <c r="C283" s="313"/>
      <c r="D283" s="296"/>
      <c r="E283" s="296"/>
      <c r="F283" s="296"/>
      <c r="G283" s="296"/>
      <c r="H283" s="296"/>
      <c r="I283" s="296"/>
      <c r="J283" s="296"/>
      <c r="K283" s="296"/>
      <c r="L283" s="296"/>
      <c r="M283" s="296"/>
      <c r="N283" s="296"/>
      <c r="O283" s="296"/>
      <c r="P283" s="296"/>
      <c r="Q283" s="296"/>
      <c r="R283" s="296"/>
      <c r="S283" s="296"/>
      <c r="T283" s="296"/>
      <c r="U283" s="296"/>
      <c r="V283" s="245"/>
      <c r="W283" s="242"/>
      <c r="X283" s="242"/>
      <c r="Y283" s="245"/>
      <c r="Z283" s="266"/>
      <c r="AA283" s="245"/>
      <c r="AB283" s="245"/>
      <c r="AC283" s="314"/>
      <c r="AD283" s="314"/>
      <c r="AE283" s="245"/>
      <c r="AF283" s="245"/>
      <c r="AG283" s="245"/>
      <c r="AH283" s="245"/>
      <c r="AI283" s="245"/>
      <c r="AJ283" s="245"/>
      <c r="AK283" s="245"/>
      <c r="AL283" s="245"/>
      <c r="AM283" s="253">
        <f>SUMPRODUCT($L$161:$L$264,AM161:AM264)</f>
        <v>0</v>
      </c>
      <c r="AN283" s="253">
        <f>SUMPRODUCT($L$161:$L$264,AN161:AN264)</f>
        <v>0</v>
      </c>
      <c r="AO283" s="253">
        <f t="shared" ref="AO283:AZ283" si="92">IF(AO160="kW",SUMPRODUCT($U$161:$U$264,$AD$161:$AD$264,AO161:AO264),SUMPRODUCT($L$161:$L$264,AO161:AO264))</f>
        <v>0</v>
      </c>
      <c r="AP283" s="253">
        <f t="shared" si="92"/>
        <v>0</v>
      </c>
      <c r="AQ283" s="253">
        <f t="shared" si="92"/>
        <v>0</v>
      </c>
      <c r="AR283" s="253">
        <f t="shared" si="92"/>
        <v>0</v>
      </c>
      <c r="AS283" s="253">
        <f t="shared" si="92"/>
        <v>0</v>
      </c>
      <c r="AT283" s="253">
        <f t="shared" si="92"/>
        <v>0</v>
      </c>
      <c r="AU283" s="253">
        <f t="shared" si="92"/>
        <v>0</v>
      </c>
      <c r="AV283" s="253">
        <f t="shared" si="92"/>
        <v>0</v>
      </c>
      <c r="AW283" s="253">
        <f t="shared" si="92"/>
        <v>0</v>
      </c>
      <c r="AX283" s="253">
        <f t="shared" si="92"/>
        <v>0</v>
      </c>
      <c r="AY283" s="253">
        <f t="shared" si="92"/>
        <v>0</v>
      </c>
      <c r="AZ283" s="253">
        <f t="shared" si="92"/>
        <v>0</v>
      </c>
      <c r="BA283" s="297"/>
    </row>
    <row r="284" spans="1:55" ht="15">
      <c r="B284" s="285" t="s">
        <v>913</v>
      </c>
      <c r="C284" s="313"/>
      <c r="D284" s="296"/>
      <c r="E284" s="296"/>
      <c r="F284" s="296"/>
      <c r="G284" s="296"/>
      <c r="H284" s="296"/>
      <c r="I284" s="296"/>
      <c r="J284" s="296"/>
      <c r="K284" s="296"/>
      <c r="L284" s="296"/>
      <c r="M284" s="296"/>
      <c r="N284" s="296"/>
      <c r="O284" s="296"/>
      <c r="P284" s="296"/>
      <c r="Q284" s="296"/>
      <c r="R284" s="296"/>
      <c r="S284" s="296"/>
      <c r="T284" s="296"/>
      <c r="U284" s="296"/>
      <c r="V284" s="245"/>
      <c r="W284" s="242"/>
      <c r="X284" s="242"/>
      <c r="Y284" s="245"/>
      <c r="Z284" s="266"/>
      <c r="AA284" s="245"/>
      <c r="AB284" s="245"/>
      <c r="AC284" s="314"/>
      <c r="AD284" s="314"/>
      <c r="AE284" s="245"/>
      <c r="AF284" s="245"/>
      <c r="AG284" s="245"/>
      <c r="AH284" s="245"/>
      <c r="AI284" s="245"/>
      <c r="AJ284" s="245"/>
      <c r="AK284" s="245"/>
      <c r="AL284" s="245"/>
      <c r="AM284" s="253">
        <f>SUMPRODUCT($M$161:$M$264,AM161:AM264)</f>
        <v>0</v>
      </c>
      <c r="AN284" s="253">
        <f>SUMPRODUCT($M$161:$M$264,AN161:AN264)</f>
        <v>0</v>
      </c>
      <c r="AO284" s="253">
        <f t="shared" ref="AO284:AZ284" si="93">IF(AO160="kW",SUMPRODUCT($U$161:$U$264,$AE$161:$AE$264,AO161:AO264),SUMPRODUCT($M$161:$M$264,AO161:AO264))</f>
        <v>0</v>
      </c>
      <c r="AP284" s="253">
        <f t="shared" si="93"/>
        <v>0</v>
      </c>
      <c r="AQ284" s="253">
        <f t="shared" si="93"/>
        <v>0</v>
      </c>
      <c r="AR284" s="253">
        <f t="shared" si="93"/>
        <v>0</v>
      </c>
      <c r="AS284" s="253">
        <f t="shared" si="93"/>
        <v>0</v>
      </c>
      <c r="AT284" s="253">
        <f t="shared" si="93"/>
        <v>0</v>
      </c>
      <c r="AU284" s="253">
        <f t="shared" si="93"/>
        <v>0</v>
      </c>
      <c r="AV284" s="253">
        <f t="shared" si="93"/>
        <v>0</v>
      </c>
      <c r="AW284" s="253">
        <f t="shared" si="93"/>
        <v>0</v>
      </c>
      <c r="AX284" s="253">
        <f t="shared" si="93"/>
        <v>0</v>
      </c>
      <c r="AY284" s="253">
        <f t="shared" si="93"/>
        <v>0</v>
      </c>
      <c r="AZ284" s="253">
        <f t="shared" si="93"/>
        <v>0</v>
      </c>
      <c r="BA284" s="297"/>
    </row>
    <row r="285" spans="1:55" ht="15">
      <c r="B285" s="285" t="s">
        <v>914</v>
      </c>
      <c r="C285" s="313"/>
      <c r="D285" s="296"/>
      <c r="E285" s="296"/>
      <c r="F285" s="296"/>
      <c r="G285" s="296"/>
      <c r="H285" s="296"/>
      <c r="I285" s="296"/>
      <c r="J285" s="296"/>
      <c r="K285" s="296"/>
      <c r="L285" s="296"/>
      <c r="M285" s="296"/>
      <c r="N285" s="296"/>
      <c r="O285" s="296"/>
      <c r="P285" s="296"/>
      <c r="Q285" s="296"/>
      <c r="R285" s="296"/>
      <c r="S285" s="296"/>
      <c r="T285" s="296"/>
      <c r="U285" s="296"/>
      <c r="V285" s="245"/>
      <c r="W285" s="242"/>
      <c r="X285" s="242"/>
      <c r="Y285" s="245"/>
      <c r="Z285" s="266"/>
      <c r="AA285" s="245"/>
      <c r="AB285" s="245"/>
      <c r="AC285" s="314"/>
      <c r="AD285" s="314"/>
      <c r="AE285" s="245"/>
      <c r="AF285" s="245"/>
      <c r="AG285" s="245"/>
      <c r="AH285" s="245"/>
      <c r="AI285" s="245"/>
      <c r="AJ285" s="245"/>
      <c r="AK285" s="245"/>
      <c r="AL285" s="245"/>
      <c r="AM285" s="253">
        <f>SUMPRODUCT($N$161:$N$264,AM161:AM264)</f>
        <v>0</v>
      </c>
      <c r="AN285" s="253">
        <f>SUMPRODUCT($N$161:$N$264,AN161:AN264)</f>
        <v>0</v>
      </c>
      <c r="AO285" s="253">
        <f t="shared" ref="AO285:AZ285" si="94">IF(AO160="kW",SUMPRODUCT($U$161:$U$264,$AF$161:$AF$264,AO161:AO264),SUMPRODUCT($N$161:$N$264,AO161:AO264))</f>
        <v>0</v>
      </c>
      <c r="AP285" s="253">
        <f t="shared" si="94"/>
        <v>0</v>
      </c>
      <c r="AQ285" s="253">
        <f t="shared" si="94"/>
        <v>0</v>
      </c>
      <c r="AR285" s="253">
        <f t="shared" si="94"/>
        <v>0</v>
      </c>
      <c r="AS285" s="253">
        <f t="shared" si="94"/>
        <v>0</v>
      </c>
      <c r="AT285" s="253">
        <f t="shared" si="94"/>
        <v>0</v>
      </c>
      <c r="AU285" s="253">
        <f t="shared" si="94"/>
        <v>0</v>
      </c>
      <c r="AV285" s="253">
        <f t="shared" si="94"/>
        <v>0</v>
      </c>
      <c r="AW285" s="253">
        <f t="shared" si="94"/>
        <v>0</v>
      </c>
      <c r="AX285" s="253">
        <f t="shared" si="94"/>
        <v>0</v>
      </c>
      <c r="AY285" s="253">
        <f t="shared" si="94"/>
        <v>0</v>
      </c>
      <c r="AZ285" s="253">
        <f t="shared" si="94"/>
        <v>0</v>
      </c>
      <c r="BA285" s="297"/>
    </row>
    <row r="286" spans="1:55" ht="15">
      <c r="B286" s="285" t="s">
        <v>915</v>
      </c>
      <c r="C286" s="313"/>
      <c r="D286" s="296"/>
      <c r="E286" s="296"/>
      <c r="F286" s="296"/>
      <c r="G286" s="296"/>
      <c r="H286" s="296"/>
      <c r="I286" s="296"/>
      <c r="J286" s="296"/>
      <c r="K286" s="296"/>
      <c r="L286" s="296"/>
      <c r="M286" s="296"/>
      <c r="N286" s="296"/>
      <c r="O286" s="296"/>
      <c r="P286" s="296"/>
      <c r="Q286" s="296"/>
      <c r="R286" s="296"/>
      <c r="S286" s="296"/>
      <c r="T286" s="296"/>
      <c r="U286" s="296"/>
      <c r="V286" s="245"/>
      <c r="W286" s="242"/>
      <c r="X286" s="242"/>
      <c r="Y286" s="245"/>
      <c r="Z286" s="266"/>
      <c r="AA286" s="245"/>
      <c r="AB286" s="245"/>
      <c r="AC286" s="314"/>
      <c r="AD286" s="314"/>
      <c r="AE286" s="245"/>
      <c r="AF286" s="245"/>
      <c r="AG286" s="245"/>
      <c r="AH286" s="245"/>
      <c r="AI286" s="245"/>
      <c r="AJ286" s="245"/>
      <c r="AK286" s="245"/>
      <c r="AL286" s="245"/>
      <c r="AM286" s="253">
        <f>SUMPRODUCT($O$161:$O$264,AM161:AM264)</f>
        <v>0</v>
      </c>
      <c r="AN286" s="253">
        <f>SUMPRODUCT($O$161:$O$264,AN161:AN264)</f>
        <v>0</v>
      </c>
      <c r="AO286" s="253">
        <f t="shared" ref="AO286:AZ286" si="95">IF(AO160="kW",SUMPRODUCT($U$161:$U$264,$AG$161:$AG$264,AO161:AO264),SUMPRODUCT($O$161:$O$264,AO161:AO264))</f>
        <v>0</v>
      </c>
      <c r="AP286" s="253">
        <f t="shared" si="95"/>
        <v>0</v>
      </c>
      <c r="AQ286" s="253">
        <f t="shared" si="95"/>
        <v>0</v>
      </c>
      <c r="AR286" s="253">
        <f t="shared" si="95"/>
        <v>0</v>
      </c>
      <c r="AS286" s="253">
        <f t="shared" si="95"/>
        <v>0</v>
      </c>
      <c r="AT286" s="253">
        <f t="shared" si="95"/>
        <v>0</v>
      </c>
      <c r="AU286" s="253">
        <f t="shared" si="95"/>
        <v>0</v>
      </c>
      <c r="AV286" s="253">
        <f t="shared" si="95"/>
        <v>0</v>
      </c>
      <c r="AW286" s="253">
        <f t="shared" si="95"/>
        <v>0</v>
      </c>
      <c r="AX286" s="253">
        <f t="shared" si="95"/>
        <v>0</v>
      </c>
      <c r="AY286" s="253">
        <f t="shared" si="95"/>
        <v>0</v>
      </c>
      <c r="AZ286" s="253">
        <f t="shared" si="95"/>
        <v>0</v>
      </c>
      <c r="BA286" s="297"/>
    </row>
    <row r="287" spans="1:55" ht="15">
      <c r="B287" s="285" t="s">
        <v>916</v>
      </c>
      <c r="C287" s="313"/>
      <c r="D287" s="296"/>
      <c r="E287" s="296"/>
      <c r="F287" s="296"/>
      <c r="G287" s="296"/>
      <c r="H287" s="296"/>
      <c r="I287" s="296"/>
      <c r="J287" s="296"/>
      <c r="K287" s="296"/>
      <c r="L287" s="296"/>
      <c r="M287" s="296"/>
      <c r="N287" s="296"/>
      <c r="O287" s="296"/>
      <c r="P287" s="296"/>
      <c r="Q287" s="296"/>
      <c r="R287" s="296"/>
      <c r="S287" s="296"/>
      <c r="T287" s="296"/>
      <c r="U287" s="296"/>
      <c r="V287" s="245"/>
      <c r="W287" s="242"/>
      <c r="X287" s="242"/>
      <c r="Y287" s="245"/>
      <c r="Z287" s="266"/>
      <c r="AA287" s="245"/>
      <c r="AB287" s="245"/>
      <c r="AC287" s="314"/>
      <c r="AD287" s="314"/>
      <c r="AE287" s="245"/>
      <c r="AF287" s="245"/>
      <c r="AG287" s="245"/>
      <c r="AH287" s="245"/>
      <c r="AI287" s="245"/>
      <c r="AJ287" s="245"/>
      <c r="AK287" s="245"/>
      <c r="AL287" s="245"/>
      <c r="AM287" s="253">
        <f>SUMPRODUCT($P$161:$P$264,AM161:AM264)</f>
        <v>0</v>
      </c>
      <c r="AN287" s="253">
        <f>SUMPRODUCT($P$161:$P$264,AN161:AN264)</f>
        <v>0</v>
      </c>
      <c r="AO287" s="253">
        <f t="shared" ref="AO287:AZ287" si="96">IF(AO160="kW",SUMPRODUCT($U$161:$U$264,$AH$161:$AH$264,AO161:AO264),SUMPRODUCT($P$161:$P$264,AO161:AO264))</f>
        <v>0</v>
      </c>
      <c r="AP287" s="253">
        <f t="shared" si="96"/>
        <v>0</v>
      </c>
      <c r="AQ287" s="253">
        <f t="shared" si="96"/>
        <v>0</v>
      </c>
      <c r="AR287" s="253">
        <f t="shared" si="96"/>
        <v>0</v>
      </c>
      <c r="AS287" s="253">
        <f t="shared" si="96"/>
        <v>0</v>
      </c>
      <c r="AT287" s="253">
        <f t="shared" si="96"/>
        <v>0</v>
      </c>
      <c r="AU287" s="253">
        <f t="shared" si="96"/>
        <v>0</v>
      </c>
      <c r="AV287" s="253">
        <f t="shared" si="96"/>
        <v>0</v>
      </c>
      <c r="AW287" s="253">
        <f t="shared" si="96"/>
        <v>0</v>
      </c>
      <c r="AX287" s="253">
        <f t="shared" si="96"/>
        <v>0</v>
      </c>
      <c r="AY287" s="253">
        <f t="shared" si="96"/>
        <v>0</v>
      </c>
      <c r="AZ287" s="253">
        <f t="shared" si="96"/>
        <v>0</v>
      </c>
      <c r="BA287" s="297"/>
    </row>
    <row r="288" spans="1:55" ht="15">
      <c r="B288" s="285" t="s">
        <v>917</v>
      </c>
      <c r="C288" s="313"/>
      <c r="D288" s="296"/>
      <c r="E288" s="296"/>
      <c r="F288" s="296"/>
      <c r="G288" s="296"/>
      <c r="H288" s="296"/>
      <c r="I288" s="296"/>
      <c r="J288" s="296"/>
      <c r="K288" s="296"/>
      <c r="L288" s="296"/>
      <c r="M288" s="296"/>
      <c r="N288" s="296"/>
      <c r="O288" s="296"/>
      <c r="P288" s="296"/>
      <c r="Q288" s="296"/>
      <c r="R288" s="296"/>
      <c r="S288" s="296"/>
      <c r="T288" s="296"/>
      <c r="U288" s="296"/>
      <c r="V288" s="245"/>
      <c r="W288" s="242"/>
      <c r="X288" s="242"/>
      <c r="Y288" s="245"/>
      <c r="Z288" s="266"/>
      <c r="AA288" s="245"/>
      <c r="AB288" s="245"/>
      <c r="AC288" s="314"/>
      <c r="AD288" s="314"/>
      <c r="AE288" s="245"/>
      <c r="AF288" s="245"/>
      <c r="AG288" s="245"/>
      <c r="AH288" s="245"/>
      <c r="AI288" s="245"/>
      <c r="AJ288" s="245"/>
      <c r="AK288" s="245"/>
      <c r="AL288" s="245"/>
      <c r="AM288" s="253">
        <f>SUMPRODUCT($Q$161:$Q264,AM161:AM264)</f>
        <v>0</v>
      </c>
      <c r="AN288" s="253">
        <f>SUMPRODUCT($Q$161:$Q264,AN161:AN264)</f>
        <v>0</v>
      </c>
      <c r="AO288" s="253">
        <f t="shared" ref="AO288:AZ288" si="97">IF(AO160="kW",SUMPRODUCT($U$161:$U$264,$AI$161:$AI$264,AO161:AO264),SUMPRODUCT($Q$161:$Q$264,AO161:AO264))</f>
        <v>0</v>
      </c>
      <c r="AP288" s="253">
        <f t="shared" si="97"/>
        <v>0</v>
      </c>
      <c r="AQ288" s="253">
        <f t="shared" si="97"/>
        <v>0</v>
      </c>
      <c r="AR288" s="253">
        <f t="shared" si="97"/>
        <v>0</v>
      </c>
      <c r="AS288" s="253">
        <f t="shared" si="97"/>
        <v>0</v>
      </c>
      <c r="AT288" s="253">
        <f t="shared" si="97"/>
        <v>0</v>
      </c>
      <c r="AU288" s="253">
        <f t="shared" si="97"/>
        <v>0</v>
      </c>
      <c r="AV288" s="253">
        <f t="shared" si="97"/>
        <v>0</v>
      </c>
      <c r="AW288" s="253">
        <f t="shared" si="97"/>
        <v>0</v>
      </c>
      <c r="AX288" s="253">
        <f t="shared" si="97"/>
        <v>0</v>
      </c>
      <c r="AY288" s="253">
        <f t="shared" si="97"/>
        <v>0</v>
      </c>
      <c r="AZ288" s="253">
        <f t="shared" si="97"/>
        <v>0</v>
      </c>
      <c r="BA288" s="297"/>
    </row>
    <row r="289" spans="1:53" ht="15">
      <c r="B289" s="285" t="s">
        <v>918</v>
      </c>
      <c r="C289" s="313"/>
      <c r="D289" s="296"/>
      <c r="E289" s="296"/>
      <c r="F289" s="296"/>
      <c r="G289" s="296"/>
      <c r="H289" s="296"/>
      <c r="I289" s="296"/>
      <c r="J289" s="296"/>
      <c r="K289" s="296"/>
      <c r="L289" s="296"/>
      <c r="M289" s="296"/>
      <c r="N289" s="296"/>
      <c r="O289" s="296"/>
      <c r="P289" s="296"/>
      <c r="Q289" s="296"/>
      <c r="R289" s="296"/>
      <c r="S289" s="296"/>
      <c r="T289" s="296"/>
      <c r="U289" s="296"/>
      <c r="V289" s="245"/>
      <c r="W289" s="242"/>
      <c r="X289" s="242"/>
      <c r="Y289" s="245"/>
      <c r="Z289" s="266"/>
      <c r="AA289" s="245"/>
      <c r="AB289" s="245"/>
      <c r="AC289" s="314"/>
      <c r="AD289" s="314"/>
      <c r="AE289" s="245"/>
      <c r="AF289" s="245"/>
      <c r="AG289" s="245"/>
      <c r="AH289" s="245"/>
      <c r="AI289" s="245"/>
      <c r="AJ289" s="245"/>
      <c r="AK289" s="245"/>
      <c r="AL289" s="245"/>
      <c r="AM289" s="253">
        <f>SUMPRODUCT($R$161:$R$264,AM161:AM264)</f>
        <v>0</v>
      </c>
      <c r="AN289" s="253">
        <f>SUMPRODUCT($R$161:$R$264,AN161:AN264)</f>
        <v>0</v>
      </c>
      <c r="AO289" s="253">
        <f t="shared" ref="AO289:AZ289" si="98">IF(AO160="kW",SUMPRODUCT($U$161:$U$264,$AJ$161:$AJ$264,AO161:AO264),SUMPRODUCT($R$161:$R$264,AO161:AO264))</f>
        <v>0</v>
      </c>
      <c r="AP289" s="253">
        <f t="shared" si="98"/>
        <v>0</v>
      </c>
      <c r="AQ289" s="253">
        <f t="shared" si="98"/>
        <v>0</v>
      </c>
      <c r="AR289" s="253">
        <f t="shared" si="98"/>
        <v>0</v>
      </c>
      <c r="AS289" s="253">
        <f t="shared" si="98"/>
        <v>0</v>
      </c>
      <c r="AT289" s="253">
        <f t="shared" si="98"/>
        <v>0</v>
      </c>
      <c r="AU289" s="253">
        <f t="shared" si="98"/>
        <v>0</v>
      </c>
      <c r="AV289" s="253">
        <f t="shared" si="98"/>
        <v>0</v>
      </c>
      <c r="AW289" s="253">
        <f t="shared" si="98"/>
        <v>0</v>
      </c>
      <c r="AX289" s="253">
        <f t="shared" si="98"/>
        <v>0</v>
      </c>
      <c r="AY289" s="253">
        <f t="shared" si="98"/>
        <v>0</v>
      </c>
      <c r="AZ289" s="253">
        <f t="shared" si="98"/>
        <v>0</v>
      </c>
      <c r="BA289" s="297"/>
    </row>
    <row r="290" spans="1:53" ht="15">
      <c r="B290" s="336" t="s">
        <v>919</v>
      </c>
      <c r="C290" s="316"/>
      <c r="D290" s="337"/>
      <c r="E290" s="337"/>
      <c r="F290" s="337"/>
      <c r="G290" s="337"/>
      <c r="H290" s="337"/>
      <c r="I290" s="337"/>
      <c r="J290" s="337"/>
      <c r="K290" s="337"/>
      <c r="L290" s="337"/>
      <c r="M290" s="337"/>
      <c r="N290" s="337"/>
      <c r="O290" s="337"/>
      <c r="P290" s="337"/>
      <c r="Q290" s="337"/>
      <c r="R290" s="337"/>
      <c r="S290" s="337"/>
      <c r="T290" s="337"/>
      <c r="U290" s="337"/>
      <c r="V290" s="338"/>
      <c r="W290" s="339"/>
      <c r="X290" s="339"/>
      <c r="Y290" s="340"/>
      <c r="Z290" s="321"/>
      <c r="AA290" s="340"/>
      <c r="AB290" s="340"/>
      <c r="AC290" s="338"/>
      <c r="AD290" s="338"/>
      <c r="AE290" s="340"/>
      <c r="AF290" s="340"/>
      <c r="AG290" s="340"/>
      <c r="AH290" s="340"/>
      <c r="AI290" s="340"/>
      <c r="AJ290" s="340"/>
      <c r="AK290" s="340"/>
      <c r="AL290" s="340"/>
      <c r="AM290" s="287">
        <f>SUMPRODUCT($S$161:$S$264,AM161:AM264)</f>
        <v>0</v>
      </c>
      <c r="AN290" s="287">
        <f>SUMPRODUCT($S$161:$S$264,AN161:AN264)</f>
        <v>0</v>
      </c>
      <c r="AO290" s="287">
        <f t="shared" ref="AO290:AZ290" si="99">IF(AO160="kW",SUMPRODUCT($U$161:$U$264,$AK$161:$AK$264,AO161:AO264),SUMPRODUCT($S$161:$S$264,AO161:AO264))</f>
        <v>0</v>
      </c>
      <c r="AP290" s="287">
        <f t="shared" si="99"/>
        <v>0</v>
      </c>
      <c r="AQ290" s="287">
        <f t="shared" si="99"/>
        <v>0</v>
      </c>
      <c r="AR290" s="287">
        <f t="shared" si="99"/>
        <v>0</v>
      </c>
      <c r="AS290" s="287">
        <f t="shared" si="99"/>
        <v>0</v>
      </c>
      <c r="AT290" s="287">
        <f t="shared" si="99"/>
        <v>0</v>
      </c>
      <c r="AU290" s="287">
        <f t="shared" si="99"/>
        <v>0</v>
      </c>
      <c r="AV290" s="287">
        <f t="shared" si="99"/>
        <v>0</v>
      </c>
      <c r="AW290" s="287">
        <f t="shared" si="99"/>
        <v>0</v>
      </c>
      <c r="AX290" s="287">
        <f t="shared" si="99"/>
        <v>0</v>
      </c>
      <c r="AY290" s="287">
        <f t="shared" si="99"/>
        <v>0</v>
      </c>
      <c r="AZ290" s="287">
        <f t="shared" si="99"/>
        <v>0</v>
      </c>
      <c r="BA290" s="341"/>
    </row>
    <row r="291" spans="1:53" ht="15">
      <c r="B291" s="336" t="s">
        <v>1147</v>
      </c>
      <c r="C291" s="313"/>
      <c r="D291" s="296"/>
      <c r="E291" s="296"/>
      <c r="F291" s="296"/>
      <c r="G291" s="296"/>
      <c r="H291" s="296"/>
      <c r="I291" s="296"/>
      <c r="J291" s="296"/>
      <c r="K291" s="296"/>
      <c r="L291" s="296"/>
      <c r="M291" s="296"/>
      <c r="N291" s="296"/>
      <c r="O291" s="296"/>
      <c r="P291" s="296"/>
      <c r="Q291" s="296"/>
      <c r="R291" s="296"/>
      <c r="S291" s="296"/>
      <c r="T291" s="296"/>
      <c r="U291" s="296"/>
      <c r="V291" s="314"/>
      <c r="W291" s="242"/>
      <c r="X291" s="242"/>
      <c r="Y291" s="245"/>
      <c r="Z291" s="266"/>
      <c r="AA291" s="245"/>
      <c r="AB291" s="245"/>
      <c r="AC291" s="314"/>
      <c r="AD291" s="314"/>
      <c r="AE291" s="245"/>
      <c r="AF291" s="245"/>
      <c r="AG291" s="245"/>
      <c r="AH291" s="245"/>
      <c r="AI291" s="245"/>
      <c r="AJ291" s="245"/>
      <c r="AK291" s="245"/>
      <c r="AL291" s="245"/>
      <c r="AM291" s="253"/>
      <c r="AN291" s="902">
        <v>0</v>
      </c>
      <c r="AO291" s="902">
        <v>0</v>
      </c>
      <c r="AP291" s="253"/>
      <c r="AQ291" s="253"/>
      <c r="AR291" s="253"/>
      <c r="AS291" s="253"/>
      <c r="AT291" s="253"/>
      <c r="AU291" s="253"/>
      <c r="AV291" s="253"/>
      <c r="AW291" s="253"/>
      <c r="AX291" s="253"/>
      <c r="AY291" s="253"/>
      <c r="AZ291" s="253"/>
      <c r="BA291" s="262"/>
    </row>
    <row r="292" spans="1:53" ht="18.75" customHeight="1">
      <c r="B292" s="324" t="s">
        <v>578</v>
      </c>
      <c r="C292" s="342"/>
      <c r="D292" s="343"/>
      <c r="E292" s="343"/>
      <c r="F292" s="343"/>
      <c r="G292" s="343"/>
      <c r="H292" s="343"/>
      <c r="I292" s="343"/>
      <c r="J292" s="343"/>
      <c r="K292" s="343"/>
      <c r="L292" s="343"/>
      <c r="M292" s="343"/>
      <c r="N292" s="343"/>
      <c r="O292" s="343"/>
      <c r="P292" s="343"/>
      <c r="Q292" s="343"/>
      <c r="R292" s="343"/>
      <c r="S292" s="343"/>
      <c r="T292" s="343"/>
      <c r="U292" s="343"/>
      <c r="V292" s="343"/>
      <c r="W292" s="343"/>
      <c r="X292" s="343"/>
      <c r="Y292" s="343"/>
      <c r="Z292" s="327"/>
      <c r="AA292" s="328"/>
      <c r="AB292" s="343"/>
      <c r="AC292" s="343"/>
      <c r="AD292" s="343"/>
      <c r="AE292" s="343"/>
      <c r="AF292" s="343"/>
      <c r="AG292" s="343"/>
      <c r="AH292" s="343"/>
      <c r="AI292" s="343"/>
      <c r="AJ292" s="343"/>
      <c r="AK292" s="343"/>
      <c r="AL292" s="343"/>
      <c r="AM292" s="344"/>
      <c r="AN292" s="344"/>
      <c r="AO292" s="344"/>
      <c r="AP292" s="344"/>
      <c r="AQ292" s="344"/>
      <c r="AR292" s="344"/>
      <c r="AS292" s="344"/>
      <c r="AT292" s="344"/>
      <c r="AU292" s="344"/>
      <c r="AV292" s="344"/>
      <c r="AW292" s="344"/>
      <c r="AX292" s="344"/>
      <c r="AY292" s="344"/>
      <c r="AZ292" s="344"/>
      <c r="BA292" s="344"/>
    </row>
    <row r="294" spans="1:53" ht="15.6">
      <c r="B294" s="243" t="s">
        <v>247</v>
      </c>
      <c r="C294" s="244"/>
      <c r="D294" s="515" t="s">
        <v>523</v>
      </c>
      <c r="E294" s="513"/>
      <c r="V294" s="244"/>
      <c r="AM294" s="233"/>
      <c r="AN294" s="231"/>
      <c r="AO294" s="231"/>
      <c r="AP294" s="231"/>
      <c r="AQ294" s="231"/>
      <c r="AR294" s="231"/>
      <c r="AS294" s="231"/>
      <c r="AT294" s="231"/>
      <c r="AU294" s="231"/>
      <c r="AV294" s="231"/>
      <c r="AW294" s="231"/>
      <c r="AX294" s="231"/>
      <c r="AY294" s="231"/>
      <c r="AZ294" s="231"/>
      <c r="BA294" s="231"/>
    </row>
    <row r="295" spans="1:53" ht="33" customHeight="1">
      <c r="B295" s="964" t="s">
        <v>211</v>
      </c>
      <c r="C295" s="966" t="s">
        <v>33</v>
      </c>
      <c r="D295" s="246" t="s">
        <v>421</v>
      </c>
      <c r="E295" s="970" t="s">
        <v>209</v>
      </c>
      <c r="F295" s="971"/>
      <c r="G295" s="971"/>
      <c r="H295" s="971"/>
      <c r="I295" s="971"/>
      <c r="J295" s="971"/>
      <c r="K295" s="971"/>
      <c r="L295" s="971"/>
      <c r="M295" s="971"/>
      <c r="N295" s="971"/>
      <c r="O295" s="971"/>
      <c r="P295" s="971"/>
      <c r="Q295" s="971"/>
      <c r="R295" s="971"/>
      <c r="S295" s="971"/>
      <c r="T295" s="972"/>
      <c r="U295" s="968" t="s">
        <v>213</v>
      </c>
      <c r="V295" s="246" t="s">
        <v>422</v>
      </c>
      <c r="W295" s="961" t="s">
        <v>212</v>
      </c>
      <c r="X295" s="962"/>
      <c r="Y295" s="962"/>
      <c r="Z295" s="962"/>
      <c r="AA295" s="962"/>
      <c r="AB295" s="962"/>
      <c r="AC295" s="962"/>
      <c r="AD295" s="962"/>
      <c r="AE295" s="962"/>
      <c r="AF295" s="962"/>
      <c r="AG295" s="962"/>
      <c r="AH295" s="962"/>
      <c r="AI295" s="962"/>
      <c r="AJ295" s="962"/>
      <c r="AK295" s="962"/>
      <c r="AL295" s="973"/>
      <c r="AM295" s="961" t="s">
        <v>242</v>
      </c>
      <c r="AN295" s="962"/>
      <c r="AO295" s="962"/>
      <c r="AP295" s="962"/>
      <c r="AQ295" s="962"/>
      <c r="AR295" s="962"/>
      <c r="AS295" s="962"/>
      <c r="AT295" s="962"/>
      <c r="AU295" s="962"/>
      <c r="AV295" s="962"/>
      <c r="AW295" s="962"/>
      <c r="AX295" s="962"/>
      <c r="AY295" s="962"/>
      <c r="AZ295" s="962"/>
      <c r="BA295" s="963"/>
    </row>
    <row r="296" spans="1:53" ht="60.75" customHeight="1">
      <c r="B296" s="965"/>
      <c r="C296" s="967"/>
      <c r="D296" s="247">
        <v>2013</v>
      </c>
      <c r="E296" s="247">
        <v>2014</v>
      </c>
      <c r="F296" s="247">
        <v>2015</v>
      </c>
      <c r="G296" s="247">
        <v>2016</v>
      </c>
      <c r="H296" s="247">
        <v>2017</v>
      </c>
      <c r="I296" s="247">
        <v>2018</v>
      </c>
      <c r="J296" s="247">
        <v>2019</v>
      </c>
      <c r="K296" s="247">
        <v>2020</v>
      </c>
      <c r="L296" s="247">
        <v>2021</v>
      </c>
      <c r="M296" s="247">
        <v>2022</v>
      </c>
      <c r="N296" s="247">
        <v>2023</v>
      </c>
      <c r="O296" s="247">
        <v>2024</v>
      </c>
      <c r="P296" s="247">
        <v>2025</v>
      </c>
      <c r="Q296" s="247">
        <v>2026</v>
      </c>
      <c r="R296" s="247">
        <v>2027</v>
      </c>
      <c r="S296" s="247">
        <v>2028</v>
      </c>
      <c r="T296" s="247">
        <v>2029</v>
      </c>
      <c r="U296" s="969"/>
      <c r="V296" s="247">
        <v>2013</v>
      </c>
      <c r="W296" s="247">
        <v>2014</v>
      </c>
      <c r="X296" s="247">
        <v>2015</v>
      </c>
      <c r="Y296" s="247">
        <v>2016</v>
      </c>
      <c r="Z296" s="247">
        <v>2017</v>
      </c>
      <c r="AA296" s="247">
        <v>2018</v>
      </c>
      <c r="AB296" s="247">
        <v>2019</v>
      </c>
      <c r="AC296" s="247">
        <v>2020</v>
      </c>
      <c r="AD296" s="247">
        <v>2021</v>
      </c>
      <c r="AE296" s="247">
        <v>2022</v>
      </c>
      <c r="AF296" s="247">
        <v>2023</v>
      </c>
      <c r="AG296" s="247">
        <v>2024</v>
      </c>
      <c r="AH296" s="247">
        <v>2025</v>
      </c>
      <c r="AI296" s="247">
        <v>2026</v>
      </c>
      <c r="AJ296" s="247">
        <v>2027</v>
      </c>
      <c r="AK296" s="247">
        <v>2028</v>
      </c>
      <c r="AL296" s="247">
        <v>2029</v>
      </c>
      <c r="AM296" s="247" t="str">
        <f>'1.  LRAMVA Summary'!D53</f>
        <v>Residential</v>
      </c>
      <c r="AN296" s="247" t="str">
        <f>'1.  LRAMVA Summary'!E53</f>
        <v>GS&lt;50 kW</v>
      </c>
      <c r="AO296" s="247" t="str">
        <f>'1.  LRAMVA Summary'!F53</f>
        <v>GS&gt;50 KW</v>
      </c>
      <c r="AP296" s="247" t="str">
        <f>'1.  LRAMVA Summary'!G53</f>
        <v>Street Lights</v>
      </c>
      <c r="AQ296" s="247" t="str">
        <f>'1.  LRAMVA Summary'!H53</f>
        <v/>
      </c>
      <c r="AR296" s="247" t="str">
        <f>'1.  LRAMVA Summary'!I53</f>
        <v/>
      </c>
      <c r="AS296" s="247" t="str">
        <f>'1.  LRAMVA Summary'!J53</f>
        <v/>
      </c>
      <c r="AT296" s="247" t="str">
        <f>'1.  LRAMVA Summary'!K53</f>
        <v/>
      </c>
      <c r="AU296" s="247" t="str">
        <f>'1.  LRAMVA Summary'!L53</f>
        <v/>
      </c>
      <c r="AV296" s="247" t="str">
        <f>'1.  LRAMVA Summary'!M53</f>
        <v/>
      </c>
      <c r="AW296" s="247" t="str">
        <f>'1.  LRAMVA Summary'!N53</f>
        <v/>
      </c>
      <c r="AX296" s="247" t="str">
        <f>'1.  LRAMVA Summary'!O53</f>
        <v/>
      </c>
      <c r="AY296" s="247" t="str">
        <f>'1.  LRAMVA Summary'!P53</f>
        <v/>
      </c>
      <c r="AZ296" s="247" t="str">
        <f>'1.  LRAMVA Summary'!Q53</f>
        <v/>
      </c>
      <c r="BA296" s="249" t="str">
        <f>'1.  LRAMVA Summary'!R53</f>
        <v>Total</v>
      </c>
    </row>
    <row r="297" spans="1:53" ht="15" customHeight="1">
      <c r="A297" s="451"/>
      <c r="B297" s="250" t="s">
        <v>0</v>
      </c>
      <c r="C297" s="251"/>
      <c r="D297" s="251"/>
      <c r="E297" s="251"/>
      <c r="F297" s="251"/>
      <c r="G297" s="251"/>
      <c r="H297" s="251"/>
      <c r="I297" s="251"/>
      <c r="J297" s="251"/>
      <c r="K297" s="251"/>
      <c r="L297" s="251"/>
      <c r="M297" s="251"/>
      <c r="N297" s="251"/>
      <c r="O297" s="251"/>
      <c r="P297" s="251"/>
      <c r="Q297" s="251"/>
      <c r="R297" s="251"/>
      <c r="S297" s="251"/>
      <c r="T297" s="251"/>
      <c r="U297" s="252"/>
      <c r="V297" s="251"/>
      <c r="W297" s="251"/>
      <c r="X297" s="251"/>
      <c r="Y297" s="251"/>
      <c r="Z297" s="251"/>
      <c r="AA297" s="251"/>
      <c r="AB297" s="251"/>
      <c r="AC297" s="251"/>
      <c r="AD297" s="251"/>
      <c r="AE297" s="251"/>
      <c r="AF297" s="251"/>
      <c r="AG297" s="251"/>
      <c r="AH297" s="251"/>
      <c r="AI297" s="251"/>
      <c r="AJ297" s="251"/>
      <c r="AK297" s="251"/>
      <c r="AL297" s="251"/>
      <c r="AM297" s="253" t="str">
        <f>'1.  LRAMVA Summary'!D54</f>
        <v>kWh</v>
      </c>
      <c r="AN297" s="253" t="str">
        <f>'1.  LRAMVA Summary'!E54</f>
        <v>kWh</v>
      </c>
      <c r="AO297" s="253" t="str">
        <f>'1.  LRAMVA Summary'!F54</f>
        <v>kW</v>
      </c>
      <c r="AP297" s="253" t="str">
        <f>'1.  LRAMVA Summary'!G54</f>
        <v>kW</v>
      </c>
      <c r="AQ297" s="253">
        <f>'1.  LRAMVA Summary'!H54</f>
        <v>0</v>
      </c>
      <c r="AR297" s="253">
        <f>'1.  LRAMVA Summary'!I54</f>
        <v>0</v>
      </c>
      <c r="AS297" s="253">
        <f>'1.  LRAMVA Summary'!J54</f>
        <v>0</v>
      </c>
      <c r="AT297" s="253">
        <f>'1.  LRAMVA Summary'!K54</f>
        <v>0</v>
      </c>
      <c r="AU297" s="253">
        <f>'1.  LRAMVA Summary'!L54</f>
        <v>0</v>
      </c>
      <c r="AV297" s="253">
        <f>'1.  LRAMVA Summary'!M54</f>
        <v>0</v>
      </c>
      <c r="AW297" s="253">
        <f>'1.  LRAMVA Summary'!N54</f>
        <v>0</v>
      </c>
      <c r="AX297" s="253">
        <f>'1.  LRAMVA Summary'!O54</f>
        <v>0</v>
      </c>
      <c r="AY297" s="253">
        <f>'1.  LRAMVA Summary'!P54</f>
        <v>0</v>
      </c>
      <c r="AZ297" s="253">
        <f>'1.  LRAMVA Summary'!Q54</f>
        <v>0</v>
      </c>
      <c r="BA297" s="254"/>
    </row>
    <row r="298" spans="1:53" ht="15" outlineLevel="1">
      <c r="A298" s="450">
        <v>1</v>
      </c>
      <c r="B298" s="256" t="s">
        <v>1</v>
      </c>
      <c r="C298" s="253" t="s">
        <v>25</v>
      </c>
      <c r="D298" s="257"/>
      <c r="E298" s="257"/>
      <c r="F298" s="257"/>
      <c r="G298" s="257"/>
      <c r="H298" s="257"/>
      <c r="I298" s="257"/>
      <c r="J298" s="257"/>
      <c r="K298" s="257"/>
      <c r="L298" s="257"/>
      <c r="M298" s="257"/>
      <c r="N298" s="257"/>
      <c r="O298" s="257"/>
      <c r="P298" s="257"/>
      <c r="Q298" s="257"/>
      <c r="R298" s="257"/>
      <c r="S298" s="257"/>
      <c r="T298" s="257"/>
      <c r="U298" s="253"/>
      <c r="V298" s="257"/>
      <c r="W298" s="257"/>
      <c r="X298" s="257"/>
      <c r="Y298" s="257"/>
      <c r="Z298" s="257"/>
      <c r="AA298" s="257"/>
      <c r="AB298" s="257"/>
      <c r="AC298" s="257"/>
      <c r="AD298" s="257"/>
      <c r="AE298" s="257"/>
      <c r="AF298" s="257"/>
      <c r="AG298" s="257"/>
      <c r="AH298" s="257"/>
      <c r="AI298" s="257"/>
      <c r="AJ298" s="257"/>
      <c r="AK298" s="257"/>
      <c r="AL298" s="257"/>
      <c r="AM298" s="363"/>
      <c r="AN298" s="363"/>
      <c r="AO298" s="363"/>
      <c r="AP298" s="363"/>
      <c r="AQ298" s="363"/>
      <c r="AR298" s="363"/>
      <c r="AS298" s="363"/>
      <c r="AT298" s="363"/>
      <c r="AU298" s="363"/>
      <c r="AV298" s="363"/>
      <c r="AW298" s="363"/>
      <c r="AX298" s="363"/>
      <c r="AY298" s="363"/>
      <c r="AZ298" s="363"/>
      <c r="BA298" s="258">
        <f>SUM(AM298:AZ298)</f>
        <v>0</v>
      </c>
    </row>
    <row r="299" spans="1:53" ht="15" outlineLevel="1">
      <c r="B299" s="256" t="s">
        <v>248</v>
      </c>
      <c r="C299" s="253" t="s">
        <v>163</v>
      </c>
      <c r="D299" s="257"/>
      <c r="E299" s="257"/>
      <c r="F299" s="257"/>
      <c r="G299" s="257"/>
      <c r="H299" s="257"/>
      <c r="I299" s="257"/>
      <c r="J299" s="257"/>
      <c r="K299" s="257"/>
      <c r="L299" s="257"/>
      <c r="M299" s="257"/>
      <c r="N299" s="257"/>
      <c r="O299" s="257"/>
      <c r="P299" s="257"/>
      <c r="Q299" s="257"/>
      <c r="R299" s="257"/>
      <c r="S299" s="257"/>
      <c r="T299" s="257"/>
      <c r="U299" s="416"/>
      <c r="V299" s="257"/>
      <c r="W299" s="257"/>
      <c r="X299" s="257"/>
      <c r="Y299" s="257"/>
      <c r="Z299" s="257"/>
      <c r="AA299" s="257"/>
      <c r="AB299" s="257"/>
      <c r="AC299" s="257"/>
      <c r="AD299" s="257"/>
      <c r="AE299" s="257"/>
      <c r="AF299" s="257"/>
      <c r="AG299" s="257"/>
      <c r="AH299" s="257"/>
      <c r="AI299" s="257"/>
      <c r="AJ299" s="257"/>
      <c r="AK299" s="257"/>
      <c r="AL299" s="257"/>
      <c r="AM299" s="364">
        <f>AM298</f>
        <v>0</v>
      </c>
      <c r="AN299" s="364">
        <f>AN298</f>
        <v>0</v>
      </c>
      <c r="AO299" s="364">
        <f t="shared" ref="AO299:AZ299" si="100">AO298</f>
        <v>0</v>
      </c>
      <c r="AP299" s="364">
        <f t="shared" si="100"/>
        <v>0</v>
      </c>
      <c r="AQ299" s="364">
        <f t="shared" si="100"/>
        <v>0</v>
      </c>
      <c r="AR299" s="364">
        <f t="shared" si="100"/>
        <v>0</v>
      </c>
      <c r="AS299" s="364">
        <f t="shared" si="100"/>
        <v>0</v>
      </c>
      <c r="AT299" s="364">
        <f t="shared" si="100"/>
        <v>0</v>
      </c>
      <c r="AU299" s="364">
        <f t="shared" si="100"/>
        <v>0</v>
      </c>
      <c r="AV299" s="364">
        <f t="shared" si="100"/>
        <v>0</v>
      </c>
      <c r="AW299" s="364">
        <f t="shared" si="100"/>
        <v>0</v>
      </c>
      <c r="AX299" s="364">
        <f t="shared" si="100"/>
        <v>0</v>
      </c>
      <c r="AY299" s="364">
        <f t="shared" si="100"/>
        <v>0</v>
      </c>
      <c r="AZ299" s="364">
        <f t="shared" si="100"/>
        <v>0</v>
      </c>
      <c r="BA299" s="259"/>
    </row>
    <row r="300" spans="1:53" ht="15.6" outlineLevel="1">
      <c r="A300" s="452"/>
      <c r="B300" s="260"/>
      <c r="C300" s="261"/>
      <c r="D300" s="261"/>
      <c r="E300" s="261"/>
      <c r="F300" s="261"/>
      <c r="G300" s="261"/>
      <c r="H300" s="261"/>
      <c r="I300" s="261"/>
      <c r="J300" s="261"/>
      <c r="K300" s="261"/>
      <c r="L300" s="261"/>
      <c r="M300" s="261"/>
      <c r="N300" s="261"/>
      <c r="O300" s="261"/>
      <c r="P300" s="261"/>
      <c r="Q300" s="261"/>
      <c r="R300" s="261"/>
      <c r="S300" s="261"/>
      <c r="T300" s="261"/>
      <c r="U300" s="265"/>
      <c r="V300" s="261"/>
      <c r="W300" s="261"/>
      <c r="X300" s="261"/>
      <c r="Y300" s="261"/>
      <c r="Z300" s="261"/>
      <c r="AA300" s="261"/>
      <c r="AB300" s="261"/>
      <c r="AC300" s="261"/>
      <c r="AD300" s="261"/>
      <c r="AE300" s="261"/>
      <c r="AF300" s="261"/>
      <c r="AG300" s="261"/>
      <c r="AH300" s="261"/>
      <c r="AI300" s="261"/>
      <c r="AJ300" s="261"/>
      <c r="AK300" s="261"/>
      <c r="AL300" s="261"/>
      <c r="AM300" s="365"/>
      <c r="AN300" s="366"/>
      <c r="AO300" s="366"/>
      <c r="AP300" s="366"/>
      <c r="AQ300" s="366"/>
      <c r="AR300" s="366"/>
      <c r="AS300" s="366"/>
      <c r="AT300" s="366"/>
      <c r="AU300" s="366"/>
      <c r="AV300" s="366"/>
      <c r="AW300" s="366"/>
      <c r="AX300" s="366"/>
      <c r="AY300" s="366"/>
      <c r="AZ300" s="366"/>
      <c r="BA300" s="264"/>
    </row>
    <row r="301" spans="1:53" ht="15" outlineLevel="1">
      <c r="A301" s="450">
        <v>2</v>
      </c>
      <c r="B301" s="256" t="s">
        <v>2</v>
      </c>
      <c r="C301" s="253" t="s">
        <v>25</v>
      </c>
      <c r="D301" s="257"/>
      <c r="E301" s="257"/>
      <c r="F301" s="257"/>
      <c r="G301" s="257"/>
      <c r="H301" s="257"/>
      <c r="I301" s="257"/>
      <c r="J301" s="257"/>
      <c r="K301" s="257"/>
      <c r="L301" s="257"/>
      <c r="M301" s="257"/>
      <c r="N301" s="257"/>
      <c r="O301" s="257"/>
      <c r="P301" s="257"/>
      <c r="Q301" s="257"/>
      <c r="R301" s="257"/>
      <c r="S301" s="257"/>
      <c r="T301" s="257"/>
      <c r="U301" s="253"/>
      <c r="V301" s="257"/>
      <c r="W301" s="257"/>
      <c r="X301" s="257"/>
      <c r="Y301" s="257"/>
      <c r="Z301" s="257"/>
      <c r="AA301" s="257"/>
      <c r="AB301" s="257"/>
      <c r="AC301" s="257"/>
      <c r="AD301" s="257"/>
      <c r="AE301" s="257"/>
      <c r="AF301" s="257"/>
      <c r="AG301" s="257"/>
      <c r="AH301" s="257"/>
      <c r="AI301" s="257"/>
      <c r="AJ301" s="257"/>
      <c r="AK301" s="257"/>
      <c r="AL301" s="257"/>
      <c r="AM301" s="363"/>
      <c r="AN301" s="363"/>
      <c r="AO301" s="363"/>
      <c r="AP301" s="363"/>
      <c r="AQ301" s="363"/>
      <c r="AR301" s="363"/>
      <c r="AS301" s="363"/>
      <c r="AT301" s="363"/>
      <c r="AU301" s="363"/>
      <c r="AV301" s="363"/>
      <c r="AW301" s="363"/>
      <c r="AX301" s="363"/>
      <c r="AY301" s="363"/>
      <c r="AZ301" s="363"/>
      <c r="BA301" s="258">
        <f>SUM(AM301:AZ301)</f>
        <v>0</v>
      </c>
    </row>
    <row r="302" spans="1:53" ht="15" outlineLevel="1">
      <c r="B302" s="256" t="s">
        <v>248</v>
      </c>
      <c r="C302" s="253" t="s">
        <v>163</v>
      </c>
      <c r="D302" s="257"/>
      <c r="E302" s="257"/>
      <c r="F302" s="257"/>
      <c r="G302" s="257"/>
      <c r="H302" s="257"/>
      <c r="I302" s="257"/>
      <c r="J302" s="257"/>
      <c r="K302" s="257"/>
      <c r="L302" s="257"/>
      <c r="M302" s="257"/>
      <c r="N302" s="257"/>
      <c r="O302" s="257"/>
      <c r="P302" s="257"/>
      <c r="Q302" s="257"/>
      <c r="R302" s="257"/>
      <c r="S302" s="257"/>
      <c r="T302" s="257"/>
      <c r="U302" s="416"/>
      <c r="V302" s="257"/>
      <c r="W302" s="257"/>
      <c r="X302" s="257"/>
      <c r="Y302" s="257"/>
      <c r="Z302" s="257"/>
      <c r="AA302" s="257"/>
      <c r="AB302" s="257"/>
      <c r="AC302" s="257"/>
      <c r="AD302" s="257"/>
      <c r="AE302" s="257"/>
      <c r="AF302" s="257"/>
      <c r="AG302" s="257"/>
      <c r="AH302" s="257"/>
      <c r="AI302" s="257"/>
      <c r="AJ302" s="257"/>
      <c r="AK302" s="257"/>
      <c r="AL302" s="257"/>
      <c r="AM302" s="364">
        <f>AM301</f>
        <v>0</v>
      </c>
      <c r="AN302" s="364">
        <f>AN301</f>
        <v>0</v>
      </c>
      <c r="AO302" s="364">
        <f t="shared" ref="AO302:AZ302" si="101">AO301</f>
        <v>0</v>
      </c>
      <c r="AP302" s="364">
        <f t="shared" si="101"/>
        <v>0</v>
      </c>
      <c r="AQ302" s="364">
        <f t="shared" si="101"/>
        <v>0</v>
      </c>
      <c r="AR302" s="364">
        <f t="shared" si="101"/>
        <v>0</v>
      </c>
      <c r="AS302" s="364">
        <f t="shared" si="101"/>
        <v>0</v>
      </c>
      <c r="AT302" s="364">
        <f t="shared" si="101"/>
        <v>0</v>
      </c>
      <c r="AU302" s="364">
        <f t="shared" si="101"/>
        <v>0</v>
      </c>
      <c r="AV302" s="364">
        <f t="shared" si="101"/>
        <v>0</v>
      </c>
      <c r="AW302" s="364">
        <f t="shared" si="101"/>
        <v>0</v>
      </c>
      <c r="AX302" s="364">
        <f t="shared" si="101"/>
        <v>0</v>
      </c>
      <c r="AY302" s="364">
        <f t="shared" si="101"/>
        <v>0</v>
      </c>
      <c r="AZ302" s="364">
        <f t="shared" si="101"/>
        <v>0</v>
      </c>
      <c r="BA302" s="259"/>
    </row>
    <row r="303" spans="1:53" ht="15.6" outlineLevel="1">
      <c r="A303" s="452"/>
      <c r="B303" s="260"/>
      <c r="C303" s="261"/>
      <c r="D303" s="266"/>
      <c r="E303" s="266"/>
      <c r="F303" s="266"/>
      <c r="G303" s="266"/>
      <c r="H303" s="266"/>
      <c r="I303" s="266"/>
      <c r="J303" s="266"/>
      <c r="K303" s="266"/>
      <c r="L303" s="266"/>
      <c r="M303" s="266"/>
      <c r="N303" s="266"/>
      <c r="O303" s="266"/>
      <c r="P303" s="266"/>
      <c r="Q303" s="266"/>
      <c r="R303" s="266"/>
      <c r="S303" s="266"/>
      <c r="T303" s="266"/>
      <c r="U303" s="265"/>
      <c r="V303" s="266"/>
      <c r="W303" s="266"/>
      <c r="X303" s="266"/>
      <c r="Y303" s="266"/>
      <c r="Z303" s="266"/>
      <c r="AA303" s="266"/>
      <c r="AB303" s="266"/>
      <c r="AC303" s="266"/>
      <c r="AD303" s="266"/>
      <c r="AE303" s="266"/>
      <c r="AF303" s="266"/>
      <c r="AG303" s="266"/>
      <c r="AH303" s="266"/>
      <c r="AI303" s="266"/>
      <c r="AJ303" s="266"/>
      <c r="AK303" s="266"/>
      <c r="AL303" s="266"/>
      <c r="AM303" s="365"/>
      <c r="AN303" s="366"/>
      <c r="AO303" s="366"/>
      <c r="AP303" s="366"/>
      <c r="AQ303" s="366"/>
      <c r="AR303" s="366"/>
      <c r="AS303" s="366"/>
      <c r="AT303" s="366"/>
      <c r="AU303" s="366"/>
      <c r="AV303" s="366"/>
      <c r="AW303" s="366"/>
      <c r="AX303" s="366"/>
      <c r="AY303" s="366"/>
      <c r="AZ303" s="366"/>
      <c r="BA303" s="264"/>
    </row>
    <row r="304" spans="1:53" ht="15" outlineLevel="1">
      <c r="A304" s="450">
        <v>3</v>
      </c>
      <c r="B304" s="256" t="s">
        <v>3</v>
      </c>
      <c r="C304" s="253" t="s">
        <v>25</v>
      </c>
      <c r="D304" s="257"/>
      <c r="E304" s="257"/>
      <c r="F304" s="257"/>
      <c r="G304" s="257"/>
      <c r="H304" s="257"/>
      <c r="I304" s="257"/>
      <c r="J304" s="257"/>
      <c r="K304" s="257"/>
      <c r="L304" s="257"/>
      <c r="M304" s="257"/>
      <c r="N304" s="257"/>
      <c r="O304" s="257"/>
      <c r="P304" s="257"/>
      <c r="Q304" s="257"/>
      <c r="R304" s="257"/>
      <c r="S304" s="257"/>
      <c r="T304" s="257"/>
      <c r="U304" s="253"/>
      <c r="V304" s="257"/>
      <c r="W304" s="257"/>
      <c r="X304" s="257"/>
      <c r="Y304" s="257"/>
      <c r="Z304" s="257"/>
      <c r="AA304" s="257"/>
      <c r="AB304" s="257"/>
      <c r="AC304" s="257"/>
      <c r="AD304" s="257"/>
      <c r="AE304" s="257"/>
      <c r="AF304" s="257"/>
      <c r="AG304" s="257"/>
      <c r="AH304" s="257"/>
      <c r="AI304" s="257"/>
      <c r="AJ304" s="257"/>
      <c r="AK304" s="257"/>
      <c r="AL304" s="257"/>
      <c r="AM304" s="363"/>
      <c r="AN304" s="363"/>
      <c r="AO304" s="363"/>
      <c r="AP304" s="363"/>
      <c r="AQ304" s="363"/>
      <c r="AR304" s="363"/>
      <c r="AS304" s="363"/>
      <c r="AT304" s="363"/>
      <c r="AU304" s="363"/>
      <c r="AV304" s="363"/>
      <c r="AW304" s="363"/>
      <c r="AX304" s="363"/>
      <c r="AY304" s="363"/>
      <c r="AZ304" s="363"/>
      <c r="BA304" s="258">
        <f>SUM(AM304:AZ304)</f>
        <v>0</v>
      </c>
    </row>
    <row r="305" spans="1:53" ht="15" outlineLevel="1">
      <c r="B305" s="256" t="s">
        <v>248</v>
      </c>
      <c r="C305" s="253" t="s">
        <v>163</v>
      </c>
      <c r="D305" s="257"/>
      <c r="E305" s="257"/>
      <c r="F305" s="257"/>
      <c r="G305" s="257"/>
      <c r="H305" s="257"/>
      <c r="I305" s="257"/>
      <c r="J305" s="257"/>
      <c r="K305" s="257"/>
      <c r="L305" s="257"/>
      <c r="M305" s="257"/>
      <c r="N305" s="257"/>
      <c r="O305" s="257"/>
      <c r="P305" s="257"/>
      <c r="Q305" s="257"/>
      <c r="R305" s="257"/>
      <c r="S305" s="257"/>
      <c r="T305" s="257"/>
      <c r="U305" s="416"/>
      <c r="V305" s="257"/>
      <c r="W305" s="257"/>
      <c r="X305" s="257"/>
      <c r="Y305" s="257"/>
      <c r="Z305" s="257"/>
      <c r="AA305" s="257"/>
      <c r="AB305" s="257"/>
      <c r="AC305" s="257"/>
      <c r="AD305" s="257"/>
      <c r="AE305" s="257"/>
      <c r="AF305" s="257"/>
      <c r="AG305" s="257"/>
      <c r="AH305" s="257"/>
      <c r="AI305" s="257"/>
      <c r="AJ305" s="257"/>
      <c r="AK305" s="257"/>
      <c r="AL305" s="257"/>
      <c r="AM305" s="364">
        <f>AM304</f>
        <v>0</v>
      </c>
      <c r="AN305" s="364">
        <f>AN304</f>
        <v>0</v>
      </c>
      <c r="AO305" s="364">
        <f t="shared" ref="AO305:AZ305" si="102">AO304</f>
        <v>0</v>
      </c>
      <c r="AP305" s="364">
        <f t="shared" si="102"/>
        <v>0</v>
      </c>
      <c r="AQ305" s="364">
        <f t="shared" si="102"/>
        <v>0</v>
      </c>
      <c r="AR305" s="364">
        <f t="shared" si="102"/>
        <v>0</v>
      </c>
      <c r="AS305" s="364">
        <f t="shared" si="102"/>
        <v>0</v>
      </c>
      <c r="AT305" s="364">
        <f t="shared" si="102"/>
        <v>0</v>
      </c>
      <c r="AU305" s="364">
        <f t="shared" si="102"/>
        <v>0</v>
      </c>
      <c r="AV305" s="364">
        <f t="shared" si="102"/>
        <v>0</v>
      </c>
      <c r="AW305" s="364">
        <f t="shared" si="102"/>
        <v>0</v>
      </c>
      <c r="AX305" s="364">
        <f t="shared" si="102"/>
        <v>0</v>
      </c>
      <c r="AY305" s="364">
        <f t="shared" si="102"/>
        <v>0</v>
      </c>
      <c r="AZ305" s="364">
        <f t="shared" si="102"/>
        <v>0</v>
      </c>
      <c r="BA305" s="259"/>
    </row>
    <row r="306" spans="1:53" ht="15" outlineLevel="1">
      <c r="B306" s="256"/>
      <c r="C306" s="267"/>
      <c r="D306" s="253"/>
      <c r="E306" s="253"/>
      <c r="F306" s="253"/>
      <c r="G306" s="253"/>
      <c r="H306" s="253"/>
      <c r="I306" s="253"/>
      <c r="J306" s="253"/>
      <c r="K306" s="253"/>
      <c r="L306" s="253"/>
      <c r="M306" s="253"/>
      <c r="N306" s="253"/>
      <c r="O306" s="253"/>
      <c r="P306" s="253"/>
      <c r="Q306" s="253"/>
      <c r="R306" s="253"/>
      <c r="S306" s="253"/>
      <c r="T306" s="253"/>
      <c r="U306" s="245"/>
      <c r="V306" s="253"/>
      <c r="W306" s="253"/>
      <c r="X306" s="253"/>
      <c r="Y306" s="253"/>
      <c r="Z306" s="253"/>
      <c r="AA306" s="253"/>
      <c r="AB306" s="253"/>
      <c r="AC306" s="253"/>
      <c r="AD306" s="253"/>
      <c r="AE306" s="253"/>
      <c r="AF306" s="253"/>
      <c r="AG306" s="253"/>
      <c r="AH306" s="253"/>
      <c r="AI306" s="253"/>
      <c r="AJ306" s="253"/>
      <c r="AK306" s="253"/>
      <c r="AL306" s="253"/>
      <c r="AM306" s="365"/>
      <c r="AN306" s="365"/>
      <c r="AO306" s="365"/>
      <c r="AP306" s="365"/>
      <c r="AQ306" s="365"/>
      <c r="AR306" s="365"/>
      <c r="AS306" s="365"/>
      <c r="AT306" s="365"/>
      <c r="AU306" s="365"/>
      <c r="AV306" s="365"/>
      <c r="AW306" s="365"/>
      <c r="AX306" s="365"/>
      <c r="AY306" s="365"/>
      <c r="AZ306" s="365"/>
      <c r="BA306" s="268"/>
    </row>
    <row r="307" spans="1:53" ht="15" outlineLevel="1">
      <c r="A307" s="450">
        <v>4</v>
      </c>
      <c r="B307" s="256" t="s">
        <v>4</v>
      </c>
      <c r="C307" s="253" t="s">
        <v>25</v>
      </c>
      <c r="D307" s="257"/>
      <c r="E307" s="257"/>
      <c r="F307" s="257"/>
      <c r="G307" s="257"/>
      <c r="H307" s="257"/>
      <c r="I307" s="257"/>
      <c r="J307" s="257"/>
      <c r="K307" s="257"/>
      <c r="L307" s="257"/>
      <c r="M307" s="257"/>
      <c r="N307" s="257"/>
      <c r="O307" s="257"/>
      <c r="P307" s="257"/>
      <c r="Q307" s="257"/>
      <c r="R307" s="257"/>
      <c r="S307" s="257"/>
      <c r="T307" s="257"/>
      <c r="U307" s="253"/>
      <c r="V307" s="257"/>
      <c r="W307" s="257"/>
      <c r="X307" s="257"/>
      <c r="Y307" s="257"/>
      <c r="Z307" s="257"/>
      <c r="AA307" s="257"/>
      <c r="AB307" s="257"/>
      <c r="AC307" s="257"/>
      <c r="AD307" s="257"/>
      <c r="AE307" s="257"/>
      <c r="AF307" s="257"/>
      <c r="AG307" s="257"/>
      <c r="AH307" s="257"/>
      <c r="AI307" s="257"/>
      <c r="AJ307" s="257"/>
      <c r="AK307" s="257"/>
      <c r="AL307" s="257"/>
      <c r="AM307" s="363"/>
      <c r="AN307" s="363"/>
      <c r="AO307" s="363"/>
      <c r="AP307" s="363"/>
      <c r="AQ307" s="363"/>
      <c r="AR307" s="363"/>
      <c r="AS307" s="363"/>
      <c r="AT307" s="363"/>
      <c r="AU307" s="363"/>
      <c r="AV307" s="363"/>
      <c r="AW307" s="363"/>
      <c r="AX307" s="363"/>
      <c r="AY307" s="363"/>
      <c r="AZ307" s="363"/>
      <c r="BA307" s="258">
        <f>SUM(AM307:AZ307)</f>
        <v>0</v>
      </c>
    </row>
    <row r="308" spans="1:53" ht="15" outlineLevel="1">
      <c r="B308" s="256" t="s">
        <v>248</v>
      </c>
      <c r="C308" s="253" t="s">
        <v>163</v>
      </c>
      <c r="D308" s="257"/>
      <c r="E308" s="257"/>
      <c r="F308" s="257"/>
      <c r="G308" s="257"/>
      <c r="H308" s="257"/>
      <c r="I308" s="257"/>
      <c r="J308" s="257"/>
      <c r="K308" s="257"/>
      <c r="L308" s="257"/>
      <c r="M308" s="257"/>
      <c r="N308" s="257"/>
      <c r="O308" s="257"/>
      <c r="P308" s="257"/>
      <c r="Q308" s="257"/>
      <c r="R308" s="257"/>
      <c r="S308" s="257"/>
      <c r="T308" s="257"/>
      <c r="U308" s="416"/>
      <c r="V308" s="257"/>
      <c r="W308" s="257"/>
      <c r="X308" s="257"/>
      <c r="Y308" s="257"/>
      <c r="Z308" s="257"/>
      <c r="AA308" s="257"/>
      <c r="AB308" s="257"/>
      <c r="AC308" s="257"/>
      <c r="AD308" s="257"/>
      <c r="AE308" s="257"/>
      <c r="AF308" s="257"/>
      <c r="AG308" s="257"/>
      <c r="AH308" s="257"/>
      <c r="AI308" s="257"/>
      <c r="AJ308" s="257"/>
      <c r="AK308" s="257"/>
      <c r="AL308" s="257"/>
      <c r="AM308" s="364">
        <f>AM307</f>
        <v>0</v>
      </c>
      <c r="AN308" s="364">
        <f>AN307</f>
        <v>0</v>
      </c>
      <c r="AO308" s="364">
        <f t="shared" ref="AO308:AZ308" si="103">AO307</f>
        <v>0</v>
      </c>
      <c r="AP308" s="364">
        <f t="shared" si="103"/>
        <v>0</v>
      </c>
      <c r="AQ308" s="364">
        <f t="shared" si="103"/>
        <v>0</v>
      </c>
      <c r="AR308" s="364">
        <f t="shared" si="103"/>
        <v>0</v>
      </c>
      <c r="AS308" s="364">
        <f t="shared" si="103"/>
        <v>0</v>
      </c>
      <c r="AT308" s="364">
        <f t="shared" si="103"/>
        <v>0</v>
      </c>
      <c r="AU308" s="364">
        <f t="shared" si="103"/>
        <v>0</v>
      </c>
      <c r="AV308" s="364">
        <f t="shared" si="103"/>
        <v>0</v>
      </c>
      <c r="AW308" s="364">
        <f t="shared" si="103"/>
        <v>0</v>
      </c>
      <c r="AX308" s="364">
        <f t="shared" si="103"/>
        <v>0</v>
      </c>
      <c r="AY308" s="364">
        <f t="shared" si="103"/>
        <v>0</v>
      </c>
      <c r="AZ308" s="364">
        <f t="shared" si="103"/>
        <v>0</v>
      </c>
      <c r="BA308" s="259"/>
    </row>
    <row r="309" spans="1:53" ht="15" outlineLevel="1">
      <c r="B309" s="256"/>
      <c r="C309" s="267"/>
      <c r="D309" s="266"/>
      <c r="E309" s="266"/>
      <c r="F309" s="266"/>
      <c r="G309" s="266"/>
      <c r="H309" s="266"/>
      <c r="I309" s="266"/>
      <c r="J309" s="266"/>
      <c r="K309" s="266"/>
      <c r="L309" s="266"/>
      <c r="M309" s="266"/>
      <c r="N309" s="266"/>
      <c r="O309" s="266"/>
      <c r="P309" s="266"/>
      <c r="Q309" s="266"/>
      <c r="R309" s="266"/>
      <c r="S309" s="266"/>
      <c r="T309" s="266"/>
      <c r="U309" s="253"/>
      <c r="V309" s="266"/>
      <c r="W309" s="266"/>
      <c r="X309" s="266"/>
      <c r="Y309" s="266"/>
      <c r="Z309" s="266"/>
      <c r="AA309" s="266"/>
      <c r="AB309" s="266"/>
      <c r="AC309" s="266"/>
      <c r="AD309" s="266"/>
      <c r="AE309" s="266"/>
      <c r="AF309" s="266"/>
      <c r="AG309" s="266"/>
      <c r="AH309" s="266"/>
      <c r="AI309" s="266"/>
      <c r="AJ309" s="266"/>
      <c r="AK309" s="266"/>
      <c r="AL309" s="266"/>
      <c r="AM309" s="365"/>
      <c r="AN309" s="365"/>
      <c r="AO309" s="365"/>
      <c r="AP309" s="365"/>
      <c r="AQ309" s="365"/>
      <c r="AR309" s="365"/>
      <c r="AS309" s="365"/>
      <c r="AT309" s="365"/>
      <c r="AU309" s="365"/>
      <c r="AV309" s="365"/>
      <c r="AW309" s="365"/>
      <c r="AX309" s="365"/>
      <c r="AY309" s="365"/>
      <c r="AZ309" s="365"/>
      <c r="BA309" s="268"/>
    </row>
    <row r="310" spans="1:53" ht="15" outlineLevel="1">
      <c r="A310" s="450">
        <v>5</v>
      </c>
      <c r="B310" s="256" t="s">
        <v>5</v>
      </c>
      <c r="C310" s="253" t="s">
        <v>25</v>
      </c>
      <c r="D310" s="257"/>
      <c r="E310" s="257"/>
      <c r="F310" s="257"/>
      <c r="G310" s="257"/>
      <c r="H310" s="257"/>
      <c r="I310" s="257"/>
      <c r="J310" s="257"/>
      <c r="K310" s="257"/>
      <c r="L310" s="257"/>
      <c r="M310" s="257"/>
      <c r="N310" s="257"/>
      <c r="O310" s="257"/>
      <c r="P310" s="257"/>
      <c r="Q310" s="257"/>
      <c r="R310" s="257"/>
      <c r="S310" s="257"/>
      <c r="T310" s="257"/>
      <c r="U310" s="253"/>
      <c r="V310" s="257"/>
      <c r="W310" s="257"/>
      <c r="X310" s="257"/>
      <c r="Y310" s="257"/>
      <c r="Z310" s="257"/>
      <c r="AA310" s="257"/>
      <c r="AB310" s="257"/>
      <c r="AC310" s="257"/>
      <c r="AD310" s="257"/>
      <c r="AE310" s="257"/>
      <c r="AF310" s="257"/>
      <c r="AG310" s="257"/>
      <c r="AH310" s="257"/>
      <c r="AI310" s="257"/>
      <c r="AJ310" s="257"/>
      <c r="AK310" s="257"/>
      <c r="AL310" s="257"/>
      <c r="AM310" s="363"/>
      <c r="AN310" s="363"/>
      <c r="AO310" s="363"/>
      <c r="AP310" s="363"/>
      <c r="AQ310" s="363"/>
      <c r="AR310" s="363"/>
      <c r="AS310" s="363"/>
      <c r="AT310" s="363"/>
      <c r="AU310" s="363"/>
      <c r="AV310" s="363"/>
      <c r="AW310" s="363"/>
      <c r="AX310" s="363"/>
      <c r="AY310" s="363"/>
      <c r="AZ310" s="363"/>
      <c r="BA310" s="258">
        <f>SUM(AM310:AZ310)</f>
        <v>0</v>
      </c>
    </row>
    <row r="311" spans="1:53" ht="15" outlineLevel="1">
      <c r="B311" s="256" t="s">
        <v>248</v>
      </c>
      <c r="C311" s="253" t="s">
        <v>163</v>
      </c>
      <c r="D311" s="257"/>
      <c r="E311" s="257"/>
      <c r="F311" s="257"/>
      <c r="G311" s="257"/>
      <c r="H311" s="257"/>
      <c r="I311" s="257"/>
      <c r="J311" s="257"/>
      <c r="K311" s="257"/>
      <c r="L311" s="257"/>
      <c r="M311" s="257"/>
      <c r="N311" s="257"/>
      <c r="O311" s="257"/>
      <c r="P311" s="257"/>
      <c r="Q311" s="257"/>
      <c r="R311" s="257"/>
      <c r="S311" s="257"/>
      <c r="T311" s="257"/>
      <c r="U311" s="416"/>
      <c r="V311" s="257"/>
      <c r="W311" s="257"/>
      <c r="X311" s="257"/>
      <c r="Y311" s="257"/>
      <c r="Z311" s="257"/>
      <c r="AA311" s="257"/>
      <c r="AB311" s="257"/>
      <c r="AC311" s="257"/>
      <c r="AD311" s="257"/>
      <c r="AE311" s="257"/>
      <c r="AF311" s="257"/>
      <c r="AG311" s="257"/>
      <c r="AH311" s="257"/>
      <c r="AI311" s="257"/>
      <c r="AJ311" s="257"/>
      <c r="AK311" s="257"/>
      <c r="AL311" s="257"/>
      <c r="AM311" s="364">
        <f>AM310</f>
        <v>0</v>
      </c>
      <c r="AN311" s="364">
        <f>AN310</f>
        <v>0</v>
      </c>
      <c r="AO311" s="364">
        <f t="shared" ref="AO311:AZ311" si="104">AO310</f>
        <v>0</v>
      </c>
      <c r="AP311" s="364">
        <f t="shared" si="104"/>
        <v>0</v>
      </c>
      <c r="AQ311" s="364">
        <f t="shared" si="104"/>
        <v>0</v>
      </c>
      <c r="AR311" s="364">
        <f t="shared" si="104"/>
        <v>0</v>
      </c>
      <c r="AS311" s="364">
        <f t="shared" si="104"/>
        <v>0</v>
      </c>
      <c r="AT311" s="364">
        <f t="shared" si="104"/>
        <v>0</v>
      </c>
      <c r="AU311" s="364">
        <f t="shared" si="104"/>
        <v>0</v>
      </c>
      <c r="AV311" s="364">
        <f t="shared" si="104"/>
        <v>0</v>
      </c>
      <c r="AW311" s="364">
        <f t="shared" si="104"/>
        <v>0</v>
      </c>
      <c r="AX311" s="364">
        <f t="shared" si="104"/>
        <v>0</v>
      </c>
      <c r="AY311" s="364">
        <f t="shared" si="104"/>
        <v>0</v>
      </c>
      <c r="AZ311" s="364">
        <f t="shared" si="104"/>
        <v>0</v>
      </c>
      <c r="BA311" s="259"/>
    </row>
    <row r="312" spans="1:53" ht="15" outlineLevel="1">
      <c r="B312" s="256"/>
      <c r="C312" s="267"/>
      <c r="D312" s="266"/>
      <c r="E312" s="266"/>
      <c r="F312" s="266"/>
      <c r="G312" s="266"/>
      <c r="H312" s="266"/>
      <c r="I312" s="266"/>
      <c r="J312" s="266"/>
      <c r="K312" s="266"/>
      <c r="L312" s="266"/>
      <c r="M312" s="266"/>
      <c r="N312" s="266"/>
      <c r="O312" s="266"/>
      <c r="P312" s="266"/>
      <c r="Q312" s="266"/>
      <c r="R312" s="266"/>
      <c r="S312" s="266"/>
      <c r="T312" s="266"/>
      <c r="U312" s="253"/>
      <c r="V312" s="266"/>
      <c r="W312" s="266"/>
      <c r="X312" s="266"/>
      <c r="Y312" s="266"/>
      <c r="Z312" s="266"/>
      <c r="AA312" s="266"/>
      <c r="AB312" s="266"/>
      <c r="AC312" s="266"/>
      <c r="AD312" s="266"/>
      <c r="AE312" s="266"/>
      <c r="AF312" s="266"/>
      <c r="AG312" s="266"/>
      <c r="AH312" s="266"/>
      <c r="AI312" s="266"/>
      <c r="AJ312" s="266"/>
      <c r="AK312" s="266"/>
      <c r="AL312" s="266"/>
      <c r="AM312" s="365"/>
      <c r="AN312" s="365"/>
      <c r="AO312" s="365"/>
      <c r="AP312" s="365"/>
      <c r="AQ312" s="365"/>
      <c r="AR312" s="365"/>
      <c r="AS312" s="365"/>
      <c r="AT312" s="365"/>
      <c r="AU312" s="365"/>
      <c r="AV312" s="365"/>
      <c r="AW312" s="365"/>
      <c r="AX312" s="365"/>
      <c r="AY312" s="365"/>
      <c r="AZ312" s="365"/>
      <c r="BA312" s="268"/>
    </row>
    <row r="313" spans="1:53" ht="15" outlineLevel="1">
      <c r="A313" s="450">
        <v>6</v>
      </c>
      <c r="B313" s="256" t="s">
        <v>6</v>
      </c>
      <c r="C313" s="253" t="s">
        <v>25</v>
      </c>
      <c r="D313" s="257"/>
      <c r="E313" s="257"/>
      <c r="F313" s="257"/>
      <c r="G313" s="257"/>
      <c r="H313" s="257"/>
      <c r="I313" s="257"/>
      <c r="J313" s="257"/>
      <c r="K313" s="257"/>
      <c r="L313" s="257"/>
      <c r="M313" s="257"/>
      <c r="N313" s="257"/>
      <c r="O313" s="257"/>
      <c r="P313" s="257"/>
      <c r="Q313" s="257"/>
      <c r="R313" s="257"/>
      <c r="S313" s="257"/>
      <c r="T313" s="257"/>
      <c r="U313" s="253"/>
      <c r="V313" s="257"/>
      <c r="W313" s="257"/>
      <c r="X313" s="257"/>
      <c r="Y313" s="257"/>
      <c r="Z313" s="257"/>
      <c r="AA313" s="257"/>
      <c r="AB313" s="257"/>
      <c r="AC313" s="257"/>
      <c r="AD313" s="257"/>
      <c r="AE313" s="257"/>
      <c r="AF313" s="257"/>
      <c r="AG313" s="257"/>
      <c r="AH313" s="257"/>
      <c r="AI313" s="257"/>
      <c r="AJ313" s="257"/>
      <c r="AK313" s="257"/>
      <c r="AL313" s="257"/>
      <c r="AM313" s="363"/>
      <c r="AN313" s="363"/>
      <c r="AO313" s="363"/>
      <c r="AP313" s="363"/>
      <c r="AQ313" s="363"/>
      <c r="AR313" s="363"/>
      <c r="AS313" s="363"/>
      <c r="AT313" s="363"/>
      <c r="AU313" s="363"/>
      <c r="AV313" s="363"/>
      <c r="AW313" s="363"/>
      <c r="AX313" s="363"/>
      <c r="AY313" s="363"/>
      <c r="AZ313" s="363"/>
      <c r="BA313" s="258">
        <f>SUM(AM313:AZ313)</f>
        <v>0</v>
      </c>
    </row>
    <row r="314" spans="1:53" ht="15" outlineLevel="1">
      <c r="B314" s="256" t="s">
        <v>248</v>
      </c>
      <c r="C314" s="253" t="s">
        <v>163</v>
      </c>
      <c r="D314" s="257"/>
      <c r="E314" s="257"/>
      <c r="F314" s="257"/>
      <c r="G314" s="257"/>
      <c r="H314" s="257"/>
      <c r="I314" s="257"/>
      <c r="J314" s="257"/>
      <c r="K314" s="257"/>
      <c r="L314" s="257"/>
      <c r="M314" s="257"/>
      <c r="N314" s="257"/>
      <c r="O314" s="257"/>
      <c r="P314" s="257"/>
      <c r="Q314" s="257"/>
      <c r="R314" s="257"/>
      <c r="S314" s="257"/>
      <c r="T314" s="257"/>
      <c r="U314" s="416"/>
      <c r="V314" s="257"/>
      <c r="W314" s="257"/>
      <c r="X314" s="257"/>
      <c r="Y314" s="257"/>
      <c r="Z314" s="257"/>
      <c r="AA314" s="257"/>
      <c r="AB314" s="257"/>
      <c r="AC314" s="257"/>
      <c r="AD314" s="257"/>
      <c r="AE314" s="257"/>
      <c r="AF314" s="257"/>
      <c r="AG314" s="257"/>
      <c r="AH314" s="257"/>
      <c r="AI314" s="257"/>
      <c r="AJ314" s="257"/>
      <c r="AK314" s="257"/>
      <c r="AL314" s="257"/>
      <c r="AM314" s="364">
        <f>AM313</f>
        <v>0</v>
      </c>
      <c r="AN314" s="364">
        <f>AN313</f>
        <v>0</v>
      </c>
      <c r="AO314" s="364">
        <f t="shared" ref="AO314:AZ314" si="105">AO313</f>
        <v>0</v>
      </c>
      <c r="AP314" s="364">
        <f t="shared" si="105"/>
        <v>0</v>
      </c>
      <c r="AQ314" s="364">
        <f t="shared" si="105"/>
        <v>0</v>
      </c>
      <c r="AR314" s="364">
        <f t="shared" si="105"/>
        <v>0</v>
      </c>
      <c r="AS314" s="364">
        <f t="shared" si="105"/>
        <v>0</v>
      </c>
      <c r="AT314" s="364">
        <f t="shared" si="105"/>
        <v>0</v>
      </c>
      <c r="AU314" s="364">
        <f t="shared" si="105"/>
        <v>0</v>
      </c>
      <c r="AV314" s="364">
        <f t="shared" si="105"/>
        <v>0</v>
      </c>
      <c r="AW314" s="364">
        <f t="shared" si="105"/>
        <v>0</v>
      </c>
      <c r="AX314" s="364">
        <f t="shared" si="105"/>
        <v>0</v>
      </c>
      <c r="AY314" s="364">
        <f t="shared" si="105"/>
        <v>0</v>
      </c>
      <c r="AZ314" s="364">
        <f t="shared" si="105"/>
        <v>0</v>
      </c>
      <c r="BA314" s="259"/>
    </row>
    <row r="315" spans="1:53" ht="15" outlineLevel="1">
      <c r="B315" s="256"/>
      <c r="C315" s="267"/>
      <c r="D315" s="266"/>
      <c r="E315" s="266"/>
      <c r="F315" s="266"/>
      <c r="G315" s="266"/>
      <c r="H315" s="266"/>
      <c r="I315" s="266"/>
      <c r="J315" s="266"/>
      <c r="K315" s="266"/>
      <c r="L315" s="266"/>
      <c r="M315" s="266"/>
      <c r="N315" s="266"/>
      <c r="O315" s="266"/>
      <c r="P315" s="266"/>
      <c r="Q315" s="266"/>
      <c r="R315" s="266"/>
      <c r="S315" s="266"/>
      <c r="T315" s="266"/>
      <c r="U315" s="253"/>
      <c r="V315" s="266"/>
      <c r="W315" s="266"/>
      <c r="X315" s="266"/>
      <c r="Y315" s="266"/>
      <c r="Z315" s="266"/>
      <c r="AA315" s="266"/>
      <c r="AB315" s="266"/>
      <c r="AC315" s="266"/>
      <c r="AD315" s="266"/>
      <c r="AE315" s="266"/>
      <c r="AF315" s="266"/>
      <c r="AG315" s="266"/>
      <c r="AH315" s="266"/>
      <c r="AI315" s="266"/>
      <c r="AJ315" s="266"/>
      <c r="AK315" s="266"/>
      <c r="AL315" s="266"/>
      <c r="AM315" s="365"/>
      <c r="AN315" s="365"/>
      <c r="AO315" s="365"/>
      <c r="AP315" s="365"/>
      <c r="AQ315" s="365"/>
      <c r="AR315" s="365"/>
      <c r="AS315" s="365"/>
      <c r="AT315" s="365"/>
      <c r="AU315" s="365"/>
      <c r="AV315" s="365"/>
      <c r="AW315" s="365"/>
      <c r="AX315" s="365"/>
      <c r="AY315" s="365"/>
      <c r="AZ315" s="365"/>
      <c r="BA315" s="268"/>
    </row>
    <row r="316" spans="1:53" ht="15" outlineLevel="1">
      <c r="A316" s="450">
        <v>7</v>
      </c>
      <c r="B316" s="256" t="s">
        <v>42</v>
      </c>
      <c r="C316" s="253" t="s">
        <v>25</v>
      </c>
      <c r="D316" s="257"/>
      <c r="E316" s="257"/>
      <c r="F316" s="257"/>
      <c r="G316" s="257"/>
      <c r="H316" s="257"/>
      <c r="I316" s="257"/>
      <c r="J316" s="257"/>
      <c r="K316" s="257"/>
      <c r="L316" s="257"/>
      <c r="M316" s="257"/>
      <c r="N316" s="257"/>
      <c r="O316" s="257"/>
      <c r="P316" s="257"/>
      <c r="Q316" s="257"/>
      <c r="R316" s="257"/>
      <c r="S316" s="257"/>
      <c r="T316" s="257"/>
      <c r="U316" s="253"/>
      <c r="V316" s="257"/>
      <c r="W316" s="257"/>
      <c r="X316" s="257"/>
      <c r="Y316" s="257"/>
      <c r="Z316" s="257"/>
      <c r="AA316" s="257"/>
      <c r="AB316" s="257"/>
      <c r="AC316" s="257"/>
      <c r="AD316" s="257"/>
      <c r="AE316" s="257"/>
      <c r="AF316" s="257"/>
      <c r="AG316" s="257"/>
      <c r="AH316" s="257"/>
      <c r="AI316" s="257"/>
      <c r="AJ316" s="257"/>
      <c r="AK316" s="257"/>
      <c r="AL316" s="257"/>
      <c r="AM316" s="363"/>
      <c r="AN316" s="363"/>
      <c r="AO316" s="363"/>
      <c r="AP316" s="363"/>
      <c r="AQ316" s="363"/>
      <c r="AR316" s="363"/>
      <c r="AS316" s="363"/>
      <c r="AT316" s="363"/>
      <c r="AU316" s="363"/>
      <c r="AV316" s="363"/>
      <c r="AW316" s="363"/>
      <c r="AX316" s="363"/>
      <c r="AY316" s="363"/>
      <c r="AZ316" s="363"/>
      <c r="BA316" s="258">
        <f>SUM(AM316:AZ316)</f>
        <v>0</v>
      </c>
    </row>
    <row r="317" spans="1:53" ht="15" outlineLevel="1">
      <c r="B317" s="256" t="s">
        <v>248</v>
      </c>
      <c r="C317" s="253" t="s">
        <v>163</v>
      </c>
      <c r="D317" s="257"/>
      <c r="E317" s="257"/>
      <c r="F317" s="257"/>
      <c r="G317" s="257"/>
      <c r="H317" s="257"/>
      <c r="I317" s="257"/>
      <c r="J317" s="257"/>
      <c r="K317" s="257"/>
      <c r="L317" s="257"/>
      <c r="M317" s="257"/>
      <c r="N317" s="257"/>
      <c r="O317" s="257"/>
      <c r="P317" s="257"/>
      <c r="Q317" s="257"/>
      <c r="R317" s="257"/>
      <c r="S317" s="257"/>
      <c r="T317" s="257"/>
      <c r="U317" s="253"/>
      <c r="V317" s="257"/>
      <c r="W317" s="257"/>
      <c r="X317" s="257"/>
      <c r="Y317" s="257"/>
      <c r="Z317" s="257"/>
      <c r="AA317" s="257"/>
      <c r="AB317" s="257"/>
      <c r="AC317" s="257"/>
      <c r="AD317" s="257"/>
      <c r="AE317" s="257"/>
      <c r="AF317" s="257"/>
      <c r="AG317" s="257"/>
      <c r="AH317" s="257"/>
      <c r="AI317" s="257"/>
      <c r="AJ317" s="257"/>
      <c r="AK317" s="257"/>
      <c r="AL317" s="257"/>
      <c r="AM317" s="364">
        <f>AM316</f>
        <v>0</v>
      </c>
      <c r="AN317" s="364">
        <f>AN316</f>
        <v>0</v>
      </c>
      <c r="AO317" s="364">
        <f t="shared" ref="AO317:AZ317" si="106">AO316</f>
        <v>0</v>
      </c>
      <c r="AP317" s="364">
        <f t="shared" si="106"/>
        <v>0</v>
      </c>
      <c r="AQ317" s="364">
        <f t="shared" si="106"/>
        <v>0</v>
      </c>
      <c r="AR317" s="364">
        <f t="shared" si="106"/>
        <v>0</v>
      </c>
      <c r="AS317" s="364">
        <f t="shared" si="106"/>
        <v>0</v>
      </c>
      <c r="AT317" s="364">
        <f t="shared" si="106"/>
        <v>0</v>
      </c>
      <c r="AU317" s="364">
        <f t="shared" si="106"/>
        <v>0</v>
      </c>
      <c r="AV317" s="364">
        <f t="shared" si="106"/>
        <v>0</v>
      </c>
      <c r="AW317" s="364">
        <f t="shared" si="106"/>
        <v>0</v>
      </c>
      <c r="AX317" s="364">
        <f t="shared" si="106"/>
        <v>0</v>
      </c>
      <c r="AY317" s="364">
        <f t="shared" si="106"/>
        <v>0</v>
      </c>
      <c r="AZ317" s="364">
        <f t="shared" si="106"/>
        <v>0</v>
      </c>
      <c r="BA317" s="259"/>
    </row>
    <row r="318" spans="1:53" ht="15" outlineLevel="1">
      <c r="B318" s="256"/>
      <c r="C318" s="267"/>
      <c r="D318" s="266"/>
      <c r="E318" s="266"/>
      <c r="F318" s="266"/>
      <c r="G318" s="266"/>
      <c r="H318" s="266"/>
      <c r="I318" s="266"/>
      <c r="J318" s="266"/>
      <c r="K318" s="266"/>
      <c r="L318" s="266"/>
      <c r="M318" s="266"/>
      <c r="N318" s="266"/>
      <c r="O318" s="266"/>
      <c r="P318" s="266"/>
      <c r="Q318" s="266"/>
      <c r="R318" s="266"/>
      <c r="S318" s="266"/>
      <c r="T318" s="266"/>
      <c r="U318" s="253"/>
      <c r="V318" s="266"/>
      <c r="W318" s="266"/>
      <c r="X318" s="266"/>
      <c r="Y318" s="266"/>
      <c r="Z318" s="266"/>
      <c r="AA318" s="266"/>
      <c r="AB318" s="266"/>
      <c r="AC318" s="266"/>
      <c r="AD318" s="266"/>
      <c r="AE318" s="266"/>
      <c r="AF318" s="266"/>
      <c r="AG318" s="266"/>
      <c r="AH318" s="266"/>
      <c r="AI318" s="266"/>
      <c r="AJ318" s="266"/>
      <c r="AK318" s="266"/>
      <c r="AL318" s="266"/>
      <c r="AM318" s="365"/>
      <c r="AN318" s="365"/>
      <c r="AO318" s="365"/>
      <c r="AP318" s="365"/>
      <c r="AQ318" s="365"/>
      <c r="AR318" s="365"/>
      <c r="AS318" s="365"/>
      <c r="AT318" s="365"/>
      <c r="AU318" s="365"/>
      <c r="AV318" s="365"/>
      <c r="AW318" s="365"/>
      <c r="AX318" s="365"/>
      <c r="AY318" s="365"/>
      <c r="AZ318" s="365"/>
      <c r="BA318" s="268"/>
    </row>
    <row r="319" spans="1:53" s="245" customFormat="1" ht="15" outlineLevel="1">
      <c r="A319" s="450">
        <v>8</v>
      </c>
      <c r="B319" s="256" t="s">
        <v>482</v>
      </c>
      <c r="C319" s="253" t="s">
        <v>25</v>
      </c>
      <c r="D319" s="257"/>
      <c r="E319" s="257"/>
      <c r="F319" s="257"/>
      <c r="G319" s="257"/>
      <c r="H319" s="257"/>
      <c r="I319" s="257"/>
      <c r="J319" s="257"/>
      <c r="K319" s="257"/>
      <c r="L319" s="257"/>
      <c r="M319" s="257"/>
      <c r="N319" s="257"/>
      <c r="O319" s="257"/>
      <c r="P319" s="257"/>
      <c r="Q319" s="257"/>
      <c r="R319" s="257"/>
      <c r="S319" s="257"/>
      <c r="T319" s="257"/>
      <c r="U319" s="253"/>
      <c r="V319" s="257"/>
      <c r="W319" s="257"/>
      <c r="X319" s="257"/>
      <c r="Y319" s="257"/>
      <c r="Z319" s="257"/>
      <c r="AA319" s="257"/>
      <c r="AB319" s="257"/>
      <c r="AC319" s="257"/>
      <c r="AD319" s="257"/>
      <c r="AE319" s="257"/>
      <c r="AF319" s="257"/>
      <c r="AG319" s="257"/>
      <c r="AH319" s="257"/>
      <c r="AI319" s="257"/>
      <c r="AJ319" s="257"/>
      <c r="AK319" s="257"/>
      <c r="AL319" s="257"/>
      <c r="AM319" s="363"/>
      <c r="AN319" s="363"/>
      <c r="AO319" s="363"/>
      <c r="AP319" s="363"/>
      <c r="AQ319" s="363"/>
      <c r="AR319" s="363"/>
      <c r="AS319" s="363"/>
      <c r="AT319" s="363"/>
      <c r="AU319" s="363"/>
      <c r="AV319" s="363"/>
      <c r="AW319" s="363"/>
      <c r="AX319" s="363"/>
      <c r="AY319" s="363"/>
      <c r="AZ319" s="363"/>
      <c r="BA319" s="258">
        <f>SUM(AM319:AZ319)</f>
        <v>0</v>
      </c>
    </row>
    <row r="320" spans="1:53" s="245" customFormat="1" ht="15" outlineLevel="1">
      <c r="A320" s="450"/>
      <c r="B320" s="256" t="s">
        <v>248</v>
      </c>
      <c r="C320" s="253" t="s">
        <v>163</v>
      </c>
      <c r="D320" s="257"/>
      <c r="E320" s="257"/>
      <c r="F320" s="257"/>
      <c r="G320" s="257"/>
      <c r="H320" s="257"/>
      <c r="I320" s="257"/>
      <c r="J320" s="257"/>
      <c r="K320" s="257"/>
      <c r="L320" s="257"/>
      <c r="M320" s="257"/>
      <c r="N320" s="257"/>
      <c r="O320" s="257"/>
      <c r="P320" s="257"/>
      <c r="Q320" s="257"/>
      <c r="R320" s="257"/>
      <c r="S320" s="257"/>
      <c r="T320" s="257"/>
      <c r="U320" s="253"/>
      <c r="V320" s="257"/>
      <c r="W320" s="257"/>
      <c r="X320" s="257"/>
      <c r="Y320" s="257"/>
      <c r="Z320" s="257"/>
      <c r="AA320" s="257"/>
      <c r="AB320" s="257"/>
      <c r="AC320" s="257"/>
      <c r="AD320" s="257"/>
      <c r="AE320" s="257"/>
      <c r="AF320" s="257"/>
      <c r="AG320" s="257"/>
      <c r="AH320" s="257"/>
      <c r="AI320" s="257"/>
      <c r="AJ320" s="257"/>
      <c r="AK320" s="257"/>
      <c r="AL320" s="257"/>
      <c r="AM320" s="364">
        <f>AM319</f>
        <v>0</v>
      </c>
      <c r="AN320" s="364">
        <f>AN319</f>
        <v>0</v>
      </c>
      <c r="AO320" s="364">
        <f t="shared" ref="AO320:AZ320" si="107">AO319</f>
        <v>0</v>
      </c>
      <c r="AP320" s="364">
        <f t="shared" si="107"/>
        <v>0</v>
      </c>
      <c r="AQ320" s="364">
        <f t="shared" si="107"/>
        <v>0</v>
      </c>
      <c r="AR320" s="364">
        <f t="shared" si="107"/>
        <v>0</v>
      </c>
      <c r="AS320" s="364">
        <f t="shared" si="107"/>
        <v>0</v>
      </c>
      <c r="AT320" s="364">
        <f t="shared" si="107"/>
        <v>0</v>
      </c>
      <c r="AU320" s="364">
        <f t="shared" si="107"/>
        <v>0</v>
      </c>
      <c r="AV320" s="364">
        <f t="shared" si="107"/>
        <v>0</v>
      </c>
      <c r="AW320" s="364">
        <f t="shared" si="107"/>
        <v>0</v>
      </c>
      <c r="AX320" s="364">
        <f t="shared" si="107"/>
        <v>0</v>
      </c>
      <c r="AY320" s="364">
        <f t="shared" si="107"/>
        <v>0</v>
      </c>
      <c r="AZ320" s="364">
        <f t="shared" si="107"/>
        <v>0</v>
      </c>
      <c r="BA320" s="259"/>
    </row>
    <row r="321" spans="1:53" s="245" customFormat="1" ht="15" outlineLevel="1">
      <c r="A321" s="450"/>
      <c r="B321" s="256"/>
      <c r="C321" s="267"/>
      <c r="D321" s="266"/>
      <c r="E321" s="266"/>
      <c r="F321" s="266"/>
      <c r="G321" s="266"/>
      <c r="H321" s="266"/>
      <c r="I321" s="266"/>
      <c r="J321" s="266"/>
      <c r="K321" s="266"/>
      <c r="L321" s="266"/>
      <c r="M321" s="266"/>
      <c r="N321" s="266"/>
      <c r="O321" s="266"/>
      <c r="P321" s="266"/>
      <c r="Q321" s="266"/>
      <c r="R321" s="266"/>
      <c r="S321" s="266"/>
      <c r="T321" s="266"/>
      <c r="U321" s="253"/>
      <c r="V321" s="266"/>
      <c r="W321" s="266"/>
      <c r="X321" s="266"/>
      <c r="Y321" s="266"/>
      <c r="Z321" s="266"/>
      <c r="AA321" s="266"/>
      <c r="AB321" s="266"/>
      <c r="AC321" s="266"/>
      <c r="AD321" s="266"/>
      <c r="AE321" s="266"/>
      <c r="AF321" s="266"/>
      <c r="AG321" s="266"/>
      <c r="AH321" s="266"/>
      <c r="AI321" s="266"/>
      <c r="AJ321" s="266"/>
      <c r="AK321" s="266"/>
      <c r="AL321" s="266"/>
      <c r="AM321" s="365"/>
      <c r="AN321" s="365"/>
      <c r="AO321" s="365"/>
      <c r="AP321" s="365"/>
      <c r="AQ321" s="365"/>
      <c r="AR321" s="365"/>
      <c r="AS321" s="365"/>
      <c r="AT321" s="365"/>
      <c r="AU321" s="365"/>
      <c r="AV321" s="365"/>
      <c r="AW321" s="365"/>
      <c r="AX321" s="365"/>
      <c r="AY321" s="365"/>
      <c r="AZ321" s="365"/>
      <c r="BA321" s="268"/>
    </row>
    <row r="322" spans="1:53" ht="15" outlineLevel="1">
      <c r="A322" s="450">
        <v>9</v>
      </c>
      <c r="B322" s="256" t="s">
        <v>7</v>
      </c>
      <c r="C322" s="253" t="s">
        <v>25</v>
      </c>
      <c r="D322" s="257"/>
      <c r="E322" s="257"/>
      <c r="F322" s="257"/>
      <c r="G322" s="257"/>
      <c r="H322" s="257"/>
      <c r="I322" s="257"/>
      <c r="J322" s="257"/>
      <c r="K322" s="257"/>
      <c r="L322" s="257"/>
      <c r="M322" s="257"/>
      <c r="N322" s="257"/>
      <c r="O322" s="257"/>
      <c r="P322" s="257"/>
      <c r="Q322" s="257"/>
      <c r="R322" s="257"/>
      <c r="S322" s="257"/>
      <c r="T322" s="257"/>
      <c r="U322" s="253"/>
      <c r="V322" s="257"/>
      <c r="W322" s="257"/>
      <c r="X322" s="257"/>
      <c r="Y322" s="257"/>
      <c r="Z322" s="257"/>
      <c r="AA322" s="257"/>
      <c r="AB322" s="257"/>
      <c r="AC322" s="257"/>
      <c r="AD322" s="257"/>
      <c r="AE322" s="257"/>
      <c r="AF322" s="257"/>
      <c r="AG322" s="257"/>
      <c r="AH322" s="257"/>
      <c r="AI322" s="257"/>
      <c r="AJ322" s="257"/>
      <c r="AK322" s="257"/>
      <c r="AL322" s="257"/>
      <c r="AM322" s="363"/>
      <c r="AN322" s="363"/>
      <c r="AO322" s="363"/>
      <c r="AP322" s="363"/>
      <c r="AQ322" s="363"/>
      <c r="AR322" s="363"/>
      <c r="AS322" s="363"/>
      <c r="AT322" s="363"/>
      <c r="AU322" s="363"/>
      <c r="AV322" s="363"/>
      <c r="AW322" s="363"/>
      <c r="AX322" s="363"/>
      <c r="AY322" s="363"/>
      <c r="AZ322" s="363"/>
      <c r="BA322" s="258">
        <f>SUM(AM322:AZ322)</f>
        <v>0</v>
      </c>
    </row>
    <row r="323" spans="1:53" ht="15" outlineLevel="1">
      <c r="B323" s="256" t="s">
        <v>248</v>
      </c>
      <c r="C323" s="253" t="s">
        <v>163</v>
      </c>
      <c r="D323" s="257"/>
      <c r="E323" s="257"/>
      <c r="F323" s="257"/>
      <c r="G323" s="257"/>
      <c r="H323" s="257"/>
      <c r="I323" s="257"/>
      <c r="J323" s="257"/>
      <c r="K323" s="257"/>
      <c r="L323" s="257"/>
      <c r="M323" s="257"/>
      <c r="N323" s="257"/>
      <c r="O323" s="257"/>
      <c r="P323" s="257"/>
      <c r="Q323" s="257"/>
      <c r="R323" s="257"/>
      <c r="S323" s="257"/>
      <c r="T323" s="257"/>
      <c r="U323" s="253"/>
      <c r="V323" s="257"/>
      <c r="W323" s="257"/>
      <c r="X323" s="257"/>
      <c r="Y323" s="257"/>
      <c r="Z323" s="257"/>
      <c r="AA323" s="257"/>
      <c r="AB323" s="257"/>
      <c r="AC323" s="257"/>
      <c r="AD323" s="257"/>
      <c r="AE323" s="257"/>
      <c r="AF323" s="257"/>
      <c r="AG323" s="257"/>
      <c r="AH323" s="257"/>
      <c r="AI323" s="257"/>
      <c r="AJ323" s="257"/>
      <c r="AK323" s="257"/>
      <c r="AL323" s="257"/>
      <c r="AM323" s="364">
        <f>AM322</f>
        <v>0</v>
      </c>
      <c r="AN323" s="364">
        <f>AN322</f>
        <v>0</v>
      </c>
      <c r="AO323" s="364">
        <f t="shared" ref="AO323:AZ323" si="108">AO322</f>
        <v>0</v>
      </c>
      <c r="AP323" s="364">
        <f t="shared" si="108"/>
        <v>0</v>
      </c>
      <c r="AQ323" s="364">
        <f t="shared" si="108"/>
        <v>0</v>
      </c>
      <c r="AR323" s="364">
        <f t="shared" si="108"/>
        <v>0</v>
      </c>
      <c r="AS323" s="364">
        <f t="shared" si="108"/>
        <v>0</v>
      </c>
      <c r="AT323" s="364">
        <f t="shared" si="108"/>
        <v>0</v>
      </c>
      <c r="AU323" s="364">
        <f t="shared" si="108"/>
        <v>0</v>
      </c>
      <c r="AV323" s="364">
        <f t="shared" si="108"/>
        <v>0</v>
      </c>
      <c r="AW323" s="364">
        <f t="shared" si="108"/>
        <v>0</v>
      </c>
      <c r="AX323" s="364">
        <f t="shared" si="108"/>
        <v>0</v>
      </c>
      <c r="AY323" s="364">
        <f t="shared" si="108"/>
        <v>0</v>
      </c>
      <c r="AZ323" s="364">
        <f t="shared" si="108"/>
        <v>0</v>
      </c>
      <c r="BA323" s="259"/>
    </row>
    <row r="324" spans="1:53" ht="15" outlineLevel="1">
      <c r="B324" s="269"/>
      <c r="C324" s="270"/>
      <c r="D324" s="253"/>
      <c r="E324" s="253"/>
      <c r="F324" s="253"/>
      <c r="G324" s="253"/>
      <c r="H324" s="253"/>
      <c r="I324" s="253"/>
      <c r="J324" s="253"/>
      <c r="K324" s="253"/>
      <c r="L324" s="253"/>
      <c r="M324" s="253"/>
      <c r="N324" s="253"/>
      <c r="O324" s="253"/>
      <c r="P324" s="253"/>
      <c r="Q324" s="253"/>
      <c r="R324" s="253"/>
      <c r="S324" s="253"/>
      <c r="T324" s="253"/>
      <c r="U324" s="253"/>
      <c r="V324" s="253"/>
      <c r="W324" s="253"/>
      <c r="X324" s="253"/>
      <c r="Y324" s="253"/>
      <c r="Z324" s="253"/>
      <c r="AA324" s="253"/>
      <c r="AB324" s="253"/>
      <c r="AC324" s="253"/>
      <c r="AD324" s="253"/>
      <c r="AE324" s="253"/>
      <c r="AF324" s="253"/>
      <c r="AG324" s="253"/>
      <c r="AH324" s="253"/>
      <c r="AI324" s="253"/>
      <c r="AJ324" s="253"/>
      <c r="AK324" s="253"/>
      <c r="AL324" s="253"/>
      <c r="AM324" s="365"/>
      <c r="AN324" s="365"/>
      <c r="AO324" s="365"/>
      <c r="AP324" s="365"/>
      <c r="AQ324" s="365"/>
      <c r="AR324" s="365"/>
      <c r="AS324" s="365"/>
      <c r="AT324" s="365"/>
      <c r="AU324" s="365"/>
      <c r="AV324" s="365"/>
      <c r="AW324" s="365"/>
      <c r="AX324" s="365"/>
      <c r="AY324" s="365"/>
      <c r="AZ324" s="365"/>
      <c r="BA324" s="268"/>
    </row>
    <row r="325" spans="1:53" ht="15.6" outlineLevel="1">
      <c r="A325" s="451"/>
      <c r="B325" s="250" t="s">
        <v>8</v>
      </c>
      <c r="C325" s="251"/>
      <c r="D325" s="251"/>
      <c r="E325" s="251"/>
      <c r="F325" s="251"/>
      <c r="G325" s="251"/>
      <c r="H325" s="251"/>
      <c r="I325" s="251"/>
      <c r="J325" s="251"/>
      <c r="K325" s="251"/>
      <c r="L325" s="251"/>
      <c r="M325" s="251"/>
      <c r="N325" s="251"/>
      <c r="O325" s="251"/>
      <c r="P325" s="251"/>
      <c r="Q325" s="251"/>
      <c r="R325" s="251"/>
      <c r="S325" s="251"/>
      <c r="T325" s="251"/>
      <c r="U325" s="253"/>
      <c r="V325" s="251"/>
      <c r="W325" s="251"/>
      <c r="X325" s="251"/>
      <c r="Y325" s="251"/>
      <c r="Z325" s="251"/>
      <c r="AA325" s="251"/>
      <c r="AB325" s="251"/>
      <c r="AC325" s="251"/>
      <c r="AD325" s="251"/>
      <c r="AE325" s="251"/>
      <c r="AF325" s="251"/>
      <c r="AG325" s="251"/>
      <c r="AH325" s="251"/>
      <c r="AI325" s="251"/>
      <c r="AJ325" s="251"/>
      <c r="AK325" s="251"/>
      <c r="AL325" s="251"/>
      <c r="AM325" s="367"/>
      <c r="AN325" s="367"/>
      <c r="AO325" s="367"/>
      <c r="AP325" s="367"/>
      <c r="AQ325" s="367"/>
      <c r="AR325" s="367"/>
      <c r="AS325" s="367"/>
      <c r="AT325" s="367"/>
      <c r="AU325" s="367"/>
      <c r="AV325" s="367"/>
      <c r="AW325" s="367"/>
      <c r="AX325" s="367"/>
      <c r="AY325" s="367"/>
      <c r="AZ325" s="367"/>
      <c r="BA325" s="254"/>
    </row>
    <row r="326" spans="1:53" ht="15" outlineLevel="1">
      <c r="A326" s="450">
        <v>10</v>
      </c>
      <c r="B326" s="271" t="s">
        <v>22</v>
      </c>
      <c r="C326" s="253" t="s">
        <v>25</v>
      </c>
      <c r="D326" s="257"/>
      <c r="E326" s="257"/>
      <c r="F326" s="257"/>
      <c r="G326" s="257"/>
      <c r="H326" s="257"/>
      <c r="I326" s="257"/>
      <c r="J326" s="257"/>
      <c r="K326" s="257"/>
      <c r="L326" s="257"/>
      <c r="M326" s="257"/>
      <c r="N326" s="257"/>
      <c r="O326" s="257"/>
      <c r="P326" s="257"/>
      <c r="Q326" s="257"/>
      <c r="R326" s="257"/>
      <c r="S326" s="257"/>
      <c r="T326" s="257"/>
      <c r="U326" s="257">
        <v>12</v>
      </c>
      <c r="V326" s="257"/>
      <c r="W326" s="257"/>
      <c r="X326" s="257"/>
      <c r="Y326" s="257"/>
      <c r="Z326" s="257"/>
      <c r="AA326" s="257"/>
      <c r="AB326" s="257"/>
      <c r="AC326" s="257"/>
      <c r="AD326" s="257"/>
      <c r="AE326" s="257"/>
      <c r="AF326" s="257"/>
      <c r="AG326" s="257"/>
      <c r="AH326" s="257"/>
      <c r="AI326" s="257"/>
      <c r="AJ326" s="257"/>
      <c r="AK326" s="257"/>
      <c r="AL326" s="257"/>
      <c r="AM326" s="368"/>
      <c r="AN326" s="444"/>
      <c r="AO326" s="444"/>
      <c r="AP326" s="444"/>
      <c r="AQ326" s="368"/>
      <c r="AR326" s="368"/>
      <c r="AS326" s="368"/>
      <c r="AT326" s="368"/>
      <c r="AU326" s="368"/>
      <c r="AV326" s="368"/>
      <c r="AW326" s="368"/>
      <c r="AX326" s="368"/>
      <c r="AY326" s="368"/>
      <c r="AZ326" s="368"/>
      <c r="BA326" s="258">
        <f>SUM(AM326:AZ326)</f>
        <v>0</v>
      </c>
    </row>
    <row r="327" spans="1:53" ht="15" outlineLevel="1">
      <c r="B327" s="256" t="s">
        <v>248</v>
      </c>
      <c r="C327" s="253" t="s">
        <v>163</v>
      </c>
      <c r="D327" s="257"/>
      <c r="E327" s="257"/>
      <c r="F327" s="257"/>
      <c r="G327" s="257"/>
      <c r="H327" s="257"/>
      <c r="I327" s="257"/>
      <c r="J327" s="257"/>
      <c r="K327" s="257"/>
      <c r="L327" s="257"/>
      <c r="M327" s="257"/>
      <c r="N327" s="257"/>
      <c r="O327" s="257"/>
      <c r="P327" s="257"/>
      <c r="Q327" s="257"/>
      <c r="R327" s="257"/>
      <c r="S327" s="257"/>
      <c r="T327" s="257"/>
      <c r="U327" s="257">
        <f>U326</f>
        <v>12</v>
      </c>
      <c r="V327" s="257"/>
      <c r="W327" s="257"/>
      <c r="X327" s="257"/>
      <c r="Y327" s="257"/>
      <c r="Z327" s="257"/>
      <c r="AA327" s="257"/>
      <c r="AB327" s="257"/>
      <c r="AC327" s="257"/>
      <c r="AD327" s="257"/>
      <c r="AE327" s="257"/>
      <c r="AF327" s="257"/>
      <c r="AG327" s="257"/>
      <c r="AH327" s="257"/>
      <c r="AI327" s="257"/>
      <c r="AJ327" s="257"/>
      <c r="AK327" s="257"/>
      <c r="AL327" s="257"/>
      <c r="AM327" s="364">
        <f>AM326</f>
        <v>0</v>
      </c>
      <c r="AN327" s="364">
        <f>AN326</f>
        <v>0</v>
      </c>
      <c r="AO327" s="364">
        <f t="shared" ref="AO327:AZ327" si="109">AO326</f>
        <v>0</v>
      </c>
      <c r="AP327" s="364">
        <f t="shared" si="109"/>
        <v>0</v>
      </c>
      <c r="AQ327" s="364">
        <f t="shared" si="109"/>
        <v>0</v>
      </c>
      <c r="AR327" s="364">
        <f t="shared" si="109"/>
        <v>0</v>
      </c>
      <c r="AS327" s="364">
        <f t="shared" si="109"/>
        <v>0</v>
      </c>
      <c r="AT327" s="364">
        <f t="shared" si="109"/>
        <v>0</v>
      </c>
      <c r="AU327" s="364">
        <f t="shared" si="109"/>
        <v>0</v>
      </c>
      <c r="AV327" s="364">
        <f t="shared" si="109"/>
        <v>0</v>
      </c>
      <c r="AW327" s="364">
        <f t="shared" si="109"/>
        <v>0</v>
      </c>
      <c r="AX327" s="364">
        <f t="shared" si="109"/>
        <v>0</v>
      </c>
      <c r="AY327" s="364">
        <f t="shared" si="109"/>
        <v>0</v>
      </c>
      <c r="AZ327" s="364">
        <f t="shared" si="109"/>
        <v>0</v>
      </c>
      <c r="BA327" s="272"/>
    </row>
    <row r="328" spans="1:53" ht="15" outlineLevel="1">
      <c r="B328" s="271"/>
      <c r="C328" s="273"/>
      <c r="D328" s="253"/>
      <c r="E328" s="253"/>
      <c r="F328" s="253"/>
      <c r="G328" s="253"/>
      <c r="H328" s="253"/>
      <c r="I328" s="253"/>
      <c r="J328" s="253"/>
      <c r="K328" s="253"/>
      <c r="L328" s="253"/>
      <c r="M328" s="253"/>
      <c r="N328" s="253"/>
      <c r="O328" s="253"/>
      <c r="P328" s="253"/>
      <c r="Q328" s="253"/>
      <c r="R328" s="253"/>
      <c r="S328" s="253"/>
      <c r="T328" s="253"/>
      <c r="U328" s="253"/>
      <c r="V328" s="253"/>
      <c r="W328" s="253"/>
      <c r="X328" s="253"/>
      <c r="Y328" s="253"/>
      <c r="Z328" s="253"/>
      <c r="AA328" s="253"/>
      <c r="AB328" s="253"/>
      <c r="AC328" s="253"/>
      <c r="AD328" s="253"/>
      <c r="AE328" s="253"/>
      <c r="AF328" s="253"/>
      <c r="AG328" s="253"/>
      <c r="AH328" s="253"/>
      <c r="AI328" s="253"/>
      <c r="AJ328" s="253"/>
      <c r="AK328" s="253"/>
      <c r="AL328" s="253"/>
      <c r="AM328" s="369"/>
      <c r="AN328" s="369"/>
      <c r="AO328" s="369"/>
      <c r="AP328" s="369"/>
      <c r="AQ328" s="369"/>
      <c r="AR328" s="369"/>
      <c r="AS328" s="369"/>
      <c r="AT328" s="369"/>
      <c r="AU328" s="369"/>
      <c r="AV328" s="369"/>
      <c r="AW328" s="369"/>
      <c r="AX328" s="369"/>
      <c r="AY328" s="369"/>
      <c r="AZ328" s="369"/>
      <c r="BA328" s="274"/>
    </row>
    <row r="329" spans="1:53" ht="15" outlineLevel="1">
      <c r="A329" s="450">
        <v>11</v>
      </c>
      <c r="B329" s="275" t="s">
        <v>21</v>
      </c>
      <c r="C329" s="253" t="s">
        <v>25</v>
      </c>
      <c r="D329" s="257"/>
      <c r="E329" s="257"/>
      <c r="F329" s="257"/>
      <c r="G329" s="257"/>
      <c r="H329" s="257"/>
      <c r="I329" s="257"/>
      <c r="J329" s="257"/>
      <c r="K329" s="257"/>
      <c r="L329" s="257"/>
      <c r="M329" s="257"/>
      <c r="N329" s="257"/>
      <c r="O329" s="257"/>
      <c r="P329" s="257"/>
      <c r="Q329" s="257"/>
      <c r="R329" s="257"/>
      <c r="S329" s="257"/>
      <c r="T329" s="257"/>
      <c r="U329" s="257">
        <v>12</v>
      </c>
      <c r="V329" s="257"/>
      <c r="W329" s="257"/>
      <c r="X329" s="257"/>
      <c r="Y329" s="257"/>
      <c r="Z329" s="257"/>
      <c r="AA329" s="257"/>
      <c r="AB329" s="257"/>
      <c r="AC329" s="257"/>
      <c r="AD329" s="257"/>
      <c r="AE329" s="257"/>
      <c r="AF329" s="257"/>
      <c r="AG329" s="257"/>
      <c r="AH329" s="257"/>
      <c r="AI329" s="257"/>
      <c r="AJ329" s="257"/>
      <c r="AK329" s="257"/>
      <c r="AL329" s="257"/>
      <c r="AM329" s="368"/>
      <c r="AN329" s="444"/>
      <c r="AO329" s="368"/>
      <c r="AP329" s="368"/>
      <c r="AQ329" s="368"/>
      <c r="AR329" s="368"/>
      <c r="AS329" s="368"/>
      <c r="AT329" s="368"/>
      <c r="AU329" s="368"/>
      <c r="AV329" s="368"/>
      <c r="AW329" s="368"/>
      <c r="AX329" s="368"/>
      <c r="AY329" s="368"/>
      <c r="AZ329" s="368"/>
      <c r="BA329" s="258">
        <f>SUM(AM329:AZ329)</f>
        <v>0</v>
      </c>
    </row>
    <row r="330" spans="1:53" ht="15" outlineLevel="1">
      <c r="B330" s="256" t="s">
        <v>248</v>
      </c>
      <c r="C330" s="253" t="s">
        <v>163</v>
      </c>
      <c r="D330" s="257"/>
      <c r="E330" s="257"/>
      <c r="F330" s="257"/>
      <c r="G330" s="257"/>
      <c r="H330" s="257"/>
      <c r="I330" s="257"/>
      <c r="J330" s="257"/>
      <c r="K330" s="257"/>
      <c r="L330" s="257"/>
      <c r="M330" s="257"/>
      <c r="N330" s="257"/>
      <c r="O330" s="257"/>
      <c r="P330" s="257"/>
      <c r="Q330" s="257"/>
      <c r="R330" s="257"/>
      <c r="S330" s="257"/>
      <c r="T330" s="257"/>
      <c r="U330" s="257">
        <f>U329</f>
        <v>12</v>
      </c>
      <c r="V330" s="257"/>
      <c r="W330" s="257"/>
      <c r="X330" s="257"/>
      <c r="Y330" s="257"/>
      <c r="Z330" s="257"/>
      <c r="AA330" s="257"/>
      <c r="AB330" s="257"/>
      <c r="AC330" s="257"/>
      <c r="AD330" s="257"/>
      <c r="AE330" s="257"/>
      <c r="AF330" s="257"/>
      <c r="AG330" s="257"/>
      <c r="AH330" s="257"/>
      <c r="AI330" s="257"/>
      <c r="AJ330" s="257"/>
      <c r="AK330" s="257"/>
      <c r="AL330" s="257"/>
      <c r="AM330" s="364">
        <f>AM329</f>
        <v>0</v>
      </c>
      <c r="AN330" s="364">
        <f>AN329</f>
        <v>0</v>
      </c>
      <c r="AO330" s="364">
        <f t="shared" ref="AO330:AZ330" si="110">AO329</f>
        <v>0</v>
      </c>
      <c r="AP330" s="364">
        <f t="shared" si="110"/>
        <v>0</v>
      </c>
      <c r="AQ330" s="364">
        <f t="shared" si="110"/>
        <v>0</v>
      </c>
      <c r="AR330" s="364">
        <f t="shared" si="110"/>
        <v>0</v>
      </c>
      <c r="AS330" s="364">
        <f t="shared" si="110"/>
        <v>0</v>
      </c>
      <c r="AT330" s="364">
        <f t="shared" si="110"/>
        <v>0</v>
      </c>
      <c r="AU330" s="364">
        <f t="shared" si="110"/>
        <v>0</v>
      </c>
      <c r="AV330" s="364">
        <f t="shared" si="110"/>
        <v>0</v>
      </c>
      <c r="AW330" s="364">
        <f t="shared" si="110"/>
        <v>0</v>
      </c>
      <c r="AX330" s="364">
        <f t="shared" si="110"/>
        <v>0</v>
      </c>
      <c r="AY330" s="364">
        <f t="shared" si="110"/>
        <v>0</v>
      </c>
      <c r="AZ330" s="364">
        <f t="shared" si="110"/>
        <v>0</v>
      </c>
      <c r="BA330" s="272"/>
    </row>
    <row r="331" spans="1:53" ht="15" outlineLevel="1">
      <c r="B331" s="275"/>
      <c r="C331" s="273"/>
      <c r="D331" s="253"/>
      <c r="E331" s="253"/>
      <c r="F331" s="253"/>
      <c r="G331" s="253"/>
      <c r="H331" s="253"/>
      <c r="I331" s="253"/>
      <c r="J331" s="253"/>
      <c r="K331" s="253"/>
      <c r="L331" s="253"/>
      <c r="M331" s="253"/>
      <c r="N331" s="253"/>
      <c r="O331" s="253"/>
      <c r="P331" s="253"/>
      <c r="Q331" s="253"/>
      <c r="R331" s="253"/>
      <c r="S331" s="253"/>
      <c r="T331" s="253"/>
      <c r="U331" s="253"/>
      <c r="V331" s="253"/>
      <c r="W331" s="253"/>
      <c r="X331" s="253"/>
      <c r="Y331" s="253"/>
      <c r="Z331" s="253"/>
      <c r="AA331" s="253"/>
      <c r="AB331" s="253"/>
      <c r="AC331" s="253"/>
      <c r="AD331" s="253"/>
      <c r="AE331" s="253"/>
      <c r="AF331" s="253"/>
      <c r="AG331" s="253"/>
      <c r="AH331" s="253"/>
      <c r="AI331" s="253"/>
      <c r="AJ331" s="253"/>
      <c r="AK331" s="253"/>
      <c r="AL331" s="253"/>
      <c r="AM331" s="369"/>
      <c r="AN331" s="370"/>
      <c r="AO331" s="369"/>
      <c r="AP331" s="369"/>
      <c r="AQ331" s="369"/>
      <c r="AR331" s="369"/>
      <c r="AS331" s="369"/>
      <c r="AT331" s="369"/>
      <c r="AU331" s="369"/>
      <c r="AV331" s="369"/>
      <c r="AW331" s="369"/>
      <c r="AX331" s="369"/>
      <c r="AY331" s="369"/>
      <c r="AZ331" s="369"/>
      <c r="BA331" s="274"/>
    </row>
    <row r="332" spans="1:53" ht="15" outlineLevel="1">
      <c r="A332" s="450">
        <v>12</v>
      </c>
      <c r="B332" s="275" t="s">
        <v>23</v>
      </c>
      <c r="C332" s="253" t="s">
        <v>25</v>
      </c>
      <c r="D332" s="257"/>
      <c r="E332" s="257"/>
      <c r="F332" s="257"/>
      <c r="G332" s="257"/>
      <c r="H332" s="257"/>
      <c r="I332" s="257"/>
      <c r="J332" s="257"/>
      <c r="K332" s="257"/>
      <c r="L332" s="257"/>
      <c r="M332" s="257"/>
      <c r="N332" s="257"/>
      <c r="O332" s="257"/>
      <c r="P332" s="257"/>
      <c r="Q332" s="257"/>
      <c r="R332" s="257"/>
      <c r="S332" s="257"/>
      <c r="T332" s="257"/>
      <c r="U332" s="257">
        <v>3</v>
      </c>
      <c r="V332" s="257"/>
      <c r="W332" s="257"/>
      <c r="X332" s="257"/>
      <c r="Y332" s="257"/>
      <c r="Z332" s="257"/>
      <c r="AA332" s="257"/>
      <c r="AB332" s="257"/>
      <c r="AC332" s="257"/>
      <c r="AD332" s="257"/>
      <c r="AE332" s="257"/>
      <c r="AF332" s="257"/>
      <c r="AG332" s="257"/>
      <c r="AH332" s="257"/>
      <c r="AI332" s="257"/>
      <c r="AJ332" s="257"/>
      <c r="AK332" s="257"/>
      <c r="AL332" s="257"/>
      <c r="AM332" s="368"/>
      <c r="AN332" s="368"/>
      <c r="AO332" s="368"/>
      <c r="AP332" s="368"/>
      <c r="AQ332" s="368"/>
      <c r="AR332" s="368"/>
      <c r="AS332" s="368"/>
      <c r="AT332" s="368"/>
      <c r="AU332" s="368"/>
      <c r="AV332" s="368"/>
      <c r="AW332" s="368"/>
      <c r="AX332" s="368"/>
      <c r="AY332" s="368"/>
      <c r="AZ332" s="368"/>
      <c r="BA332" s="258">
        <f>SUM(AM332:AZ332)</f>
        <v>0</v>
      </c>
    </row>
    <row r="333" spans="1:53" ht="15" outlineLevel="1">
      <c r="B333" s="256" t="s">
        <v>248</v>
      </c>
      <c r="C333" s="253" t="s">
        <v>163</v>
      </c>
      <c r="D333" s="257"/>
      <c r="E333" s="257"/>
      <c r="F333" s="257"/>
      <c r="G333" s="257"/>
      <c r="H333" s="257"/>
      <c r="I333" s="257"/>
      <c r="J333" s="257"/>
      <c r="K333" s="257"/>
      <c r="L333" s="257"/>
      <c r="M333" s="257"/>
      <c r="N333" s="257"/>
      <c r="O333" s="257"/>
      <c r="P333" s="257"/>
      <c r="Q333" s="257"/>
      <c r="R333" s="257"/>
      <c r="S333" s="257"/>
      <c r="T333" s="257"/>
      <c r="U333" s="257">
        <f>U332</f>
        <v>3</v>
      </c>
      <c r="V333" s="257"/>
      <c r="W333" s="257"/>
      <c r="X333" s="257"/>
      <c r="Y333" s="257"/>
      <c r="Z333" s="257"/>
      <c r="AA333" s="257"/>
      <c r="AB333" s="257"/>
      <c r="AC333" s="257"/>
      <c r="AD333" s="257"/>
      <c r="AE333" s="257"/>
      <c r="AF333" s="257"/>
      <c r="AG333" s="257"/>
      <c r="AH333" s="257"/>
      <c r="AI333" s="257"/>
      <c r="AJ333" s="257"/>
      <c r="AK333" s="257"/>
      <c r="AL333" s="257"/>
      <c r="AM333" s="364">
        <f>AM332</f>
        <v>0</v>
      </c>
      <c r="AN333" s="364">
        <f>AN332</f>
        <v>0</v>
      </c>
      <c r="AO333" s="364">
        <f t="shared" ref="AO333:AZ333" si="111">AO332</f>
        <v>0</v>
      </c>
      <c r="AP333" s="364">
        <f t="shared" si="111"/>
        <v>0</v>
      </c>
      <c r="AQ333" s="364">
        <f t="shared" si="111"/>
        <v>0</v>
      </c>
      <c r="AR333" s="364">
        <f t="shared" si="111"/>
        <v>0</v>
      </c>
      <c r="AS333" s="364">
        <f t="shared" si="111"/>
        <v>0</v>
      </c>
      <c r="AT333" s="364">
        <f t="shared" si="111"/>
        <v>0</v>
      </c>
      <c r="AU333" s="364">
        <f t="shared" si="111"/>
        <v>0</v>
      </c>
      <c r="AV333" s="364">
        <f t="shared" si="111"/>
        <v>0</v>
      </c>
      <c r="AW333" s="364">
        <f t="shared" si="111"/>
        <v>0</v>
      </c>
      <c r="AX333" s="364">
        <f t="shared" si="111"/>
        <v>0</v>
      </c>
      <c r="AY333" s="364">
        <f t="shared" si="111"/>
        <v>0</v>
      </c>
      <c r="AZ333" s="364">
        <f t="shared" si="111"/>
        <v>0</v>
      </c>
      <c r="BA333" s="272"/>
    </row>
    <row r="334" spans="1:53" ht="15" outlineLevel="1">
      <c r="B334" s="275"/>
      <c r="C334" s="273"/>
      <c r="D334" s="277"/>
      <c r="E334" s="277"/>
      <c r="F334" s="277"/>
      <c r="G334" s="277"/>
      <c r="H334" s="277"/>
      <c r="I334" s="277"/>
      <c r="J334" s="277"/>
      <c r="K334" s="277"/>
      <c r="L334" s="277"/>
      <c r="M334" s="277"/>
      <c r="N334" s="277"/>
      <c r="O334" s="277"/>
      <c r="P334" s="277"/>
      <c r="Q334" s="277"/>
      <c r="R334" s="277"/>
      <c r="S334" s="277"/>
      <c r="T334" s="277"/>
      <c r="U334" s="253"/>
      <c r="V334" s="277"/>
      <c r="W334" s="277"/>
      <c r="X334" s="277"/>
      <c r="Y334" s="277"/>
      <c r="Z334" s="277"/>
      <c r="AA334" s="277"/>
      <c r="AB334" s="277"/>
      <c r="AC334" s="277"/>
      <c r="AD334" s="277"/>
      <c r="AE334" s="277"/>
      <c r="AF334" s="277"/>
      <c r="AG334" s="277"/>
      <c r="AH334" s="277"/>
      <c r="AI334" s="277"/>
      <c r="AJ334" s="277"/>
      <c r="AK334" s="277"/>
      <c r="AL334" s="277"/>
      <c r="AM334" s="369"/>
      <c r="AN334" s="370"/>
      <c r="AO334" s="369"/>
      <c r="AP334" s="369"/>
      <c r="AQ334" s="369"/>
      <c r="AR334" s="369"/>
      <c r="AS334" s="369"/>
      <c r="AT334" s="369"/>
      <c r="AU334" s="369"/>
      <c r="AV334" s="369"/>
      <c r="AW334" s="369"/>
      <c r="AX334" s="369"/>
      <c r="AY334" s="369"/>
      <c r="AZ334" s="369"/>
      <c r="BA334" s="274"/>
    </row>
    <row r="335" spans="1:53" ht="15" outlineLevel="1">
      <c r="A335" s="450">
        <v>13</v>
      </c>
      <c r="B335" s="275" t="s">
        <v>24</v>
      </c>
      <c r="C335" s="253" t="s">
        <v>25</v>
      </c>
      <c r="D335" s="257"/>
      <c r="E335" s="257"/>
      <c r="F335" s="257"/>
      <c r="G335" s="257"/>
      <c r="H335" s="257"/>
      <c r="I335" s="257"/>
      <c r="J335" s="257"/>
      <c r="K335" s="257"/>
      <c r="L335" s="257"/>
      <c r="M335" s="257"/>
      <c r="N335" s="257"/>
      <c r="O335" s="257"/>
      <c r="P335" s="257"/>
      <c r="Q335" s="257"/>
      <c r="R335" s="257"/>
      <c r="S335" s="257"/>
      <c r="T335" s="257"/>
      <c r="U335" s="257">
        <v>12</v>
      </c>
      <c r="V335" s="257"/>
      <c r="W335" s="257"/>
      <c r="X335" s="257"/>
      <c r="Y335" s="257"/>
      <c r="Z335" s="257"/>
      <c r="AA335" s="257"/>
      <c r="AB335" s="257"/>
      <c r="AC335" s="257"/>
      <c r="AD335" s="257"/>
      <c r="AE335" s="257"/>
      <c r="AF335" s="257"/>
      <c r="AG335" s="257"/>
      <c r="AH335" s="257"/>
      <c r="AI335" s="257"/>
      <c r="AJ335" s="257"/>
      <c r="AK335" s="257"/>
      <c r="AL335" s="257"/>
      <c r="AM335" s="368"/>
      <c r="AN335" s="368"/>
      <c r="AO335" s="368"/>
      <c r="AP335" s="368"/>
      <c r="AQ335" s="368"/>
      <c r="AR335" s="368"/>
      <c r="AS335" s="368"/>
      <c r="AT335" s="368"/>
      <c r="AU335" s="368"/>
      <c r="AV335" s="368"/>
      <c r="AW335" s="368"/>
      <c r="AX335" s="368"/>
      <c r="AY335" s="368"/>
      <c r="AZ335" s="368"/>
      <c r="BA335" s="258">
        <f>SUM(AM335:AZ335)</f>
        <v>0</v>
      </c>
    </row>
    <row r="336" spans="1:53" ht="15" outlineLevel="1">
      <c r="B336" s="256" t="s">
        <v>248</v>
      </c>
      <c r="C336" s="253" t="s">
        <v>163</v>
      </c>
      <c r="D336" s="257"/>
      <c r="E336" s="257"/>
      <c r="F336" s="257"/>
      <c r="G336" s="257"/>
      <c r="H336" s="257"/>
      <c r="I336" s="257"/>
      <c r="J336" s="257"/>
      <c r="K336" s="257"/>
      <c r="L336" s="257"/>
      <c r="M336" s="257"/>
      <c r="N336" s="257"/>
      <c r="O336" s="257"/>
      <c r="P336" s="257"/>
      <c r="Q336" s="257"/>
      <c r="R336" s="257"/>
      <c r="S336" s="257"/>
      <c r="T336" s="257"/>
      <c r="U336" s="257">
        <f>U335</f>
        <v>12</v>
      </c>
      <c r="V336" s="257"/>
      <c r="W336" s="257"/>
      <c r="X336" s="257"/>
      <c r="Y336" s="257"/>
      <c r="Z336" s="257"/>
      <c r="AA336" s="257"/>
      <c r="AB336" s="257"/>
      <c r="AC336" s="257"/>
      <c r="AD336" s="257"/>
      <c r="AE336" s="257"/>
      <c r="AF336" s="257"/>
      <c r="AG336" s="257"/>
      <c r="AH336" s="257"/>
      <c r="AI336" s="257"/>
      <c r="AJ336" s="257"/>
      <c r="AK336" s="257"/>
      <c r="AL336" s="257"/>
      <c r="AM336" s="364">
        <f>AM335</f>
        <v>0</v>
      </c>
      <c r="AN336" s="364">
        <f>AN335</f>
        <v>0</v>
      </c>
      <c r="AO336" s="364">
        <f t="shared" ref="AO336:AZ336" si="112">AO335</f>
        <v>0</v>
      </c>
      <c r="AP336" s="364">
        <f t="shared" si="112"/>
        <v>0</v>
      </c>
      <c r="AQ336" s="364">
        <f t="shared" si="112"/>
        <v>0</v>
      </c>
      <c r="AR336" s="364">
        <f t="shared" si="112"/>
        <v>0</v>
      </c>
      <c r="AS336" s="364">
        <f t="shared" si="112"/>
        <v>0</v>
      </c>
      <c r="AT336" s="364">
        <f t="shared" si="112"/>
        <v>0</v>
      </c>
      <c r="AU336" s="364">
        <f t="shared" si="112"/>
        <v>0</v>
      </c>
      <c r="AV336" s="364">
        <f t="shared" si="112"/>
        <v>0</v>
      </c>
      <c r="AW336" s="364">
        <f t="shared" si="112"/>
        <v>0</v>
      </c>
      <c r="AX336" s="364">
        <f t="shared" si="112"/>
        <v>0</v>
      </c>
      <c r="AY336" s="364">
        <f t="shared" si="112"/>
        <v>0</v>
      </c>
      <c r="AZ336" s="364">
        <f t="shared" si="112"/>
        <v>0</v>
      </c>
      <c r="BA336" s="272"/>
    </row>
    <row r="337" spans="1:53" ht="15" outlineLevel="1">
      <c r="B337" s="275"/>
      <c r="C337" s="273"/>
      <c r="D337" s="277"/>
      <c r="E337" s="277"/>
      <c r="F337" s="277"/>
      <c r="G337" s="277"/>
      <c r="H337" s="277"/>
      <c r="I337" s="277"/>
      <c r="J337" s="277"/>
      <c r="K337" s="277"/>
      <c r="L337" s="277"/>
      <c r="M337" s="277"/>
      <c r="N337" s="277"/>
      <c r="O337" s="277"/>
      <c r="P337" s="277"/>
      <c r="Q337" s="277"/>
      <c r="R337" s="277"/>
      <c r="S337" s="277"/>
      <c r="T337" s="277"/>
      <c r="U337" s="253"/>
      <c r="V337" s="277"/>
      <c r="W337" s="277"/>
      <c r="X337" s="277"/>
      <c r="Y337" s="277"/>
      <c r="Z337" s="277"/>
      <c r="AA337" s="277"/>
      <c r="AB337" s="277"/>
      <c r="AC337" s="277"/>
      <c r="AD337" s="277"/>
      <c r="AE337" s="277"/>
      <c r="AF337" s="277"/>
      <c r="AG337" s="277"/>
      <c r="AH337" s="277"/>
      <c r="AI337" s="277"/>
      <c r="AJ337" s="277"/>
      <c r="AK337" s="277"/>
      <c r="AL337" s="277"/>
      <c r="AM337" s="369"/>
      <c r="AN337" s="369"/>
      <c r="AO337" s="369"/>
      <c r="AP337" s="369"/>
      <c r="AQ337" s="369"/>
      <c r="AR337" s="369"/>
      <c r="AS337" s="369"/>
      <c r="AT337" s="369"/>
      <c r="AU337" s="369"/>
      <c r="AV337" s="369"/>
      <c r="AW337" s="369"/>
      <c r="AX337" s="369"/>
      <c r="AY337" s="369"/>
      <c r="AZ337" s="369"/>
      <c r="BA337" s="274"/>
    </row>
    <row r="338" spans="1:53" ht="15" outlineLevel="1">
      <c r="A338" s="450">
        <v>14</v>
      </c>
      <c r="B338" s="275" t="s">
        <v>20</v>
      </c>
      <c r="C338" s="253" t="s">
        <v>25</v>
      </c>
      <c r="D338" s="257"/>
      <c r="E338" s="257"/>
      <c r="F338" s="257"/>
      <c r="G338" s="257"/>
      <c r="H338" s="257"/>
      <c r="I338" s="257"/>
      <c r="J338" s="257"/>
      <c r="K338" s="257"/>
      <c r="L338" s="257"/>
      <c r="M338" s="257"/>
      <c r="N338" s="257"/>
      <c r="O338" s="257"/>
      <c r="P338" s="257"/>
      <c r="Q338" s="257"/>
      <c r="R338" s="257"/>
      <c r="S338" s="257"/>
      <c r="T338" s="257"/>
      <c r="U338" s="257">
        <v>12</v>
      </c>
      <c r="V338" s="257"/>
      <c r="W338" s="257"/>
      <c r="X338" s="257"/>
      <c r="Y338" s="257"/>
      <c r="Z338" s="257"/>
      <c r="AA338" s="257"/>
      <c r="AB338" s="257"/>
      <c r="AC338" s="257"/>
      <c r="AD338" s="257"/>
      <c r="AE338" s="257"/>
      <c r="AF338" s="257"/>
      <c r="AG338" s="257"/>
      <c r="AH338" s="257"/>
      <c r="AI338" s="257"/>
      <c r="AJ338" s="257"/>
      <c r="AK338" s="257"/>
      <c r="AL338" s="257"/>
      <c r="AM338" s="368"/>
      <c r="AN338" s="368"/>
      <c r="AO338" s="444"/>
      <c r="AP338" s="368"/>
      <c r="AQ338" s="368"/>
      <c r="AR338" s="368"/>
      <c r="AS338" s="368"/>
      <c r="AT338" s="368"/>
      <c r="AU338" s="368"/>
      <c r="AV338" s="368"/>
      <c r="AW338" s="368"/>
      <c r="AX338" s="368"/>
      <c r="AY338" s="368"/>
      <c r="AZ338" s="368"/>
      <c r="BA338" s="258">
        <f>SUM(AM338:AZ338)</f>
        <v>0</v>
      </c>
    </row>
    <row r="339" spans="1:53" ht="15" outlineLevel="1">
      <c r="B339" s="256" t="s">
        <v>248</v>
      </c>
      <c r="C339" s="253" t="s">
        <v>163</v>
      </c>
      <c r="D339" s="257"/>
      <c r="E339" s="257"/>
      <c r="F339" s="257"/>
      <c r="G339" s="257"/>
      <c r="H339" s="257"/>
      <c r="I339" s="257"/>
      <c r="J339" s="257"/>
      <c r="K339" s="257"/>
      <c r="L339" s="257"/>
      <c r="M339" s="257"/>
      <c r="N339" s="257"/>
      <c r="O339" s="257"/>
      <c r="P339" s="257"/>
      <c r="Q339" s="257"/>
      <c r="R339" s="257"/>
      <c r="S339" s="257"/>
      <c r="T339" s="257"/>
      <c r="U339" s="257">
        <f>U338</f>
        <v>12</v>
      </c>
      <c r="V339" s="257"/>
      <c r="W339" s="257"/>
      <c r="X339" s="257"/>
      <c r="Y339" s="257"/>
      <c r="Z339" s="257"/>
      <c r="AA339" s="257"/>
      <c r="AB339" s="257"/>
      <c r="AC339" s="257"/>
      <c r="AD339" s="257"/>
      <c r="AE339" s="257"/>
      <c r="AF339" s="257"/>
      <c r="AG339" s="257"/>
      <c r="AH339" s="257"/>
      <c r="AI339" s="257"/>
      <c r="AJ339" s="257"/>
      <c r="AK339" s="257"/>
      <c r="AL339" s="257"/>
      <c r="AM339" s="364">
        <f>AM338</f>
        <v>0</v>
      </c>
      <c r="AN339" s="364">
        <f>AN338</f>
        <v>0</v>
      </c>
      <c r="AO339" s="364">
        <f t="shared" ref="AO339:AZ339" si="113">AO338</f>
        <v>0</v>
      </c>
      <c r="AP339" s="364">
        <f t="shared" si="113"/>
        <v>0</v>
      </c>
      <c r="AQ339" s="364">
        <f t="shared" si="113"/>
        <v>0</v>
      </c>
      <c r="AR339" s="364">
        <f t="shared" si="113"/>
        <v>0</v>
      </c>
      <c r="AS339" s="364">
        <f t="shared" si="113"/>
        <v>0</v>
      </c>
      <c r="AT339" s="364">
        <f t="shared" si="113"/>
        <v>0</v>
      </c>
      <c r="AU339" s="364">
        <f t="shared" si="113"/>
        <v>0</v>
      </c>
      <c r="AV339" s="364">
        <f t="shared" si="113"/>
        <v>0</v>
      </c>
      <c r="AW339" s="364">
        <f t="shared" si="113"/>
        <v>0</v>
      </c>
      <c r="AX339" s="364">
        <f t="shared" si="113"/>
        <v>0</v>
      </c>
      <c r="AY339" s="364">
        <f t="shared" si="113"/>
        <v>0</v>
      </c>
      <c r="AZ339" s="364">
        <f t="shared" si="113"/>
        <v>0</v>
      </c>
      <c r="BA339" s="272"/>
    </row>
    <row r="340" spans="1:53" ht="15" outlineLevel="1">
      <c r="B340" s="275"/>
      <c r="C340" s="273"/>
      <c r="D340" s="277"/>
      <c r="E340" s="277"/>
      <c r="F340" s="277"/>
      <c r="G340" s="277"/>
      <c r="H340" s="277"/>
      <c r="I340" s="277"/>
      <c r="J340" s="277"/>
      <c r="K340" s="277"/>
      <c r="L340" s="277"/>
      <c r="M340" s="277"/>
      <c r="N340" s="277"/>
      <c r="O340" s="277"/>
      <c r="P340" s="277"/>
      <c r="Q340" s="277"/>
      <c r="R340" s="277"/>
      <c r="S340" s="277"/>
      <c r="T340" s="277"/>
      <c r="U340" s="253"/>
      <c r="V340" s="277"/>
      <c r="W340" s="277"/>
      <c r="X340" s="277"/>
      <c r="Y340" s="277"/>
      <c r="Z340" s="277"/>
      <c r="AA340" s="277"/>
      <c r="AB340" s="277"/>
      <c r="AC340" s="277"/>
      <c r="AD340" s="277"/>
      <c r="AE340" s="277"/>
      <c r="AF340" s="277"/>
      <c r="AG340" s="277"/>
      <c r="AH340" s="277"/>
      <c r="AI340" s="277"/>
      <c r="AJ340" s="277"/>
      <c r="AK340" s="277"/>
      <c r="AL340" s="277"/>
      <c r="AM340" s="369"/>
      <c r="AN340" s="370"/>
      <c r="AO340" s="369"/>
      <c r="AP340" s="369"/>
      <c r="AQ340" s="369"/>
      <c r="AR340" s="369"/>
      <c r="AS340" s="369"/>
      <c r="AT340" s="369"/>
      <c r="AU340" s="369"/>
      <c r="AV340" s="369"/>
      <c r="AW340" s="369"/>
      <c r="AX340" s="369"/>
      <c r="AY340" s="369"/>
      <c r="AZ340" s="369"/>
      <c r="BA340" s="274"/>
    </row>
    <row r="341" spans="1:53" s="245" customFormat="1" ht="15" outlineLevel="1">
      <c r="A341" s="450">
        <v>15</v>
      </c>
      <c r="B341" s="275" t="s">
        <v>483</v>
      </c>
      <c r="C341" s="253" t="s">
        <v>25</v>
      </c>
      <c r="D341" s="257"/>
      <c r="E341" s="257"/>
      <c r="F341" s="257"/>
      <c r="G341" s="257"/>
      <c r="H341" s="257"/>
      <c r="I341" s="257"/>
      <c r="J341" s="257"/>
      <c r="K341" s="257"/>
      <c r="L341" s="257"/>
      <c r="M341" s="257"/>
      <c r="N341" s="257"/>
      <c r="O341" s="257"/>
      <c r="P341" s="257"/>
      <c r="Q341" s="257"/>
      <c r="R341" s="257"/>
      <c r="S341" s="257"/>
      <c r="T341" s="257"/>
      <c r="U341" s="253"/>
      <c r="V341" s="257"/>
      <c r="W341" s="257"/>
      <c r="X341" s="257"/>
      <c r="Y341" s="257"/>
      <c r="Z341" s="257"/>
      <c r="AA341" s="257"/>
      <c r="AB341" s="257"/>
      <c r="AC341" s="257"/>
      <c r="AD341" s="257"/>
      <c r="AE341" s="257"/>
      <c r="AF341" s="257"/>
      <c r="AG341" s="257"/>
      <c r="AH341" s="257"/>
      <c r="AI341" s="257"/>
      <c r="AJ341" s="257"/>
      <c r="AK341" s="257"/>
      <c r="AL341" s="257"/>
      <c r="AM341" s="368"/>
      <c r="AN341" s="368"/>
      <c r="AO341" s="368"/>
      <c r="AP341" s="368"/>
      <c r="AQ341" s="368"/>
      <c r="AR341" s="368"/>
      <c r="AS341" s="368"/>
      <c r="AT341" s="368"/>
      <c r="AU341" s="368"/>
      <c r="AV341" s="368"/>
      <c r="AW341" s="368"/>
      <c r="AX341" s="368"/>
      <c r="AY341" s="368"/>
      <c r="AZ341" s="368"/>
      <c r="BA341" s="258">
        <f>SUM(AM341:AZ341)</f>
        <v>0</v>
      </c>
    </row>
    <row r="342" spans="1:53" s="245" customFormat="1" ht="15" outlineLevel="1">
      <c r="A342" s="450"/>
      <c r="B342" s="276" t="s">
        <v>248</v>
      </c>
      <c r="C342" s="253" t="s">
        <v>163</v>
      </c>
      <c r="D342" s="257"/>
      <c r="E342" s="257"/>
      <c r="F342" s="257"/>
      <c r="G342" s="257"/>
      <c r="H342" s="257"/>
      <c r="I342" s="257"/>
      <c r="J342" s="257"/>
      <c r="K342" s="257"/>
      <c r="L342" s="257"/>
      <c r="M342" s="257"/>
      <c r="N342" s="257"/>
      <c r="O342" s="257"/>
      <c r="P342" s="257"/>
      <c r="Q342" s="257"/>
      <c r="R342" s="257"/>
      <c r="S342" s="257"/>
      <c r="T342" s="257"/>
      <c r="U342" s="253"/>
      <c r="V342" s="257"/>
      <c r="W342" s="257"/>
      <c r="X342" s="257"/>
      <c r="Y342" s="257"/>
      <c r="Z342" s="257"/>
      <c r="AA342" s="257"/>
      <c r="AB342" s="257"/>
      <c r="AC342" s="257"/>
      <c r="AD342" s="257"/>
      <c r="AE342" s="257"/>
      <c r="AF342" s="257"/>
      <c r="AG342" s="257"/>
      <c r="AH342" s="257"/>
      <c r="AI342" s="257"/>
      <c r="AJ342" s="257"/>
      <c r="AK342" s="257"/>
      <c r="AL342" s="257"/>
      <c r="AM342" s="364">
        <f>AM341</f>
        <v>0</v>
      </c>
      <c r="AN342" s="364">
        <f>AN341</f>
        <v>0</v>
      </c>
      <c r="AO342" s="364">
        <f t="shared" ref="AO342:AZ342" si="114">AO341</f>
        <v>0</v>
      </c>
      <c r="AP342" s="364">
        <f t="shared" si="114"/>
        <v>0</v>
      </c>
      <c r="AQ342" s="364">
        <f t="shared" si="114"/>
        <v>0</v>
      </c>
      <c r="AR342" s="364">
        <f t="shared" si="114"/>
        <v>0</v>
      </c>
      <c r="AS342" s="364">
        <f t="shared" si="114"/>
        <v>0</v>
      </c>
      <c r="AT342" s="364">
        <f t="shared" si="114"/>
        <v>0</v>
      </c>
      <c r="AU342" s="364">
        <f t="shared" si="114"/>
        <v>0</v>
      </c>
      <c r="AV342" s="364">
        <f t="shared" si="114"/>
        <v>0</v>
      </c>
      <c r="AW342" s="364">
        <f t="shared" si="114"/>
        <v>0</v>
      </c>
      <c r="AX342" s="364">
        <f t="shared" si="114"/>
        <v>0</v>
      </c>
      <c r="AY342" s="364">
        <f t="shared" si="114"/>
        <v>0</v>
      </c>
      <c r="AZ342" s="364">
        <f t="shared" si="114"/>
        <v>0</v>
      </c>
      <c r="BA342" s="272"/>
    </row>
    <row r="343" spans="1:53" s="245" customFormat="1" ht="15" outlineLevel="1">
      <c r="A343" s="450"/>
      <c r="B343" s="275"/>
      <c r="C343" s="273"/>
      <c r="D343" s="277"/>
      <c r="E343" s="277"/>
      <c r="F343" s="277"/>
      <c r="G343" s="277"/>
      <c r="H343" s="277"/>
      <c r="I343" s="277"/>
      <c r="J343" s="277"/>
      <c r="K343" s="277"/>
      <c r="L343" s="277"/>
      <c r="M343" s="277"/>
      <c r="N343" s="277"/>
      <c r="O343" s="277"/>
      <c r="P343" s="277"/>
      <c r="Q343" s="277"/>
      <c r="R343" s="277"/>
      <c r="S343" s="277"/>
      <c r="T343" s="277"/>
      <c r="U343" s="253"/>
      <c r="V343" s="277"/>
      <c r="W343" s="277"/>
      <c r="X343" s="277"/>
      <c r="Y343" s="277"/>
      <c r="Z343" s="277"/>
      <c r="AA343" s="277"/>
      <c r="AB343" s="277"/>
      <c r="AC343" s="277"/>
      <c r="AD343" s="277"/>
      <c r="AE343" s="277"/>
      <c r="AF343" s="277"/>
      <c r="AG343" s="277"/>
      <c r="AH343" s="277"/>
      <c r="AI343" s="277"/>
      <c r="AJ343" s="277"/>
      <c r="AK343" s="277"/>
      <c r="AL343" s="277"/>
      <c r="AM343" s="371"/>
      <c r="AN343" s="369"/>
      <c r="AO343" s="369"/>
      <c r="AP343" s="369"/>
      <c r="AQ343" s="369"/>
      <c r="AR343" s="369"/>
      <c r="AS343" s="369"/>
      <c r="AT343" s="369"/>
      <c r="AU343" s="369"/>
      <c r="AV343" s="369"/>
      <c r="AW343" s="369"/>
      <c r="AX343" s="369"/>
      <c r="AY343" s="369"/>
      <c r="AZ343" s="369"/>
      <c r="BA343" s="274"/>
    </row>
    <row r="344" spans="1:53" s="245" customFormat="1" ht="30" outlineLevel="1">
      <c r="A344" s="450">
        <v>16</v>
      </c>
      <c r="B344" s="275" t="s">
        <v>484</v>
      </c>
      <c r="C344" s="253" t="s">
        <v>25</v>
      </c>
      <c r="D344" s="257"/>
      <c r="E344" s="257"/>
      <c r="F344" s="257"/>
      <c r="G344" s="257"/>
      <c r="H344" s="257"/>
      <c r="I344" s="257"/>
      <c r="J344" s="257"/>
      <c r="K344" s="257"/>
      <c r="L344" s="257"/>
      <c r="M344" s="257"/>
      <c r="N344" s="257"/>
      <c r="O344" s="257"/>
      <c r="P344" s="257"/>
      <c r="Q344" s="257"/>
      <c r="R344" s="257"/>
      <c r="S344" s="257"/>
      <c r="T344" s="257"/>
      <c r="U344" s="253"/>
      <c r="V344" s="257"/>
      <c r="W344" s="257"/>
      <c r="X344" s="257"/>
      <c r="Y344" s="257"/>
      <c r="Z344" s="257"/>
      <c r="AA344" s="257"/>
      <c r="AB344" s="257"/>
      <c r="AC344" s="257"/>
      <c r="AD344" s="257"/>
      <c r="AE344" s="257"/>
      <c r="AF344" s="257"/>
      <c r="AG344" s="257"/>
      <c r="AH344" s="257"/>
      <c r="AI344" s="257"/>
      <c r="AJ344" s="257"/>
      <c r="AK344" s="257"/>
      <c r="AL344" s="257"/>
      <c r="AM344" s="368"/>
      <c r="AN344" s="368"/>
      <c r="AO344" s="368"/>
      <c r="AP344" s="368"/>
      <c r="AQ344" s="368"/>
      <c r="AR344" s="368"/>
      <c r="AS344" s="368"/>
      <c r="AT344" s="368"/>
      <c r="AU344" s="368"/>
      <c r="AV344" s="368"/>
      <c r="AW344" s="368"/>
      <c r="AX344" s="368"/>
      <c r="AY344" s="368"/>
      <c r="AZ344" s="368"/>
      <c r="BA344" s="258">
        <f>SUM(AM344:AZ344)</f>
        <v>0</v>
      </c>
    </row>
    <row r="345" spans="1:53" s="245" customFormat="1" ht="15" outlineLevel="1">
      <c r="A345" s="450"/>
      <c r="B345" s="276" t="s">
        <v>248</v>
      </c>
      <c r="C345" s="253" t="s">
        <v>163</v>
      </c>
      <c r="D345" s="257"/>
      <c r="E345" s="257"/>
      <c r="F345" s="257"/>
      <c r="G345" s="257"/>
      <c r="H345" s="257"/>
      <c r="I345" s="257"/>
      <c r="J345" s="257"/>
      <c r="K345" s="257"/>
      <c r="L345" s="257"/>
      <c r="M345" s="257"/>
      <c r="N345" s="257"/>
      <c r="O345" s="257"/>
      <c r="P345" s="257"/>
      <c r="Q345" s="257"/>
      <c r="R345" s="257"/>
      <c r="S345" s="257"/>
      <c r="T345" s="257"/>
      <c r="U345" s="253"/>
      <c r="V345" s="257"/>
      <c r="W345" s="257"/>
      <c r="X345" s="257"/>
      <c r="Y345" s="257"/>
      <c r="Z345" s="257"/>
      <c r="AA345" s="257"/>
      <c r="AB345" s="257"/>
      <c r="AC345" s="257"/>
      <c r="AD345" s="257"/>
      <c r="AE345" s="257"/>
      <c r="AF345" s="257"/>
      <c r="AG345" s="257"/>
      <c r="AH345" s="257"/>
      <c r="AI345" s="257"/>
      <c r="AJ345" s="257"/>
      <c r="AK345" s="257"/>
      <c r="AL345" s="257"/>
      <c r="AM345" s="364">
        <f>AM344</f>
        <v>0</v>
      </c>
      <c r="AN345" s="364">
        <f>AN344</f>
        <v>0</v>
      </c>
      <c r="AO345" s="364">
        <f t="shared" ref="AO345:AZ345" si="115">AO344</f>
        <v>0</v>
      </c>
      <c r="AP345" s="364">
        <f t="shared" si="115"/>
        <v>0</v>
      </c>
      <c r="AQ345" s="364">
        <f t="shared" si="115"/>
        <v>0</v>
      </c>
      <c r="AR345" s="364">
        <f t="shared" si="115"/>
        <v>0</v>
      </c>
      <c r="AS345" s="364">
        <f t="shared" si="115"/>
        <v>0</v>
      </c>
      <c r="AT345" s="364">
        <f t="shared" si="115"/>
        <v>0</v>
      </c>
      <c r="AU345" s="364">
        <f t="shared" si="115"/>
        <v>0</v>
      </c>
      <c r="AV345" s="364">
        <f t="shared" si="115"/>
        <v>0</v>
      </c>
      <c r="AW345" s="364">
        <f t="shared" si="115"/>
        <v>0</v>
      </c>
      <c r="AX345" s="364">
        <f t="shared" si="115"/>
        <v>0</v>
      </c>
      <c r="AY345" s="364">
        <f t="shared" si="115"/>
        <v>0</v>
      </c>
      <c r="AZ345" s="364">
        <f t="shared" si="115"/>
        <v>0</v>
      </c>
      <c r="BA345" s="272"/>
    </row>
    <row r="346" spans="1:53" s="245" customFormat="1" ht="15" outlineLevel="1">
      <c r="A346" s="450"/>
      <c r="B346" s="275"/>
      <c r="C346" s="273"/>
      <c r="D346" s="277"/>
      <c r="E346" s="277"/>
      <c r="F346" s="277"/>
      <c r="G346" s="277"/>
      <c r="H346" s="277"/>
      <c r="I346" s="277"/>
      <c r="J346" s="277"/>
      <c r="K346" s="277"/>
      <c r="L346" s="277"/>
      <c r="M346" s="277"/>
      <c r="N346" s="277"/>
      <c r="O346" s="277"/>
      <c r="P346" s="277"/>
      <c r="Q346" s="277"/>
      <c r="R346" s="277"/>
      <c r="S346" s="277"/>
      <c r="T346" s="277"/>
      <c r="U346" s="253"/>
      <c r="V346" s="277"/>
      <c r="W346" s="277"/>
      <c r="X346" s="277"/>
      <c r="Y346" s="277"/>
      <c r="Z346" s="277"/>
      <c r="AA346" s="277"/>
      <c r="AB346" s="277"/>
      <c r="AC346" s="277"/>
      <c r="AD346" s="277"/>
      <c r="AE346" s="277"/>
      <c r="AF346" s="277"/>
      <c r="AG346" s="277"/>
      <c r="AH346" s="277"/>
      <c r="AI346" s="277"/>
      <c r="AJ346" s="277"/>
      <c r="AK346" s="277"/>
      <c r="AL346" s="277"/>
      <c r="AM346" s="371"/>
      <c r="AN346" s="369"/>
      <c r="AO346" s="369"/>
      <c r="AP346" s="369"/>
      <c r="AQ346" s="369"/>
      <c r="AR346" s="369"/>
      <c r="AS346" s="369"/>
      <c r="AT346" s="369"/>
      <c r="AU346" s="369"/>
      <c r="AV346" s="369"/>
      <c r="AW346" s="369"/>
      <c r="AX346" s="369"/>
      <c r="AY346" s="369"/>
      <c r="AZ346" s="369"/>
      <c r="BA346" s="274"/>
    </row>
    <row r="347" spans="1:53" ht="15" outlineLevel="1">
      <c r="A347" s="450">
        <v>17</v>
      </c>
      <c r="B347" s="275" t="s">
        <v>9</v>
      </c>
      <c r="C347" s="253" t="s">
        <v>25</v>
      </c>
      <c r="D347" s="257"/>
      <c r="E347" s="257"/>
      <c r="F347" s="257"/>
      <c r="G347" s="257"/>
      <c r="H347" s="257"/>
      <c r="I347" s="257"/>
      <c r="J347" s="257"/>
      <c r="K347" s="257"/>
      <c r="L347" s="257"/>
      <c r="M347" s="257"/>
      <c r="N347" s="257"/>
      <c r="O347" s="257"/>
      <c r="P347" s="257"/>
      <c r="Q347" s="257"/>
      <c r="R347" s="257"/>
      <c r="S347" s="257"/>
      <c r="T347" s="257"/>
      <c r="U347" s="253"/>
      <c r="V347" s="257"/>
      <c r="W347" s="257"/>
      <c r="X347" s="257"/>
      <c r="Y347" s="257"/>
      <c r="Z347" s="257"/>
      <c r="AA347" s="257"/>
      <c r="AB347" s="257"/>
      <c r="AC347" s="257"/>
      <c r="AD347" s="257"/>
      <c r="AE347" s="257"/>
      <c r="AF347" s="257"/>
      <c r="AG347" s="257"/>
      <c r="AH347" s="257"/>
      <c r="AI347" s="257"/>
      <c r="AJ347" s="257"/>
      <c r="AK347" s="257"/>
      <c r="AL347" s="257"/>
      <c r="AM347" s="368"/>
      <c r="AN347" s="368"/>
      <c r="AO347" s="368"/>
      <c r="AP347" s="368"/>
      <c r="AQ347" s="368"/>
      <c r="AR347" s="368"/>
      <c r="AS347" s="368"/>
      <c r="AT347" s="368"/>
      <c r="AU347" s="368"/>
      <c r="AV347" s="368"/>
      <c r="AW347" s="368"/>
      <c r="AX347" s="368"/>
      <c r="AY347" s="368"/>
      <c r="AZ347" s="368"/>
      <c r="BA347" s="258">
        <f>SUM(AM347:AZ347)</f>
        <v>0</v>
      </c>
    </row>
    <row r="348" spans="1:53" ht="15" outlineLevel="1">
      <c r="B348" s="256" t="s">
        <v>248</v>
      </c>
      <c r="C348" s="253" t="s">
        <v>163</v>
      </c>
      <c r="D348" s="257"/>
      <c r="E348" s="257"/>
      <c r="F348" s="257"/>
      <c r="G348" s="257"/>
      <c r="H348" s="257"/>
      <c r="I348" s="257"/>
      <c r="J348" s="257"/>
      <c r="K348" s="257"/>
      <c r="L348" s="257"/>
      <c r="M348" s="257"/>
      <c r="N348" s="257"/>
      <c r="O348" s="257"/>
      <c r="P348" s="257"/>
      <c r="Q348" s="257"/>
      <c r="R348" s="257"/>
      <c r="S348" s="257"/>
      <c r="T348" s="257"/>
      <c r="U348" s="253"/>
      <c r="V348" s="257"/>
      <c r="W348" s="257"/>
      <c r="X348" s="257"/>
      <c r="Y348" s="257"/>
      <c r="Z348" s="257"/>
      <c r="AA348" s="257"/>
      <c r="AB348" s="257"/>
      <c r="AC348" s="257"/>
      <c r="AD348" s="257"/>
      <c r="AE348" s="257"/>
      <c r="AF348" s="257"/>
      <c r="AG348" s="257"/>
      <c r="AH348" s="257"/>
      <c r="AI348" s="257"/>
      <c r="AJ348" s="257"/>
      <c r="AK348" s="257"/>
      <c r="AL348" s="257"/>
      <c r="AM348" s="364">
        <f>AM347</f>
        <v>0</v>
      </c>
      <c r="AN348" s="364">
        <f>AN347</f>
        <v>0</v>
      </c>
      <c r="AO348" s="364">
        <f t="shared" ref="AO348:AZ348" si="116">AO347</f>
        <v>0</v>
      </c>
      <c r="AP348" s="364">
        <f t="shared" si="116"/>
        <v>0</v>
      </c>
      <c r="AQ348" s="364">
        <f t="shared" si="116"/>
        <v>0</v>
      </c>
      <c r="AR348" s="364">
        <f t="shared" si="116"/>
        <v>0</v>
      </c>
      <c r="AS348" s="364">
        <f t="shared" si="116"/>
        <v>0</v>
      </c>
      <c r="AT348" s="364">
        <f t="shared" si="116"/>
        <v>0</v>
      </c>
      <c r="AU348" s="364">
        <f t="shared" si="116"/>
        <v>0</v>
      </c>
      <c r="AV348" s="364">
        <f t="shared" si="116"/>
        <v>0</v>
      </c>
      <c r="AW348" s="364">
        <f t="shared" si="116"/>
        <v>0</v>
      </c>
      <c r="AX348" s="364">
        <f t="shared" si="116"/>
        <v>0</v>
      </c>
      <c r="AY348" s="364">
        <f t="shared" si="116"/>
        <v>0</v>
      </c>
      <c r="AZ348" s="364">
        <f t="shared" si="116"/>
        <v>0</v>
      </c>
      <c r="BA348" s="272"/>
    </row>
    <row r="349" spans="1:53" ht="15" outlineLevel="1">
      <c r="B349" s="276"/>
      <c r="C349" s="267"/>
      <c r="D349" s="253"/>
      <c r="E349" s="253"/>
      <c r="F349" s="253"/>
      <c r="G349" s="253"/>
      <c r="H349" s="253"/>
      <c r="I349" s="253"/>
      <c r="J349" s="253"/>
      <c r="K349" s="253"/>
      <c r="L349" s="253"/>
      <c r="M349" s="253"/>
      <c r="N349" s="253"/>
      <c r="O349" s="253"/>
      <c r="P349" s="253"/>
      <c r="Q349" s="253"/>
      <c r="R349" s="253"/>
      <c r="S349" s="253"/>
      <c r="T349" s="253"/>
      <c r="U349" s="253"/>
      <c r="V349" s="253"/>
      <c r="W349" s="253"/>
      <c r="X349" s="253"/>
      <c r="Y349" s="253"/>
      <c r="Z349" s="253"/>
      <c r="AA349" s="253"/>
      <c r="AB349" s="253"/>
      <c r="AC349" s="253"/>
      <c r="AD349" s="253"/>
      <c r="AE349" s="253"/>
      <c r="AF349" s="253"/>
      <c r="AG349" s="253"/>
      <c r="AH349" s="253"/>
      <c r="AI349" s="253"/>
      <c r="AJ349" s="253"/>
      <c r="AK349" s="253"/>
      <c r="AL349" s="253"/>
      <c r="AM349" s="372"/>
      <c r="AN349" s="373"/>
      <c r="AO349" s="373"/>
      <c r="AP349" s="373"/>
      <c r="AQ349" s="373"/>
      <c r="AR349" s="373"/>
      <c r="AS349" s="373"/>
      <c r="AT349" s="373"/>
      <c r="AU349" s="373"/>
      <c r="AV349" s="373"/>
      <c r="AW349" s="373"/>
      <c r="AX349" s="373"/>
      <c r="AY349" s="373"/>
      <c r="AZ349" s="373"/>
      <c r="BA349" s="278"/>
    </row>
    <row r="350" spans="1:53" ht="15.6" outlineLevel="1">
      <c r="A350" s="451"/>
      <c r="B350" s="250" t="s">
        <v>10</v>
      </c>
      <c r="C350" s="251"/>
      <c r="D350" s="251"/>
      <c r="E350" s="251"/>
      <c r="F350" s="251"/>
      <c r="G350" s="251"/>
      <c r="H350" s="251"/>
      <c r="I350" s="251"/>
      <c r="J350" s="251"/>
      <c r="K350" s="251"/>
      <c r="L350" s="251"/>
      <c r="M350" s="251"/>
      <c r="N350" s="251"/>
      <c r="O350" s="251"/>
      <c r="P350" s="251"/>
      <c r="Q350" s="251"/>
      <c r="R350" s="251"/>
      <c r="S350" s="251"/>
      <c r="T350" s="251"/>
      <c r="U350" s="252"/>
      <c r="V350" s="251"/>
      <c r="W350" s="251"/>
      <c r="X350" s="251"/>
      <c r="Y350" s="251"/>
      <c r="Z350" s="251"/>
      <c r="AA350" s="251"/>
      <c r="AB350" s="251"/>
      <c r="AC350" s="251"/>
      <c r="AD350" s="251"/>
      <c r="AE350" s="251"/>
      <c r="AF350" s="251"/>
      <c r="AG350" s="251"/>
      <c r="AH350" s="251"/>
      <c r="AI350" s="251"/>
      <c r="AJ350" s="251"/>
      <c r="AK350" s="251"/>
      <c r="AL350" s="251"/>
      <c r="AM350" s="367"/>
      <c r="AN350" s="367"/>
      <c r="AO350" s="367"/>
      <c r="AP350" s="367"/>
      <c r="AQ350" s="367"/>
      <c r="AR350" s="367"/>
      <c r="AS350" s="367"/>
      <c r="AT350" s="367"/>
      <c r="AU350" s="367"/>
      <c r="AV350" s="367"/>
      <c r="AW350" s="367"/>
      <c r="AX350" s="367"/>
      <c r="AY350" s="367"/>
      <c r="AZ350" s="367"/>
      <c r="BA350" s="254"/>
    </row>
    <row r="351" spans="1:53" ht="15" outlineLevel="1">
      <c r="A351" s="450">
        <v>18</v>
      </c>
      <c r="B351" s="276" t="s">
        <v>11</v>
      </c>
      <c r="C351" s="253" t="s">
        <v>25</v>
      </c>
      <c r="D351" s="257"/>
      <c r="E351" s="257"/>
      <c r="F351" s="257"/>
      <c r="G351" s="257"/>
      <c r="H351" s="257"/>
      <c r="I351" s="257"/>
      <c r="J351" s="257"/>
      <c r="K351" s="257"/>
      <c r="L351" s="257"/>
      <c r="M351" s="257"/>
      <c r="N351" s="257"/>
      <c r="O351" s="257"/>
      <c r="P351" s="257"/>
      <c r="Q351" s="257"/>
      <c r="R351" s="257"/>
      <c r="S351" s="257"/>
      <c r="T351" s="257"/>
      <c r="U351" s="257">
        <v>12</v>
      </c>
      <c r="V351" s="257"/>
      <c r="W351" s="257"/>
      <c r="X351" s="257"/>
      <c r="Y351" s="257"/>
      <c r="Z351" s="257"/>
      <c r="AA351" s="257"/>
      <c r="AB351" s="257"/>
      <c r="AC351" s="257"/>
      <c r="AD351" s="257"/>
      <c r="AE351" s="257"/>
      <c r="AF351" s="257"/>
      <c r="AG351" s="257"/>
      <c r="AH351" s="257"/>
      <c r="AI351" s="257"/>
      <c r="AJ351" s="257"/>
      <c r="AK351" s="257"/>
      <c r="AL351" s="257"/>
      <c r="AM351" s="379"/>
      <c r="AN351" s="368"/>
      <c r="AO351" s="368"/>
      <c r="AP351" s="368"/>
      <c r="AQ351" s="368"/>
      <c r="AR351" s="368"/>
      <c r="AS351" s="368"/>
      <c r="AT351" s="368"/>
      <c r="AU351" s="368"/>
      <c r="AV351" s="368"/>
      <c r="AW351" s="368"/>
      <c r="AX351" s="368"/>
      <c r="AY351" s="368"/>
      <c r="AZ351" s="368"/>
      <c r="BA351" s="258">
        <f>SUM(AM351:AZ351)</f>
        <v>0</v>
      </c>
    </row>
    <row r="352" spans="1:53" ht="15" outlineLevel="1">
      <c r="B352" s="256" t="s">
        <v>248</v>
      </c>
      <c r="C352" s="253" t="s">
        <v>163</v>
      </c>
      <c r="D352" s="257"/>
      <c r="E352" s="257"/>
      <c r="F352" s="257"/>
      <c r="G352" s="257"/>
      <c r="H352" s="257"/>
      <c r="I352" s="257"/>
      <c r="J352" s="257"/>
      <c r="K352" s="257"/>
      <c r="L352" s="257"/>
      <c r="M352" s="257"/>
      <c r="N352" s="257"/>
      <c r="O352" s="257"/>
      <c r="P352" s="257"/>
      <c r="Q352" s="257"/>
      <c r="R352" s="257"/>
      <c r="S352" s="257"/>
      <c r="T352" s="257"/>
      <c r="U352" s="257">
        <f>U351</f>
        <v>12</v>
      </c>
      <c r="V352" s="257"/>
      <c r="W352" s="257"/>
      <c r="X352" s="257"/>
      <c r="Y352" s="257"/>
      <c r="Z352" s="257"/>
      <c r="AA352" s="257"/>
      <c r="AB352" s="257"/>
      <c r="AC352" s="257"/>
      <c r="AD352" s="257"/>
      <c r="AE352" s="257"/>
      <c r="AF352" s="257"/>
      <c r="AG352" s="257"/>
      <c r="AH352" s="257"/>
      <c r="AI352" s="257"/>
      <c r="AJ352" s="257"/>
      <c r="AK352" s="257"/>
      <c r="AL352" s="257"/>
      <c r="AM352" s="364">
        <f>AM351</f>
        <v>0</v>
      </c>
      <c r="AN352" s="364">
        <f>AN351</f>
        <v>0</v>
      </c>
      <c r="AO352" s="364">
        <f t="shared" ref="AO352:AZ352" si="117">AO351</f>
        <v>0</v>
      </c>
      <c r="AP352" s="364">
        <f t="shared" si="117"/>
        <v>0</v>
      </c>
      <c r="AQ352" s="364">
        <f t="shared" si="117"/>
        <v>0</v>
      </c>
      <c r="AR352" s="364">
        <f t="shared" si="117"/>
        <v>0</v>
      </c>
      <c r="AS352" s="364">
        <f t="shared" si="117"/>
        <v>0</v>
      </c>
      <c r="AT352" s="364">
        <f t="shared" si="117"/>
        <v>0</v>
      </c>
      <c r="AU352" s="364">
        <f t="shared" si="117"/>
        <v>0</v>
      </c>
      <c r="AV352" s="364">
        <f t="shared" si="117"/>
        <v>0</v>
      </c>
      <c r="AW352" s="364">
        <f t="shared" si="117"/>
        <v>0</v>
      </c>
      <c r="AX352" s="364">
        <f t="shared" si="117"/>
        <v>0</v>
      </c>
      <c r="AY352" s="364">
        <f t="shared" si="117"/>
        <v>0</v>
      </c>
      <c r="AZ352" s="364">
        <f t="shared" si="117"/>
        <v>0</v>
      </c>
      <c r="BA352" s="259"/>
    </row>
    <row r="353" spans="1:53" ht="15" outlineLevel="1">
      <c r="B353" s="276"/>
      <c r="C353" s="267"/>
      <c r="D353" s="253"/>
      <c r="E353" s="253"/>
      <c r="F353" s="253"/>
      <c r="G353" s="253"/>
      <c r="H353" s="253"/>
      <c r="I353" s="253"/>
      <c r="J353" s="253"/>
      <c r="K353" s="253"/>
      <c r="L353" s="253"/>
      <c r="M353" s="253"/>
      <c r="N353" s="253"/>
      <c r="O353" s="253"/>
      <c r="P353" s="253"/>
      <c r="Q353" s="253"/>
      <c r="R353" s="253"/>
      <c r="S353" s="253"/>
      <c r="T353" s="253"/>
      <c r="U353" s="253"/>
      <c r="V353" s="253"/>
      <c r="W353" s="253"/>
      <c r="X353" s="253"/>
      <c r="Y353" s="253"/>
      <c r="Z353" s="253"/>
      <c r="AA353" s="253"/>
      <c r="AB353" s="253"/>
      <c r="AC353" s="253"/>
      <c r="AD353" s="253"/>
      <c r="AE353" s="253"/>
      <c r="AF353" s="253"/>
      <c r="AG353" s="253"/>
      <c r="AH353" s="253"/>
      <c r="AI353" s="253"/>
      <c r="AJ353" s="253"/>
      <c r="AK353" s="253"/>
      <c r="AL353" s="253"/>
      <c r="AM353" s="365"/>
      <c r="AN353" s="374"/>
      <c r="AO353" s="374"/>
      <c r="AP353" s="374"/>
      <c r="AQ353" s="374"/>
      <c r="AR353" s="374"/>
      <c r="AS353" s="374"/>
      <c r="AT353" s="374"/>
      <c r="AU353" s="374"/>
      <c r="AV353" s="374"/>
      <c r="AW353" s="374"/>
      <c r="AX353" s="374"/>
      <c r="AY353" s="374"/>
      <c r="AZ353" s="374"/>
      <c r="BA353" s="268"/>
    </row>
    <row r="354" spans="1:53" ht="15" outlineLevel="1">
      <c r="A354" s="450">
        <v>19</v>
      </c>
      <c r="B354" s="276" t="s">
        <v>12</v>
      </c>
      <c r="C354" s="253" t="s">
        <v>25</v>
      </c>
      <c r="D354" s="257"/>
      <c r="E354" s="257"/>
      <c r="F354" s="257"/>
      <c r="G354" s="257"/>
      <c r="H354" s="257"/>
      <c r="I354" s="257"/>
      <c r="J354" s="257"/>
      <c r="K354" s="257"/>
      <c r="L354" s="257"/>
      <c r="M354" s="257"/>
      <c r="N354" s="257"/>
      <c r="O354" s="257"/>
      <c r="P354" s="257"/>
      <c r="Q354" s="257"/>
      <c r="R354" s="257"/>
      <c r="S354" s="257"/>
      <c r="T354" s="257"/>
      <c r="U354" s="257">
        <v>12</v>
      </c>
      <c r="V354" s="257"/>
      <c r="W354" s="257"/>
      <c r="X354" s="257"/>
      <c r="Y354" s="257"/>
      <c r="Z354" s="257"/>
      <c r="AA354" s="257"/>
      <c r="AB354" s="257"/>
      <c r="AC354" s="257"/>
      <c r="AD354" s="257"/>
      <c r="AE354" s="257"/>
      <c r="AF354" s="257"/>
      <c r="AG354" s="257"/>
      <c r="AH354" s="257"/>
      <c r="AI354" s="257"/>
      <c r="AJ354" s="257"/>
      <c r="AK354" s="257"/>
      <c r="AL354" s="257"/>
      <c r="AM354" s="363"/>
      <c r="AN354" s="368"/>
      <c r="AO354" s="368"/>
      <c r="AP354" s="368"/>
      <c r="AQ354" s="368"/>
      <c r="AR354" s="368"/>
      <c r="AS354" s="368"/>
      <c r="AT354" s="368"/>
      <c r="AU354" s="368"/>
      <c r="AV354" s="368"/>
      <c r="AW354" s="368"/>
      <c r="AX354" s="368"/>
      <c r="AY354" s="368"/>
      <c r="AZ354" s="368"/>
      <c r="BA354" s="258">
        <f>SUM(AM354:AZ354)</f>
        <v>0</v>
      </c>
    </row>
    <row r="355" spans="1:53" ht="15" outlineLevel="1">
      <c r="B355" s="256" t="s">
        <v>248</v>
      </c>
      <c r="C355" s="253" t="s">
        <v>163</v>
      </c>
      <c r="D355" s="257"/>
      <c r="E355" s="257"/>
      <c r="F355" s="257"/>
      <c r="G355" s="257"/>
      <c r="H355" s="257"/>
      <c r="I355" s="257"/>
      <c r="J355" s="257"/>
      <c r="K355" s="257"/>
      <c r="L355" s="257"/>
      <c r="M355" s="257"/>
      <c r="N355" s="257"/>
      <c r="O355" s="257"/>
      <c r="P355" s="257"/>
      <c r="Q355" s="257"/>
      <c r="R355" s="257"/>
      <c r="S355" s="257"/>
      <c r="T355" s="257"/>
      <c r="U355" s="257">
        <f>U354</f>
        <v>12</v>
      </c>
      <c r="V355" s="257"/>
      <c r="W355" s="257"/>
      <c r="X355" s="257"/>
      <c r="Y355" s="257"/>
      <c r="Z355" s="257"/>
      <c r="AA355" s="257"/>
      <c r="AB355" s="257"/>
      <c r="AC355" s="257"/>
      <c r="AD355" s="257"/>
      <c r="AE355" s="257"/>
      <c r="AF355" s="257"/>
      <c r="AG355" s="257"/>
      <c r="AH355" s="257"/>
      <c r="AI355" s="257"/>
      <c r="AJ355" s="257"/>
      <c r="AK355" s="257"/>
      <c r="AL355" s="257"/>
      <c r="AM355" s="364">
        <f>AM354</f>
        <v>0</v>
      </c>
      <c r="AN355" s="364">
        <f>AN354</f>
        <v>0</v>
      </c>
      <c r="AO355" s="364">
        <f t="shared" ref="AO355:AZ355" si="118">AO354</f>
        <v>0</v>
      </c>
      <c r="AP355" s="364">
        <f t="shared" si="118"/>
        <v>0</v>
      </c>
      <c r="AQ355" s="364">
        <f t="shared" si="118"/>
        <v>0</v>
      </c>
      <c r="AR355" s="364">
        <f t="shared" si="118"/>
        <v>0</v>
      </c>
      <c r="AS355" s="364">
        <f t="shared" si="118"/>
        <v>0</v>
      </c>
      <c r="AT355" s="364">
        <f t="shared" si="118"/>
        <v>0</v>
      </c>
      <c r="AU355" s="364">
        <f t="shared" si="118"/>
        <v>0</v>
      </c>
      <c r="AV355" s="364">
        <f t="shared" si="118"/>
        <v>0</v>
      </c>
      <c r="AW355" s="364">
        <f t="shared" si="118"/>
        <v>0</v>
      </c>
      <c r="AX355" s="364">
        <f t="shared" si="118"/>
        <v>0</v>
      </c>
      <c r="AY355" s="364">
        <f t="shared" si="118"/>
        <v>0</v>
      </c>
      <c r="AZ355" s="364">
        <f t="shared" si="118"/>
        <v>0</v>
      </c>
      <c r="BA355" s="259"/>
    </row>
    <row r="356" spans="1:53" ht="15" outlineLevel="1">
      <c r="B356" s="276"/>
      <c r="C356" s="267"/>
      <c r="D356" s="253"/>
      <c r="E356" s="253"/>
      <c r="F356" s="253"/>
      <c r="G356" s="253"/>
      <c r="H356" s="253"/>
      <c r="I356" s="253"/>
      <c r="J356" s="253"/>
      <c r="K356" s="253"/>
      <c r="L356" s="253"/>
      <c r="M356" s="253"/>
      <c r="N356" s="253"/>
      <c r="O356" s="253"/>
      <c r="P356" s="253"/>
      <c r="Q356" s="253"/>
      <c r="R356" s="253"/>
      <c r="S356" s="253"/>
      <c r="T356" s="253"/>
      <c r="U356" s="253"/>
      <c r="V356" s="253"/>
      <c r="W356" s="253"/>
      <c r="X356" s="253"/>
      <c r="Y356" s="253"/>
      <c r="Z356" s="253"/>
      <c r="AA356" s="253"/>
      <c r="AB356" s="253"/>
      <c r="AC356" s="253"/>
      <c r="AD356" s="253"/>
      <c r="AE356" s="253"/>
      <c r="AF356" s="253"/>
      <c r="AG356" s="253"/>
      <c r="AH356" s="253"/>
      <c r="AI356" s="253"/>
      <c r="AJ356" s="253"/>
      <c r="AK356" s="253"/>
      <c r="AL356" s="253"/>
      <c r="AM356" s="375"/>
      <c r="AN356" s="375"/>
      <c r="AO356" s="365"/>
      <c r="AP356" s="365"/>
      <c r="AQ356" s="365"/>
      <c r="AR356" s="365"/>
      <c r="AS356" s="365"/>
      <c r="AT356" s="365"/>
      <c r="AU356" s="365"/>
      <c r="AV356" s="365"/>
      <c r="AW356" s="365"/>
      <c r="AX356" s="365"/>
      <c r="AY356" s="365"/>
      <c r="AZ356" s="365"/>
      <c r="BA356" s="268"/>
    </row>
    <row r="357" spans="1:53" ht="15" outlineLevel="1">
      <c r="A357" s="450">
        <v>20</v>
      </c>
      <c r="B357" s="276" t="s">
        <v>13</v>
      </c>
      <c r="C357" s="253" t="s">
        <v>25</v>
      </c>
      <c r="D357" s="257"/>
      <c r="E357" s="257"/>
      <c r="F357" s="257"/>
      <c r="G357" s="257"/>
      <c r="H357" s="257"/>
      <c r="I357" s="257"/>
      <c r="J357" s="257"/>
      <c r="K357" s="257"/>
      <c r="L357" s="257"/>
      <c r="M357" s="257"/>
      <c r="N357" s="257"/>
      <c r="O357" s="257"/>
      <c r="P357" s="257"/>
      <c r="Q357" s="257"/>
      <c r="R357" s="257"/>
      <c r="S357" s="257"/>
      <c r="T357" s="257"/>
      <c r="U357" s="257">
        <v>12</v>
      </c>
      <c r="V357" s="257"/>
      <c r="W357" s="257"/>
      <c r="X357" s="257"/>
      <c r="Y357" s="257"/>
      <c r="Z357" s="257"/>
      <c r="AA357" s="257"/>
      <c r="AB357" s="257"/>
      <c r="AC357" s="257"/>
      <c r="AD357" s="257"/>
      <c r="AE357" s="257"/>
      <c r="AF357" s="257"/>
      <c r="AG357" s="257"/>
      <c r="AH357" s="257"/>
      <c r="AI357" s="257"/>
      <c r="AJ357" s="257"/>
      <c r="AK357" s="257"/>
      <c r="AL357" s="257"/>
      <c r="AM357" s="363"/>
      <c r="AN357" s="368"/>
      <c r="AO357" s="368"/>
      <c r="AP357" s="368"/>
      <c r="AQ357" s="417"/>
      <c r="AR357" s="368"/>
      <c r="AS357" s="368"/>
      <c r="AT357" s="368"/>
      <c r="AU357" s="368"/>
      <c r="AV357" s="368"/>
      <c r="AW357" s="368"/>
      <c r="AX357" s="368"/>
      <c r="AY357" s="368"/>
      <c r="AZ357" s="368"/>
      <c r="BA357" s="258">
        <f>SUM(AM357:AZ357)</f>
        <v>0</v>
      </c>
    </row>
    <row r="358" spans="1:53" ht="15" outlineLevel="1">
      <c r="B358" s="256" t="s">
        <v>248</v>
      </c>
      <c r="C358" s="253" t="s">
        <v>163</v>
      </c>
      <c r="D358" s="257"/>
      <c r="E358" s="257"/>
      <c r="F358" s="257"/>
      <c r="G358" s="257"/>
      <c r="H358" s="257"/>
      <c r="I358" s="257"/>
      <c r="J358" s="257"/>
      <c r="K358" s="257"/>
      <c r="L358" s="257"/>
      <c r="M358" s="257"/>
      <c r="N358" s="257"/>
      <c r="O358" s="257"/>
      <c r="P358" s="257"/>
      <c r="Q358" s="257"/>
      <c r="R358" s="257"/>
      <c r="S358" s="257"/>
      <c r="T358" s="257"/>
      <c r="U358" s="257">
        <f>U357</f>
        <v>12</v>
      </c>
      <c r="V358" s="257"/>
      <c r="W358" s="257"/>
      <c r="X358" s="257"/>
      <c r="Y358" s="257"/>
      <c r="Z358" s="257"/>
      <c r="AA358" s="257"/>
      <c r="AB358" s="257"/>
      <c r="AC358" s="257"/>
      <c r="AD358" s="257"/>
      <c r="AE358" s="257"/>
      <c r="AF358" s="257"/>
      <c r="AG358" s="257"/>
      <c r="AH358" s="257"/>
      <c r="AI358" s="257"/>
      <c r="AJ358" s="257"/>
      <c r="AK358" s="257"/>
      <c r="AL358" s="257"/>
      <c r="AM358" s="364">
        <f>AM357</f>
        <v>0</v>
      </c>
      <c r="AN358" s="364">
        <f>AN357</f>
        <v>0</v>
      </c>
      <c r="AO358" s="364">
        <f t="shared" ref="AO358:AZ358" si="119">AO357</f>
        <v>0</v>
      </c>
      <c r="AP358" s="364">
        <f t="shared" si="119"/>
        <v>0</v>
      </c>
      <c r="AQ358" s="364">
        <f t="shared" si="119"/>
        <v>0</v>
      </c>
      <c r="AR358" s="364">
        <f t="shared" si="119"/>
        <v>0</v>
      </c>
      <c r="AS358" s="364">
        <f t="shared" si="119"/>
        <v>0</v>
      </c>
      <c r="AT358" s="364">
        <f t="shared" si="119"/>
        <v>0</v>
      </c>
      <c r="AU358" s="364">
        <f t="shared" si="119"/>
        <v>0</v>
      </c>
      <c r="AV358" s="364">
        <f t="shared" si="119"/>
        <v>0</v>
      </c>
      <c r="AW358" s="364">
        <f t="shared" si="119"/>
        <v>0</v>
      </c>
      <c r="AX358" s="364">
        <f t="shared" si="119"/>
        <v>0</v>
      </c>
      <c r="AY358" s="364">
        <f t="shared" si="119"/>
        <v>0</v>
      </c>
      <c r="AZ358" s="364">
        <f t="shared" si="119"/>
        <v>0</v>
      </c>
      <c r="BA358" s="268"/>
    </row>
    <row r="359" spans="1:53" ht="15" outlineLevel="1">
      <c r="B359" s="276"/>
      <c r="C359" s="267"/>
      <c r="D359" s="253"/>
      <c r="E359" s="253"/>
      <c r="F359" s="253"/>
      <c r="G359" s="253"/>
      <c r="H359" s="253"/>
      <c r="I359" s="253"/>
      <c r="J359" s="253"/>
      <c r="K359" s="253"/>
      <c r="L359" s="253"/>
      <c r="M359" s="253"/>
      <c r="N359" s="253"/>
      <c r="O359" s="253"/>
      <c r="P359" s="253"/>
      <c r="Q359" s="253"/>
      <c r="R359" s="253"/>
      <c r="S359" s="253"/>
      <c r="T359" s="253"/>
      <c r="U359" s="279"/>
      <c r="V359" s="253"/>
      <c r="W359" s="253"/>
      <c r="X359" s="253"/>
      <c r="Y359" s="253"/>
      <c r="Z359" s="253"/>
      <c r="AA359" s="253"/>
      <c r="AB359" s="253"/>
      <c r="AC359" s="253"/>
      <c r="AD359" s="253"/>
      <c r="AE359" s="253"/>
      <c r="AF359" s="253"/>
      <c r="AG359" s="253"/>
      <c r="AH359" s="253"/>
      <c r="AI359" s="253"/>
      <c r="AJ359" s="253"/>
      <c r="AK359" s="253"/>
      <c r="AL359" s="253"/>
      <c r="AM359" s="365"/>
      <c r="AN359" s="365"/>
      <c r="AO359" s="365"/>
      <c r="AP359" s="365"/>
      <c r="AQ359" s="365"/>
      <c r="AR359" s="365"/>
      <c r="AS359" s="365"/>
      <c r="AT359" s="365"/>
      <c r="AU359" s="365"/>
      <c r="AV359" s="365"/>
      <c r="AW359" s="365"/>
      <c r="AX359" s="365"/>
      <c r="AY359" s="365"/>
      <c r="AZ359" s="365"/>
      <c r="BA359" s="268"/>
    </row>
    <row r="360" spans="1:53" ht="15" outlineLevel="1">
      <c r="A360" s="450">
        <v>21</v>
      </c>
      <c r="B360" s="276" t="s">
        <v>22</v>
      </c>
      <c r="C360" s="253" t="s">
        <v>25</v>
      </c>
      <c r="D360" s="257"/>
      <c r="E360" s="257"/>
      <c r="F360" s="257"/>
      <c r="G360" s="257"/>
      <c r="H360" s="257"/>
      <c r="I360" s="257"/>
      <c r="J360" s="257"/>
      <c r="K360" s="257"/>
      <c r="L360" s="257"/>
      <c r="M360" s="257"/>
      <c r="N360" s="257"/>
      <c r="O360" s="257"/>
      <c r="P360" s="257"/>
      <c r="Q360" s="257"/>
      <c r="R360" s="257"/>
      <c r="S360" s="257"/>
      <c r="T360" s="257"/>
      <c r="U360" s="257">
        <v>12</v>
      </c>
      <c r="V360" s="257"/>
      <c r="W360" s="257"/>
      <c r="X360" s="257"/>
      <c r="Y360" s="257"/>
      <c r="Z360" s="257"/>
      <c r="AA360" s="257"/>
      <c r="AB360" s="257"/>
      <c r="AC360" s="257"/>
      <c r="AD360" s="257"/>
      <c r="AE360" s="257"/>
      <c r="AF360" s="257"/>
      <c r="AG360" s="257"/>
      <c r="AH360" s="257"/>
      <c r="AI360" s="257"/>
      <c r="AJ360" s="257"/>
      <c r="AK360" s="257"/>
      <c r="AL360" s="257"/>
      <c r="AM360" s="363"/>
      <c r="AN360" s="368"/>
      <c r="AO360" s="368"/>
      <c r="AP360" s="368"/>
      <c r="AQ360" s="368"/>
      <c r="AR360" s="368"/>
      <c r="AS360" s="368"/>
      <c r="AT360" s="368"/>
      <c r="AU360" s="368"/>
      <c r="AV360" s="368"/>
      <c r="AW360" s="368"/>
      <c r="AX360" s="368"/>
      <c r="AY360" s="368"/>
      <c r="AZ360" s="368"/>
      <c r="BA360" s="258">
        <f>SUM(AM360:AZ360)</f>
        <v>0</v>
      </c>
    </row>
    <row r="361" spans="1:53" ht="15" outlineLevel="1">
      <c r="B361" s="256" t="s">
        <v>248</v>
      </c>
      <c r="C361" s="253" t="s">
        <v>163</v>
      </c>
      <c r="D361" s="257"/>
      <c r="E361" s="257"/>
      <c r="F361" s="257"/>
      <c r="G361" s="257"/>
      <c r="H361" s="257"/>
      <c r="I361" s="257"/>
      <c r="J361" s="257"/>
      <c r="K361" s="257"/>
      <c r="L361" s="257"/>
      <c r="M361" s="257"/>
      <c r="N361" s="257"/>
      <c r="O361" s="257"/>
      <c r="P361" s="257"/>
      <c r="Q361" s="257"/>
      <c r="R361" s="257"/>
      <c r="S361" s="257"/>
      <c r="T361" s="257"/>
      <c r="U361" s="257">
        <f>U360</f>
        <v>12</v>
      </c>
      <c r="V361" s="257"/>
      <c r="W361" s="257"/>
      <c r="X361" s="257"/>
      <c r="Y361" s="257"/>
      <c r="Z361" s="257"/>
      <c r="AA361" s="257"/>
      <c r="AB361" s="257"/>
      <c r="AC361" s="257"/>
      <c r="AD361" s="257"/>
      <c r="AE361" s="257"/>
      <c r="AF361" s="257"/>
      <c r="AG361" s="257"/>
      <c r="AH361" s="257"/>
      <c r="AI361" s="257"/>
      <c r="AJ361" s="257"/>
      <c r="AK361" s="257"/>
      <c r="AL361" s="257"/>
      <c r="AM361" s="364">
        <f>AM360</f>
        <v>0</v>
      </c>
      <c r="AN361" s="364">
        <f>AN360</f>
        <v>0</v>
      </c>
      <c r="AO361" s="364">
        <f t="shared" ref="AO361:AZ361" si="120">AO360</f>
        <v>0</v>
      </c>
      <c r="AP361" s="364">
        <f t="shared" si="120"/>
        <v>0</v>
      </c>
      <c r="AQ361" s="364">
        <f t="shared" si="120"/>
        <v>0</v>
      </c>
      <c r="AR361" s="364">
        <f t="shared" si="120"/>
        <v>0</v>
      </c>
      <c r="AS361" s="364">
        <f t="shared" si="120"/>
        <v>0</v>
      </c>
      <c r="AT361" s="364">
        <f t="shared" si="120"/>
        <v>0</v>
      </c>
      <c r="AU361" s="364">
        <f t="shared" si="120"/>
        <v>0</v>
      </c>
      <c r="AV361" s="364">
        <f t="shared" si="120"/>
        <v>0</v>
      </c>
      <c r="AW361" s="364">
        <f t="shared" si="120"/>
        <v>0</v>
      </c>
      <c r="AX361" s="364">
        <f t="shared" si="120"/>
        <v>0</v>
      </c>
      <c r="AY361" s="364">
        <f t="shared" si="120"/>
        <v>0</v>
      </c>
      <c r="AZ361" s="364">
        <f t="shared" si="120"/>
        <v>0</v>
      </c>
      <c r="BA361" s="259"/>
    </row>
    <row r="362" spans="1:53" ht="15" outlineLevel="1">
      <c r="B362" s="276"/>
      <c r="C362" s="267"/>
      <c r="D362" s="253"/>
      <c r="E362" s="253"/>
      <c r="F362" s="253"/>
      <c r="G362" s="253"/>
      <c r="H362" s="253"/>
      <c r="I362" s="253"/>
      <c r="J362" s="253"/>
      <c r="K362" s="253"/>
      <c r="L362" s="253"/>
      <c r="M362" s="253"/>
      <c r="N362" s="253"/>
      <c r="O362" s="253"/>
      <c r="P362" s="253"/>
      <c r="Q362" s="253"/>
      <c r="R362" s="253"/>
      <c r="S362" s="253"/>
      <c r="T362" s="253"/>
      <c r="U362" s="253"/>
      <c r="V362" s="253"/>
      <c r="W362" s="253"/>
      <c r="X362" s="253"/>
      <c r="Y362" s="253"/>
      <c r="Z362" s="253"/>
      <c r="AA362" s="253"/>
      <c r="AB362" s="253"/>
      <c r="AC362" s="253"/>
      <c r="AD362" s="253"/>
      <c r="AE362" s="253"/>
      <c r="AF362" s="253"/>
      <c r="AG362" s="253"/>
      <c r="AH362" s="253"/>
      <c r="AI362" s="253"/>
      <c r="AJ362" s="253"/>
      <c r="AK362" s="253"/>
      <c r="AL362" s="253"/>
      <c r="AM362" s="375"/>
      <c r="AN362" s="365"/>
      <c r="AO362" s="365"/>
      <c r="AP362" s="365"/>
      <c r="AQ362" s="365"/>
      <c r="AR362" s="365"/>
      <c r="AS362" s="365"/>
      <c r="AT362" s="365"/>
      <c r="AU362" s="365"/>
      <c r="AV362" s="365"/>
      <c r="AW362" s="365"/>
      <c r="AX362" s="365"/>
      <c r="AY362" s="365"/>
      <c r="AZ362" s="365"/>
      <c r="BA362" s="268"/>
    </row>
    <row r="363" spans="1:53" ht="15" outlineLevel="1">
      <c r="A363" s="450">
        <v>22</v>
      </c>
      <c r="B363" s="276" t="s">
        <v>9</v>
      </c>
      <c r="C363" s="253" t="s">
        <v>25</v>
      </c>
      <c r="D363" s="257"/>
      <c r="E363" s="257"/>
      <c r="F363" s="257"/>
      <c r="G363" s="257"/>
      <c r="H363" s="257"/>
      <c r="I363" s="257"/>
      <c r="J363" s="257"/>
      <c r="K363" s="257"/>
      <c r="L363" s="257"/>
      <c r="M363" s="257"/>
      <c r="N363" s="257"/>
      <c r="O363" s="257"/>
      <c r="P363" s="257"/>
      <c r="Q363" s="257"/>
      <c r="R363" s="257"/>
      <c r="S363" s="257"/>
      <c r="T363" s="257"/>
      <c r="U363" s="253"/>
      <c r="V363" s="257"/>
      <c r="W363" s="257"/>
      <c r="X363" s="257"/>
      <c r="Y363" s="257"/>
      <c r="Z363" s="257"/>
      <c r="AA363" s="257"/>
      <c r="AB363" s="257"/>
      <c r="AC363" s="257"/>
      <c r="AD363" s="257"/>
      <c r="AE363" s="257"/>
      <c r="AF363" s="257"/>
      <c r="AG363" s="257"/>
      <c r="AH363" s="257"/>
      <c r="AI363" s="257"/>
      <c r="AJ363" s="257"/>
      <c r="AK363" s="257"/>
      <c r="AL363" s="257"/>
      <c r="AM363" s="363"/>
      <c r="AN363" s="368"/>
      <c r="AO363" s="368"/>
      <c r="AP363" s="368"/>
      <c r="AQ363" s="368"/>
      <c r="AR363" s="368"/>
      <c r="AS363" s="368"/>
      <c r="AT363" s="368"/>
      <c r="AU363" s="368"/>
      <c r="AV363" s="368"/>
      <c r="AW363" s="368"/>
      <c r="AX363" s="368"/>
      <c r="AY363" s="368"/>
      <c r="AZ363" s="368"/>
      <c r="BA363" s="258">
        <f>SUM(AM363:AZ363)</f>
        <v>0</v>
      </c>
    </row>
    <row r="364" spans="1:53" ht="15" outlineLevel="1">
      <c r="B364" s="256" t="s">
        <v>248</v>
      </c>
      <c r="C364" s="253" t="s">
        <v>163</v>
      </c>
      <c r="D364" s="257"/>
      <c r="E364" s="257"/>
      <c r="F364" s="257"/>
      <c r="G364" s="257"/>
      <c r="H364" s="257"/>
      <c r="I364" s="257"/>
      <c r="J364" s="257"/>
      <c r="K364" s="257"/>
      <c r="L364" s="257"/>
      <c r="M364" s="257"/>
      <c r="N364" s="257"/>
      <c r="O364" s="257"/>
      <c r="P364" s="257"/>
      <c r="Q364" s="257"/>
      <c r="R364" s="257"/>
      <c r="S364" s="257"/>
      <c r="T364" s="257"/>
      <c r="U364" s="253"/>
      <c r="V364" s="257"/>
      <c r="W364" s="257"/>
      <c r="X364" s="257"/>
      <c r="Y364" s="257"/>
      <c r="Z364" s="257"/>
      <c r="AA364" s="257"/>
      <c r="AB364" s="257"/>
      <c r="AC364" s="257"/>
      <c r="AD364" s="257"/>
      <c r="AE364" s="257"/>
      <c r="AF364" s="257"/>
      <c r="AG364" s="257"/>
      <c r="AH364" s="257"/>
      <c r="AI364" s="257"/>
      <c r="AJ364" s="257"/>
      <c r="AK364" s="257"/>
      <c r="AL364" s="257"/>
      <c r="AM364" s="364">
        <f>AM363</f>
        <v>0</v>
      </c>
      <c r="AN364" s="364">
        <f>AN363</f>
        <v>0</v>
      </c>
      <c r="AO364" s="364">
        <f t="shared" ref="AO364:AZ364" si="121">AO363</f>
        <v>0</v>
      </c>
      <c r="AP364" s="364">
        <f t="shared" si="121"/>
        <v>0</v>
      </c>
      <c r="AQ364" s="364">
        <f t="shared" si="121"/>
        <v>0</v>
      </c>
      <c r="AR364" s="364">
        <f t="shared" si="121"/>
        <v>0</v>
      </c>
      <c r="AS364" s="364">
        <f t="shared" si="121"/>
        <v>0</v>
      </c>
      <c r="AT364" s="364">
        <f t="shared" si="121"/>
        <v>0</v>
      </c>
      <c r="AU364" s="364">
        <f t="shared" si="121"/>
        <v>0</v>
      </c>
      <c r="AV364" s="364">
        <f t="shared" si="121"/>
        <v>0</v>
      </c>
      <c r="AW364" s="364">
        <f t="shared" si="121"/>
        <v>0</v>
      </c>
      <c r="AX364" s="364">
        <f t="shared" si="121"/>
        <v>0</v>
      </c>
      <c r="AY364" s="364">
        <f t="shared" si="121"/>
        <v>0</v>
      </c>
      <c r="AZ364" s="364">
        <f t="shared" si="121"/>
        <v>0</v>
      </c>
      <c r="BA364" s="268"/>
    </row>
    <row r="365" spans="1:53" ht="15" outlineLevel="1">
      <c r="B365" s="276"/>
      <c r="C365" s="267"/>
      <c r="D365" s="253"/>
      <c r="E365" s="253"/>
      <c r="F365" s="253"/>
      <c r="G365" s="253"/>
      <c r="H365" s="253"/>
      <c r="I365" s="253"/>
      <c r="J365" s="253"/>
      <c r="K365" s="253"/>
      <c r="L365" s="253"/>
      <c r="M365" s="253"/>
      <c r="N365" s="253"/>
      <c r="O365" s="253"/>
      <c r="P365" s="253"/>
      <c r="Q365" s="253"/>
      <c r="R365" s="253"/>
      <c r="S365" s="253"/>
      <c r="T365" s="253"/>
      <c r="U365" s="253"/>
      <c r="V365" s="253"/>
      <c r="W365" s="253"/>
      <c r="X365" s="253"/>
      <c r="Y365" s="253"/>
      <c r="Z365" s="253"/>
      <c r="AA365" s="253"/>
      <c r="AB365" s="253"/>
      <c r="AC365" s="253"/>
      <c r="AD365" s="253"/>
      <c r="AE365" s="253"/>
      <c r="AF365" s="253"/>
      <c r="AG365" s="253"/>
      <c r="AH365" s="253"/>
      <c r="AI365" s="253"/>
      <c r="AJ365" s="253"/>
      <c r="AK365" s="253"/>
      <c r="AL365" s="253"/>
      <c r="AM365" s="365"/>
      <c r="AN365" s="365"/>
      <c r="AO365" s="365"/>
      <c r="AP365" s="365"/>
      <c r="AQ365" s="365"/>
      <c r="AR365" s="365"/>
      <c r="AS365" s="365"/>
      <c r="AT365" s="365"/>
      <c r="AU365" s="365"/>
      <c r="AV365" s="365"/>
      <c r="AW365" s="365"/>
      <c r="AX365" s="365"/>
      <c r="AY365" s="365"/>
      <c r="AZ365" s="365"/>
      <c r="BA365" s="268"/>
    </row>
    <row r="366" spans="1:53" ht="15.6" outlineLevel="1">
      <c r="A366" s="451"/>
      <c r="B366" s="250" t="s">
        <v>14</v>
      </c>
      <c r="C366" s="251"/>
      <c r="D366" s="252"/>
      <c r="E366" s="252"/>
      <c r="F366" s="252"/>
      <c r="G366" s="252"/>
      <c r="H366" s="252"/>
      <c r="I366" s="252"/>
      <c r="J366" s="252"/>
      <c r="K366" s="252"/>
      <c r="L366" s="252"/>
      <c r="M366" s="252"/>
      <c r="N366" s="252"/>
      <c r="O366" s="252"/>
      <c r="P366" s="252"/>
      <c r="Q366" s="252"/>
      <c r="R366" s="252"/>
      <c r="S366" s="252"/>
      <c r="T366" s="252"/>
      <c r="U366" s="252"/>
      <c r="V366" s="252"/>
      <c r="W366" s="251"/>
      <c r="X366" s="251"/>
      <c r="Y366" s="251"/>
      <c r="Z366" s="251"/>
      <c r="AA366" s="251"/>
      <c r="AB366" s="251"/>
      <c r="AC366" s="251"/>
      <c r="AD366" s="251"/>
      <c r="AE366" s="251"/>
      <c r="AF366" s="251"/>
      <c r="AG366" s="251"/>
      <c r="AH366" s="251"/>
      <c r="AI366" s="251"/>
      <c r="AJ366" s="251"/>
      <c r="AK366" s="251"/>
      <c r="AL366" s="251"/>
      <c r="AM366" s="367"/>
      <c r="AN366" s="367"/>
      <c r="AO366" s="367"/>
      <c r="AP366" s="367"/>
      <c r="AQ366" s="367"/>
      <c r="AR366" s="367"/>
      <c r="AS366" s="367"/>
      <c r="AT366" s="367"/>
      <c r="AU366" s="367"/>
      <c r="AV366" s="367"/>
      <c r="AW366" s="367"/>
      <c r="AX366" s="367"/>
      <c r="AY366" s="367"/>
      <c r="AZ366" s="367"/>
      <c r="BA366" s="254"/>
    </row>
    <row r="367" spans="1:53" ht="15" outlineLevel="1">
      <c r="A367" s="450">
        <v>23</v>
      </c>
      <c r="B367" s="276" t="s">
        <v>14</v>
      </c>
      <c r="C367" s="253" t="s">
        <v>25</v>
      </c>
      <c r="D367" s="257"/>
      <c r="E367" s="257"/>
      <c r="F367" s="257"/>
      <c r="G367" s="257"/>
      <c r="H367" s="257"/>
      <c r="I367" s="257"/>
      <c r="J367" s="257"/>
      <c r="K367" s="257"/>
      <c r="L367" s="257"/>
      <c r="M367" s="257"/>
      <c r="N367" s="257"/>
      <c r="O367" s="257"/>
      <c r="P367" s="257"/>
      <c r="Q367" s="257"/>
      <c r="R367" s="257"/>
      <c r="S367" s="257"/>
      <c r="T367" s="257"/>
      <c r="U367" s="253"/>
      <c r="V367" s="257"/>
      <c r="W367" s="257"/>
      <c r="X367" s="257"/>
      <c r="Y367" s="257"/>
      <c r="Z367" s="257"/>
      <c r="AA367" s="257"/>
      <c r="AB367" s="257"/>
      <c r="AC367" s="257"/>
      <c r="AD367" s="257"/>
      <c r="AE367" s="257"/>
      <c r="AF367" s="257"/>
      <c r="AG367" s="257"/>
      <c r="AH367" s="257"/>
      <c r="AI367" s="257"/>
      <c r="AJ367" s="257"/>
      <c r="AK367" s="257"/>
      <c r="AL367" s="257"/>
      <c r="AM367" s="418"/>
      <c r="AN367" s="363"/>
      <c r="AO367" s="363"/>
      <c r="AP367" s="363"/>
      <c r="AQ367" s="363"/>
      <c r="AR367" s="363"/>
      <c r="AS367" s="363"/>
      <c r="AT367" s="363"/>
      <c r="AU367" s="363"/>
      <c r="AV367" s="363"/>
      <c r="AW367" s="363"/>
      <c r="AX367" s="363"/>
      <c r="AY367" s="363"/>
      <c r="AZ367" s="363"/>
      <c r="BA367" s="258">
        <f>SUM(AM367:AZ367)</f>
        <v>0</v>
      </c>
    </row>
    <row r="368" spans="1:53" ht="15" outlineLevel="1">
      <c r="B368" s="256" t="s">
        <v>248</v>
      </c>
      <c r="C368" s="253" t="s">
        <v>163</v>
      </c>
      <c r="D368" s="257"/>
      <c r="E368" s="257"/>
      <c r="F368" s="257"/>
      <c r="G368" s="257"/>
      <c r="H368" s="257"/>
      <c r="I368" s="257"/>
      <c r="J368" s="257"/>
      <c r="K368" s="257"/>
      <c r="L368" s="257"/>
      <c r="M368" s="257"/>
      <c r="N368" s="257"/>
      <c r="O368" s="257"/>
      <c r="P368" s="257"/>
      <c r="Q368" s="257"/>
      <c r="R368" s="257"/>
      <c r="S368" s="257"/>
      <c r="T368" s="257"/>
      <c r="U368" s="416"/>
      <c r="V368" s="257"/>
      <c r="W368" s="257"/>
      <c r="X368" s="257"/>
      <c r="Y368" s="257"/>
      <c r="Z368" s="257"/>
      <c r="AA368" s="257"/>
      <c r="AB368" s="257"/>
      <c r="AC368" s="257"/>
      <c r="AD368" s="257"/>
      <c r="AE368" s="257"/>
      <c r="AF368" s="257"/>
      <c r="AG368" s="257"/>
      <c r="AH368" s="257"/>
      <c r="AI368" s="257"/>
      <c r="AJ368" s="257"/>
      <c r="AK368" s="257"/>
      <c r="AL368" s="257"/>
      <c r="AM368" s="364">
        <f>AM367</f>
        <v>0</v>
      </c>
      <c r="AN368" s="364">
        <f>AN367</f>
        <v>0</v>
      </c>
      <c r="AO368" s="364">
        <f t="shared" ref="AO368:AZ368" si="122">AO367</f>
        <v>0</v>
      </c>
      <c r="AP368" s="364">
        <f t="shared" si="122"/>
        <v>0</v>
      </c>
      <c r="AQ368" s="364">
        <f t="shared" si="122"/>
        <v>0</v>
      </c>
      <c r="AR368" s="364">
        <f t="shared" si="122"/>
        <v>0</v>
      </c>
      <c r="AS368" s="364">
        <f t="shared" si="122"/>
        <v>0</v>
      </c>
      <c r="AT368" s="364">
        <f t="shared" si="122"/>
        <v>0</v>
      </c>
      <c r="AU368" s="364">
        <f t="shared" si="122"/>
        <v>0</v>
      </c>
      <c r="AV368" s="364">
        <f t="shared" si="122"/>
        <v>0</v>
      </c>
      <c r="AW368" s="364">
        <f t="shared" si="122"/>
        <v>0</v>
      </c>
      <c r="AX368" s="364">
        <f t="shared" si="122"/>
        <v>0</v>
      </c>
      <c r="AY368" s="364">
        <f t="shared" si="122"/>
        <v>0</v>
      </c>
      <c r="AZ368" s="364">
        <f t="shared" si="122"/>
        <v>0</v>
      </c>
      <c r="BA368" s="259"/>
    </row>
    <row r="369" spans="1:53" ht="15" outlineLevel="1">
      <c r="B369" s="276"/>
      <c r="C369" s="267"/>
      <c r="D369" s="253"/>
      <c r="E369" s="253"/>
      <c r="F369" s="253"/>
      <c r="G369" s="253"/>
      <c r="H369" s="253"/>
      <c r="I369" s="253"/>
      <c r="J369" s="253"/>
      <c r="K369" s="253"/>
      <c r="L369" s="253"/>
      <c r="M369" s="253"/>
      <c r="N369" s="253"/>
      <c r="O369" s="253"/>
      <c r="P369" s="253"/>
      <c r="Q369" s="253"/>
      <c r="R369" s="253"/>
      <c r="S369" s="253"/>
      <c r="T369" s="253"/>
      <c r="U369" s="253"/>
      <c r="V369" s="253"/>
      <c r="W369" s="253"/>
      <c r="X369" s="253"/>
      <c r="Y369" s="253"/>
      <c r="Z369" s="253"/>
      <c r="AA369" s="253"/>
      <c r="AB369" s="253"/>
      <c r="AC369" s="253"/>
      <c r="AD369" s="253"/>
      <c r="AE369" s="253"/>
      <c r="AF369" s="253"/>
      <c r="AG369" s="253"/>
      <c r="AH369" s="253"/>
      <c r="AI369" s="253"/>
      <c r="AJ369" s="253"/>
      <c r="AK369" s="253"/>
      <c r="AL369" s="253"/>
      <c r="AM369" s="365"/>
      <c r="AN369" s="365"/>
      <c r="AO369" s="365"/>
      <c r="AP369" s="365"/>
      <c r="AQ369" s="365"/>
      <c r="AR369" s="365"/>
      <c r="AS369" s="365"/>
      <c r="AT369" s="365"/>
      <c r="AU369" s="365"/>
      <c r="AV369" s="365"/>
      <c r="AW369" s="365"/>
      <c r="AX369" s="365"/>
      <c r="AY369" s="365"/>
      <c r="AZ369" s="365"/>
      <c r="BA369" s="268"/>
    </row>
    <row r="370" spans="1:53" s="255" customFormat="1" ht="15.6" outlineLevel="1">
      <c r="A370" s="451"/>
      <c r="B370" s="250" t="s">
        <v>485</v>
      </c>
      <c r="C370" s="251"/>
      <c r="D370" s="252"/>
      <c r="E370" s="252"/>
      <c r="F370" s="252"/>
      <c r="G370" s="252"/>
      <c r="H370" s="252"/>
      <c r="I370" s="252"/>
      <c r="J370" s="252"/>
      <c r="K370" s="252"/>
      <c r="L370" s="252"/>
      <c r="M370" s="252"/>
      <c r="N370" s="252"/>
      <c r="O370" s="252"/>
      <c r="P370" s="252"/>
      <c r="Q370" s="252"/>
      <c r="R370" s="252"/>
      <c r="S370" s="252"/>
      <c r="T370" s="252"/>
      <c r="U370" s="252"/>
      <c r="V370" s="252"/>
      <c r="W370" s="251"/>
      <c r="X370" s="251"/>
      <c r="Y370" s="251"/>
      <c r="Z370" s="251"/>
      <c r="AA370" s="251"/>
      <c r="AB370" s="251"/>
      <c r="AC370" s="251"/>
      <c r="AD370" s="251"/>
      <c r="AE370" s="251"/>
      <c r="AF370" s="251"/>
      <c r="AG370" s="251"/>
      <c r="AH370" s="251"/>
      <c r="AI370" s="251"/>
      <c r="AJ370" s="251"/>
      <c r="AK370" s="251"/>
      <c r="AL370" s="251"/>
      <c r="AM370" s="367"/>
      <c r="AN370" s="367"/>
      <c r="AO370" s="367"/>
      <c r="AP370" s="367"/>
      <c r="AQ370" s="367"/>
      <c r="AR370" s="367"/>
      <c r="AS370" s="367"/>
      <c r="AT370" s="367"/>
      <c r="AU370" s="367"/>
      <c r="AV370" s="367"/>
      <c r="AW370" s="367"/>
      <c r="AX370" s="367"/>
      <c r="AY370" s="367"/>
      <c r="AZ370" s="367"/>
      <c r="BA370" s="254"/>
    </row>
    <row r="371" spans="1:53" s="245" customFormat="1" ht="15" outlineLevel="1">
      <c r="A371" s="450">
        <v>24</v>
      </c>
      <c r="B371" s="276" t="s">
        <v>14</v>
      </c>
      <c r="C371" s="253" t="s">
        <v>25</v>
      </c>
      <c r="D371" s="257"/>
      <c r="E371" s="257"/>
      <c r="F371" s="257"/>
      <c r="G371" s="257"/>
      <c r="H371" s="257"/>
      <c r="I371" s="257"/>
      <c r="J371" s="257"/>
      <c r="K371" s="257"/>
      <c r="L371" s="257"/>
      <c r="M371" s="257"/>
      <c r="N371" s="257"/>
      <c r="O371" s="257"/>
      <c r="P371" s="257"/>
      <c r="Q371" s="257"/>
      <c r="R371" s="257"/>
      <c r="S371" s="257"/>
      <c r="T371" s="257"/>
      <c r="U371" s="253"/>
      <c r="V371" s="257"/>
      <c r="W371" s="257"/>
      <c r="X371" s="257"/>
      <c r="Y371" s="257"/>
      <c r="Z371" s="257"/>
      <c r="AA371" s="257"/>
      <c r="AB371" s="257"/>
      <c r="AC371" s="257"/>
      <c r="AD371" s="257"/>
      <c r="AE371" s="257"/>
      <c r="AF371" s="257"/>
      <c r="AG371" s="257"/>
      <c r="AH371" s="257"/>
      <c r="AI371" s="257"/>
      <c r="AJ371" s="257"/>
      <c r="AK371" s="257"/>
      <c r="AL371" s="257"/>
      <c r="AM371" s="363"/>
      <c r="AN371" s="363"/>
      <c r="AO371" s="363"/>
      <c r="AP371" s="363"/>
      <c r="AQ371" s="363"/>
      <c r="AR371" s="363"/>
      <c r="AS371" s="363"/>
      <c r="AT371" s="363"/>
      <c r="AU371" s="363"/>
      <c r="AV371" s="363"/>
      <c r="AW371" s="363"/>
      <c r="AX371" s="363"/>
      <c r="AY371" s="363"/>
      <c r="AZ371" s="363"/>
      <c r="BA371" s="258">
        <f>SUM(AM371:AZ371)</f>
        <v>0</v>
      </c>
    </row>
    <row r="372" spans="1:53" s="245" customFormat="1" ht="15" outlineLevel="1">
      <c r="A372" s="450"/>
      <c r="B372" s="276" t="s">
        <v>248</v>
      </c>
      <c r="C372" s="253" t="s">
        <v>163</v>
      </c>
      <c r="D372" s="257"/>
      <c r="E372" s="257"/>
      <c r="F372" s="257"/>
      <c r="G372" s="257"/>
      <c r="H372" s="257"/>
      <c r="I372" s="257"/>
      <c r="J372" s="257"/>
      <c r="K372" s="257"/>
      <c r="L372" s="257"/>
      <c r="M372" s="257"/>
      <c r="N372" s="257"/>
      <c r="O372" s="257"/>
      <c r="P372" s="257"/>
      <c r="Q372" s="257"/>
      <c r="R372" s="257"/>
      <c r="S372" s="257"/>
      <c r="T372" s="257"/>
      <c r="U372" s="416"/>
      <c r="V372" s="257"/>
      <c r="W372" s="257"/>
      <c r="X372" s="257"/>
      <c r="Y372" s="257"/>
      <c r="Z372" s="257"/>
      <c r="AA372" s="257"/>
      <c r="AB372" s="257"/>
      <c r="AC372" s="257"/>
      <c r="AD372" s="257"/>
      <c r="AE372" s="257"/>
      <c r="AF372" s="257"/>
      <c r="AG372" s="257"/>
      <c r="AH372" s="257"/>
      <c r="AI372" s="257"/>
      <c r="AJ372" s="257"/>
      <c r="AK372" s="257"/>
      <c r="AL372" s="257"/>
      <c r="AM372" s="364">
        <f>AM371</f>
        <v>0</v>
      </c>
      <c r="AN372" s="364">
        <f>AN371</f>
        <v>0</v>
      </c>
      <c r="AO372" s="364">
        <f t="shared" ref="AO372:AZ372" si="123">AO371</f>
        <v>0</v>
      </c>
      <c r="AP372" s="364">
        <f t="shared" si="123"/>
        <v>0</v>
      </c>
      <c r="AQ372" s="364">
        <f t="shared" si="123"/>
        <v>0</v>
      </c>
      <c r="AR372" s="364">
        <f t="shared" si="123"/>
        <v>0</v>
      </c>
      <c r="AS372" s="364">
        <f t="shared" si="123"/>
        <v>0</v>
      </c>
      <c r="AT372" s="364">
        <f t="shared" si="123"/>
        <v>0</v>
      </c>
      <c r="AU372" s="364">
        <f t="shared" si="123"/>
        <v>0</v>
      </c>
      <c r="AV372" s="364">
        <f t="shared" si="123"/>
        <v>0</v>
      </c>
      <c r="AW372" s="364">
        <f t="shared" si="123"/>
        <v>0</v>
      </c>
      <c r="AX372" s="364">
        <f t="shared" si="123"/>
        <v>0</v>
      </c>
      <c r="AY372" s="364">
        <f t="shared" si="123"/>
        <v>0</v>
      </c>
      <c r="AZ372" s="364">
        <f t="shared" si="123"/>
        <v>0</v>
      </c>
      <c r="BA372" s="259"/>
    </row>
    <row r="373" spans="1:53" s="245" customFormat="1" ht="15" outlineLevel="1">
      <c r="A373" s="450"/>
      <c r="B373" s="276"/>
      <c r="C373" s="267"/>
      <c r="D373" s="253"/>
      <c r="E373" s="253"/>
      <c r="F373" s="253"/>
      <c r="G373" s="253"/>
      <c r="H373" s="253"/>
      <c r="I373" s="253"/>
      <c r="J373" s="253"/>
      <c r="K373" s="253"/>
      <c r="L373" s="253"/>
      <c r="M373" s="253"/>
      <c r="N373" s="253"/>
      <c r="O373" s="253"/>
      <c r="P373" s="253"/>
      <c r="Q373" s="253"/>
      <c r="R373" s="253"/>
      <c r="S373" s="253"/>
      <c r="T373" s="253"/>
      <c r="U373" s="253"/>
      <c r="V373" s="253"/>
      <c r="W373" s="253"/>
      <c r="X373" s="253"/>
      <c r="Y373" s="253"/>
      <c r="Z373" s="253"/>
      <c r="AA373" s="253"/>
      <c r="AB373" s="253"/>
      <c r="AC373" s="253"/>
      <c r="AD373" s="253"/>
      <c r="AE373" s="253"/>
      <c r="AF373" s="253"/>
      <c r="AG373" s="253"/>
      <c r="AH373" s="253"/>
      <c r="AI373" s="253"/>
      <c r="AJ373" s="253"/>
      <c r="AK373" s="253"/>
      <c r="AL373" s="253"/>
      <c r="AM373" s="365"/>
      <c r="AN373" s="365"/>
      <c r="AO373" s="365"/>
      <c r="AP373" s="365"/>
      <c r="AQ373" s="365"/>
      <c r="AR373" s="365"/>
      <c r="AS373" s="365"/>
      <c r="AT373" s="365"/>
      <c r="AU373" s="365"/>
      <c r="AV373" s="365"/>
      <c r="AW373" s="365"/>
      <c r="AX373" s="365"/>
      <c r="AY373" s="365"/>
      <c r="AZ373" s="365"/>
      <c r="BA373" s="268"/>
    </row>
    <row r="374" spans="1:53" s="245" customFormat="1" ht="15" outlineLevel="1">
      <c r="A374" s="450">
        <v>25</v>
      </c>
      <c r="B374" s="275" t="s">
        <v>21</v>
      </c>
      <c r="C374" s="253" t="s">
        <v>25</v>
      </c>
      <c r="D374" s="257"/>
      <c r="E374" s="257"/>
      <c r="F374" s="257"/>
      <c r="G374" s="257"/>
      <c r="H374" s="257"/>
      <c r="I374" s="257"/>
      <c r="J374" s="257"/>
      <c r="K374" s="257"/>
      <c r="L374" s="257"/>
      <c r="M374" s="257"/>
      <c r="N374" s="257"/>
      <c r="O374" s="257"/>
      <c r="P374" s="257"/>
      <c r="Q374" s="257"/>
      <c r="R374" s="257"/>
      <c r="S374" s="257"/>
      <c r="T374" s="257"/>
      <c r="U374" s="257">
        <v>0</v>
      </c>
      <c r="V374" s="257"/>
      <c r="W374" s="257"/>
      <c r="X374" s="257"/>
      <c r="Y374" s="257"/>
      <c r="Z374" s="257"/>
      <c r="AA374" s="257"/>
      <c r="AB374" s="257"/>
      <c r="AC374" s="257"/>
      <c r="AD374" s="257"/>
      <c r="AE374" s="257"/>
      <c r="AF374" s="257"/>
      <c r="AG374" s="257"/>
      <c r="AH374" s="257"/>
      <c r="AI374" s="257"/>
      <c r="AJ374" s="257"/>
      <c r="AK374" s="257"/>
      <c r="AL374" s="257"/>
      <c r="AM374" s="368"/>
      <c r="AN374" s="368"/>
      <c r="AO374" s="368"/>
      <c r="AP374" s="368"/>
      <c r="AQ374" s="368"/>
      <c r="AR374" s="368"/>
      <c r="AS374" s="368"/>
      <c r="AT374" s="368"/>
      <c r="AU374" s="368"/>
      <c r="AV374" s="368"/>
      <c r="AW374" s="368"/>
      <c r="AX374" s="368"/>
      <c r="AY374" s="368"/>
      <c r="AZ374" s="368"/>
      <c r="BA374" s="258">
        <f>SUM(AM374:AZ374)</f>
        <v>0</v>
      </c>
    </row>
    <row r="375" spans="1:53" s="245" customFormat="1" ht="15" outlineLevel="1">
      <c r="A375" s="450"/>
      <c r="B375" s="276" t="s">
        <v>248</v>
      </c>
      <c r="C375" s="253" t="s">
        <v>163</v>
      </c>
      <c r="D375" s="257"/>
      <c r="E375" s="257"/>
      <c r="F375" s="257"/>
      <c r="G375" s="257"/>
      <c r="H375" s="257"/>
      <c r="I375" s="257"/>
      <c r="J375" s="257"/>
      <c r="K375" s="257"/>
      <c r="L375" s="257"/>
      <c r="M375" s="257"/>
      <c r="N375" s="257"/>
      <c r="O375" s="257"/>
      <c r="P375" s="257"/>
      <c r="Q375" s="257"/>
      <c r="R375" s="257"/>
      <c r="S375" s="257"/>
      <c r="T375" s="257"/>
      <c r="U375" s="257">
        <f>U374</f>
        <v>0</v>
      </c>
      <c r="V375" s="257"/>
      <c r="W375" s="257"/>
      <c r="X375" s="257"/>
      <c r="Y375" s="257"/>
      <c r="Z375" s="257"/>
      <c r="AA375" s="257"/>
      <c r="AB375" s="257"/>
      <c r="AC375" s="257"/>
      <c r="AD375" s="257"/>
      <c r="AE375" s="257"/>
      <c r="AF375" s="257"/>
      <c r="AG375" s="257"/>
      <c r="AH375" s="257"/>
      <c r="AI375" s="257"/>
      <c r="AJ375" s="257"/>
      <c r="AK375" s="257"/>
      <c r="AL375" s="257"/>
      <c r="AM375" s="364">
        <f>AM374</f>
        <v>0</v>
      </c>
      <c r="AN375" s="364">
        <f>AN374</f>
        <v>0</v>
      </c>
      <c r="AO375" s="364">
        <f t="shared" ref="AO375:AZ375" si="124">AO374</f>
        <v>0</v>
      </c>
      <c r="AP375" s="364">
        <f t="shared" si="124"/>
        <v>0</v>
      </c>
      <c r="AQ375" s="364">
        <f t="shared" si="124"/>
        <v>0</v>
      </c>
      <c r="AR375" s="364">
        <f t="shared" si="124"/>
        <v>0</v>
      </c>
      <c r="AS375" s="364">
        <f t="shared" si="124"/>
        <v>0</v>
      </c>
      <c r="AT375" s="364">
        <f t="shared" si="124"/>
        <v>0</v>
      </c>
      <c r="AU375" s="364">
        <f t="shared" si="124"/>
        <v>0</v>
      </c>
      <c r="AV375" s="364">
        <f t="shared" si="124"/>
        <v>0</v>
      </c>
      <c r="AW375" s="364">
        <f t="shared" si="124"/>
        <v>0</v>
      </c>
      <c r="AX375" s="364">
        <f t="shared" si="124"/>
        <v>0</v>
      </c>
      <c r="AY375" s="364">
        <f t="shared" si="124"/>
        <v>0</v>
      </c>
      <c r="AZ375" s="364">
        <f t="shared" si="124"/>
        <v>0</v>
      </c>
      <c r="BA375" s="272"/>
    </row>
    <row r="376" spans="1:53" s="245" customFormat="1" ht="15" outlineLevel="1">
      <c r="A376" s="450"/>
      <c r="B376" s="275"/>
      <c r="C376" s="273"/>
      <c r="D376" s="253"/>
      <c r="E376" s="253"/>
      <c r="F376" s="253"/>
      <c r="G376" s="253"/>
      <c r="H376" s="253"/>
      <c r="I376" s="253"/>
      <c r="J376" s="253"/>
      <c r="K376" s="253"/>
      <c r="L376" s="253"/>
      <c r="M376" s="253"/>
      <c r="N376" s="253"/>
      <c r="O376" s="253"/>
      <c r="P376" s="253"/>
      <c r="Q376" s="253"/>
      <c r="R376" s="253"/>
      <c r="S376" s="253"/>
      <c r="T376" s="253"/>
      <c r="U376" s="253"/>
      <c r="V376" s="253"/>
      <c r="W376" s="253"/>
      <c r="X376" s="253"/>
      <c r="Y376" s="253"/>
      <c r="Z376" s="253"/>
      <c r="AA376" s="253"/>
      <c r="AB376" s="253"/>
      <c r="AC376" s="253"/>
      <c r="AD376" s="253"/>
      <c r="AE376" s="253"/>
      <c r="AF376" s="253"/>
      <c r="AG376" s="253"/>
      <c r="AH376" s="253"/>
      <c r="AI376" s="253"/>
      <c r="AJ376" s="253"/>
      <c r="AK376" s="253"/>
      <c r="AL376" s="253"/>
      <c r="AM376" s="369"/>
      <c r="AN376" s="370"/>
      <c r="AO376" s="369"/>
      <c r="AP376" s="369"/>
      <c r="AQ376" s="369"/>
      <c r="AR376" s="369"/>
      <c r="AS376" s="369"/>
      <c r="AT376" s="369"/>
      <c r="AU376" s="369"/>
      <c r="AV376" s="369"/>
      <c r="AW376" s="369"/>
      <c r="AX376" s="369"/>
      <c r="AY376" s="369"/>
      <c r="AZ376" s="369"/>
      <c r="BA376" s="274"/>
    </row>
    <row r="377" spans="1:53" ht="15.6" outlineLevel="1">
      <c r="A377" s="451"/>
      <c r="B377" s="250" t="s">
        <v>15</v>
      </c>
      <c r="C377" s="281"/>
      <c r="D377" s="252"/>
      <c r="E377" s="251"/>
      <c r="F377" s="251"/>
      <c r="G377" s="251"/>
      <c r="H377" s="251"/>
      <c r="I377" s="251"/>
      <c r="J377" s="251"/>
      <c r="K377" s="251"/>
      <c r="L377" s="251"/>
      <c r="M377" s="251"/>
      <c r="N377" s="251"/>
      <c r="O377" s="251"/>
      <c r="P377" s="251"/>
      <c r="Q377" s="251"/>
      <c r="R377" s="251"/>
      <c r="S377" s="251"/>
      <c r="T377" s="251"/>
      <c r="U377" s="253"/>
      <c r="V377" s="251"/>
      <c r="W377" s="251"/>
      <c r="X377" s="251"/>
      <c r="Y377" s="251"/>
      <c r="Z377" s="251"/>
      <c r="AA377" s="251"/>
      <c r="AB377" s="251"/>
      <c r="AC377" s="251"/>
      <c r="AD377" s="251"/>
      <c r="AE377" s="251"/>
      <c r="AF377" s="251"/>
      <c r="AG377" s="251"/>
      <c r="AH377" s="251"/>
      <c r="AI377" s="251"/>
      <c r="AJ377" s="251"/>
      <c r="AK377" s="251"/>
      <c r="AL377" s="251"/>
      <c r="AM377" s="367"/>
      <c r="AN377" s="367"/>
      <c r="AO377" s="367"/>
      <c r="AP377" s="367"/>
      <c r="AQ377" s="367"/>
      <c r="AR377" s="367"/>
      <c r="AS377" s="367"/>
      <c r="AT377" s="367"/>
      <c r="AU377" s="367"/>
      <c r="AV377" s="367"/>
      <c r="AW377" s="367"/>
      <c r="AX377" s="367"/>
      <c r="AY377" s="367"/>
      <c r="AZ377" s="367"/>
      <c r="BA377" s="254"/>
    </row>
    <row r="378" spans="1:53" ht="15" outlineLevel="1">
      <c r="A378" s="450">
        <v>26</v>
      </c>
      <c r="B378" s="282" t="s">
        <v>16</v>
      </c>
      <c r="C378" s="253" t="s">
        <v>25</v>
      </c>
      <c r="D378" s="257"/>
      <c r="E378" s="257"/>
      <c r="F378" s="257"/>
      <c r="G378" s="257"/>
      <c r="H378" s="257"/>
      <c r="I378" s="257"/>
      <c r="J378" s="257"/>
      <c r="K378" s="257"/>
      <c r="L378" s="257"/>
      <c r="M378" s="257"/>
      <c r="N378" s="257"/>
      <c r="O378" s="257"/>
      <c r="P378" s="257"/>
      <c r="Q378" s="257"/>
      <c r="R378" s="257"/>
      <c r="S378" s="257"/>
      <c r="T378" s="257"/>
      <c r="U378" s="257">
        <v>12</v>
      </c>
      <c r="V378" s="257"/>
      <c r="W378" s="257"/>
      <c r="X378" s="257"/>
      <c r="Y378" s="257"/>
      <c r="Z378" s="257"/>
      <c r="AA378" s="257"/>
      <c r="AB378" s="257"/>
      <c r="AC378" s="257"/>
      <c r="AD378" s="257"/>
      <c r="AE378" s="257"/>
      <c r="AF378" s="257"/>
      <c r="AG378" s="257"/>
      <c r="AH378" s="257"/>
      <c r="AI378" s="257"/>
      <c r="AJ378" s="257"/>
      <c r="AK378" s="257"/>
      <c r="AL378" s="257"/>
      <c r="AM378" s="379"/>
      <c r="AN378" s="368"/>
      <c r="AO378" s="368"/>
      <c r="AP378" s="368"/>
      <c r="AQ378" s="368"/>
      <c r="AR378" s="368"/>
      <c r="AS378" s="368"/>
      <c r="AT378" s="368"/>
      <c r="AU378" s="368"/>
      <c r="AV378" s="368"/>
      <c r="AW378" s="368"/>
      <c r="AX378" s="368"/>
      <c r="AY378" s="368"/>
      <c r="AZ378" s="368"/>
      <c r="BA378" s="258">
        <f>SUM(AM378:AZ378)</f>
        <v>0</v>
      </c>
    </row>
    <row r="379" spans="1:53" ht="15" outlineLevel="1">
      <c r="B379" s="256" t="s">
        <v>248</v>
      </c>
      <c r="C379" s="253" t="s">
        <v>163</v>
      </c>
      <c r="D379" s="257"/>
      <c r="E379" s="257"/>
      <c r="F379" s="257"/>
      <c r="G379" s="257"/>
      <c r="H379" s="257"/>
      <c r="I379" s="257"/>
      <c r="J379" s="257"/>
      <c r="K379" s="257"/>
      <c r="L379" s="257"/>
      <c r="M379" s="257"/>
      <c r="N379" s="257"/>
      <c r="O379" s="257"/>
      <c r="P379" s="257"/>
      <c r="Q379" s="257"/>
      <c r="R379" s="257"/>
      <c r="S379" s="257"/>
      <c r="T379" s="257"/>
      <c r="U379" s="257">
        <f>U378</f>
        <v>12</v>
      </c>
      <c r="V379" s="257"/>
      <c r="W379" s="257"/>
      <c r="X379" s="257"/>
      <c r="Y379" s="257"/>
      <c r="Z379" s="257"/>
      <c r="AA379" s="257"/>
      <c r="AB379" s="257"/>
      <c r="AC379" s="257"/>
      <c r="AD379" s="257"/>
      <c r="AE379" s="257"/>
      <c r="AF379" s="257"/>
      <c r="AG379" s="257"/>
      <c r="AH379" s="257"/>
      <c r="AI379" s="257"/>
      <c r="AJ379" s="257"/>
      <c r="AK379" s="257"/>
      <c r="AL379" s="257"/>
      <c r="AM379" s="364">
        <f>AM378</f>
        <v>0</v>
      </c>
      <c r="AN379" s="364">
        <f>AN378</f>
        <v>0</v>
      </c>
      <c r="AO379" s="364">
        <f t="shared" ref="AO379:AZ379" si="125">AO378</f>
        <v>0</v>
      </c>
      <c r="AP379" s="364">
        <f t="shared" si="125"/>
        <v>0</v>
      </c>
      <c r="AQ379" s="364">
        <f t="shared" si="125"/>
        <v>0</v>
      </c>
      <c r="AR379" s="364">
        <f t="shared" si="125"/>
        <v>0</v>
      </c>
      <c r="AS379" s="364">
        <f t="shared" si="125"/>
        <v>0</v>
      </c>
      <c r="AT379" s="364">
        <f t="shared" si="125"/>
        <v>0</v>
      </c>
      <c r="AU379" s="364">
        <f t="shared" si="125"/>
        <v>0</v>
      </c>
      <c r="AV379" s="364">
        <f t="shared" si="125"/>
        <v>0</v>
      </c>
      <c r="AW379" s="364">
        <f t="shared" si="125"/>
        <v>0</v>
      </c>
      <c r="AX379" s="364">
        <f t="shared" si="125"/>
        <v>0</v>
      </c>
      <c r="AY379" s="364">
        <f t="shared" si="125"/>
        <v>0</v>
      </c>
      <c r="AZ379" s="364">
        <f t="shared" si="125"/>
        <v>0</v>
      </c>
      <c r="BA379" s="268"/>
    </row>
    <row r="380" spans="1:53" ht="15" outlineLevel="1">
      <c r="B380" s="283"/>
      <c r="C380" s="253"/>
      <c r="D380" s="253"/>
      <c r="E380" s="253"/>
      <c r="F380" s="253"/>
      <c r="G380" s="253"/>
      <c r="H380" s="253"/>
      <c r="I380" s="253"/>
      <c r="J380" s="253"/>
      <c r="K380" s="253"/>
      <c r="L380" s="253"/>
      <c r="M380" s="253"/>
      <c r="N380" s="253"/>
      <c r="O380" s="253"/>
      <c r="P380" s="253"/>
      <c r="Q380" s="253"/>
      <c r="R380" s="253"/>
      <c r="S380" s="253"/>
      <c r="T380" s="253"/>
      <c r="U380" s="253"/>
      <c r="V380" s="253"/>
      <c r="W380" s="253"/>
      <c r="X380" s="253"/>
      <c r="Y380" s="253"/>
      <c r="Z380" s="253"/>
      <c r="AA380" s="253"/>
      <c r="AB380" s="253"/>
      <c r="AC380" s="253"/>
      <c r="AD380" s="253"/>
      <c r="AE380" s="253"/>
      <c r="AF380" s="253"/>
      <c r="AG380" s="253"/>
      <c r="AH380" s="253"/>
      <c r="AI380" s="253"/>
      <c r="AJ380" s="253"/>
      <c r="AK380" s="253"/>
      <c r="AL380" s="253"/>
      <c r="AM380" s="376"/>
      <c r="AN380" s="377"/>
      <c r="AO380" s="377"/>
      <c r="AP380" s="377"/>
      <c r="AQ380" s="377"/>
      <c r="AR380" s="377"/>
      <c r="AS380" s="377"/>
      <c r="AT380" s="377"/>
      <c r="AU380" s="377"/>
      <c r="AV380" s="377"/>
      <c r="AW380" s="377"/>
      <c r="AX380" s="377"/>
      <c r="AY380" s="377"/>
      <c r="AZ380" s="377"/>
      <c r="BA380" s="259"/>
    </row>
    <row r="381" spans="1:53" ht="15" outlineLevel="1">
      <c r="A381" s="450">
        <v>27</v>
      </c>
      <c r="B381" s="282" t="s">
        <v>17</v>
      </c>
      <c r="C381" s="253" t="s">
        <v>25</v>
      </c>
      <c r="D381" s="257"/>
      <c r="E381" s="257"/>
      <c r="F381" s="257"/>
      <c r="G381" s="257"/>
      <c r="H381" s="257"/>
      <c r="I381" s="257"/>
      <c r="J381" s="257"/>
      <c r="K381" s="257"/>
      <c r="L381" s="257"/>
      <c r="M381" s="257"/>
      <c r="N381" s="257"/>
      <c r="O381" s="257"/>
      <c r="P381" s="257"/>
      <c r="Q381" s="257"/>
      <c r="R381" s="257"/>
      <c r="S381" s="257"/>
      <c r="T381" s="257"/>
      <c r="U381" s="257">
        <v>12</v>
      </c>
      <c r="V381" s="257"/>
      <c r="W381" s="257"/>
      <c r="X381" s="257"/>
      <c r="Y381" s="257"/>
      <c r="Z381" s="257"/>
      <c r="AA381" s="257"/>
      <c r="AB381" s="257"/>
      <c r="AC381" s="257"/>
      <c r="AD381" s="257"/>
      <c r="AE381" s="257"/>
      <c r="AF381" s="257"/>
      <c r="AG381" s="257"/>
      <c r="AH381" s="257"/>
      <c r="AI381" s="257"/>
      <c r="AJ381" s="257"/>
      <c r="AK381" s="257"/>
      <c r="AL381" s="257"/>
      <c r="AM381" s="379"/>
      <c r="AN381" s="368"/>
      <c r="AO381" s="368"/>
      <c r="AP381" s="368"/>
      <c r="AQ381" s="368"/>
      <c r="AR381" s="368"/>
      <c r="AS381" s="368"/>
      <c r="AT381" s="368"/>
      <c r="AU381" s="368"/>
      <c r="AV381" s="368"/>
      <c r="AW381" s="368"/>
      <c r="AX381" s="368"/>
      <c r="AY381" s="368"/>
      <c r="AZ381" s="368"/>
      <c r="BA381" s="258">
        <f>SUM(AM381:AZ381)</f>
        <v>0</v>
      </c>
    </row>
    <row r="382" spans="1:53" ht="15" outlineLevel="1">
      <c r="B382" s="256" t="s">
        <v>248</v>
      </c>
      <c r="C382" s="253" t="s">
        <v>163</v>
      </c>
      <c r="D382" s="257"/>
      <c r="E382" s="257"/>
      <c r="F382" s="257"/>
      <c r="G382" s="257"/>
      <c r="H382" s="257"/>
      <c r="I382" s="257"/>
      <c r="J382" s="257"/>
      <c r="K382" s="257"/>
      <c r="L382" s="257"/>
      <c r="M382" s="257"/>
      <c r="N382" s="257"/>
      <c r="O382" s="257"/>
      <c r="P382" s="257"/>
      <c r="Q382" s="257"/>
      <c r="R382" s="257"/>
      <c r="S382" s="257"/>
      <c r="T382" s="257"/>
      <c r="U382" s="257">
        <f>U381</f>
        <v>12</v>
      </c>
      <c r="V382" s="257"/>
      <c r="W382" s="257"/>
      <c r="X382" s="257"/>
      <c r="Y382" s="257"/>
      <c r="Z382" s="257"/>
      <c r="AA382" s="257"/>
      <c r="AB382" s="257"/>
      <c r="AC382" s="257"/>
      <c r="AD382" s="257"/>
      <c r="AE382" s="257"/>
      <c r="AF382" s="257"/>
      <c r="AG382" s="257"/>
      <c r="AH382" s="257"/>
      <c r="AI382" s="257"/>
      <c r="AJ382" s="257"/>
      <c r="AK382" s="257"/>
      <c r="AL382" s="257"/>
      <c r="AM382" s="364">
        <f>AM381</f>
        <v>0</v>
      </c>
      <c r="AN382" s="364">
        <f>AN381</f>
        <v>0</v>
      </c>
      <c r="AO382" s="364">
        <f t="shared" ref="AO382:AZ382" si="126">AO381</f>
        <v>0</v>
      </c>
      <c r="AP382" s="364">
        <f t="shared" si="126"/>
        <v>0</v>
      </c>
      <c r="AQ382" s="364">
        <f t="shared" si="126"/>
        <v>0</v>
      </c>
      <c r="AR382" s="364">
        <f t="shared" si="126"/>
        <v>0</v>
      </c>
      <c r="AS382" s="364">
        <f t="shared" si="126"/>
        <v>0</v>
      </c>
      <c r="AT382" s="364">
        <f t="shared" si="126"/>
        <v>0</v>
      </c>
      <c r="AU382" s="364">
        <f t="shared" si="126"/>
        <v>0</v>
      </c>
      <c r="AV382" s="364">
        <f t="shared" si="126"/>
        <v>0</v>
      </c>
      <c r="AW382" s="364">
        <f t="shared" si="126"/>
        <v>0</v>
      </c>
      <c r="AX382" s="364">
        <f t="shared" si="126"/>
        <v>0</v>
      </c>
      <c r="AY382" s="364">
        <f t="shared" si="126"/>
        <v>0</v>
      </c>
      <c r="AZ382" s="364">
        <f t="shared" si="126"/>
        <v>0</v>
      </c>
      <c r="BA382" s="268"/>
    </row>
    <row r="383" spans="1:53" ht="15.6" outlineLevel="1">
      <c r="B383" s="284"/>
      <c r="C383" s="262"/>
      <c r="D383" s="253"/>
      <c r="E383" s="253"/>
      <c r="F383" s="253"/>
      <c r="G383" s="253"/>
      <c r="H383" s="253"/>
      <c r="I383" s="253"/>
      <c r="J383" s="253"/>
      <c r="K383" s="253"/>
      <c r="L383" s="253"/>
      <c r="M383" s="253"/>
      <c r="N383" s="253"/>
      <c r="O383" s="253"/>
      <c r="P383" s="253"/>
      <c r="Q383" s="253"/>
      <c r="R383" s="253"/>
      <c r="S383" s="253"/>
      <c r="T383" s="253"/>
      <c r="U383" s="262"/>
      <c r="V383" s="253"/>
      <c r="W383" s="253"/>
      <c r="X383" s="253"/>
      <c r="Y383" s="253"/>
      <c r="Z383" s="253"/>
      <c r="AA383" s="253"/>
      <c r="AB383" s="253"/>
      <c r="AC383" s="253"/>
      <c r="AD383" s="253"/>
      <c r="AE383" s="253"/>
      <c r="AF383" s="253"/>
      <c r="AG383" s="253"/>
      <c r="AH383" s="253"/>
      <c r="AI383" s="253"/>
      <c r="AJ383" s="253"/>
      <c r="AK383" s="253"/>
      <c r="AL383" s="253"/>
      <c r="AM383" s="365"/>
      <c r="AN383" s="365"/>
      <c r="AO383" s="365"/>
      <c r="AP383" s="365"/>
      <c r="AQ383" s="365"/>
      <c r="AR383" s="365"/>
      <c r="AS383" s="365"/>
      <c r="AT383" s="365"/>
      <c r="AU383" s="365"/>
      <c r="AV383" s="365"/>
      <c r="AW383" s="365"/>
      <c r="AX383" s="365"/>
      <c r="AY383" s="365"/>
      <c r="AZ383" s="365"/>
      <c r="BA383" s="268"/>
    </row>
    <row r="384" spans="1:53" ht="15" outlineLevel="1">
      <c r="A384" s="450">
        <v>28</v>
      </c>
      <c r="B384" s="282" t="s">
        <v>18</v>
      </c>
      <c r="C384" s="253" t="s">
        <v>25</v>
      </c>
      <c r="D384" s="257"/>
      <c r="E384" s="257"/>
      <c r="F384" s="257"/>
      <c r="G384" s="257"/>
      <c r="H384" s="257"/>
      <c r="I384" s="257"/>
      <c r="J384" s="257"/>
      <c r="K384" s="257"/>
      <c r="L384" s="257"/>
      <c r="M384" s="257"/>
      <c r="N384" s="257"/>
      <c r="O384" s="257"/>
      <c r="P384" s="257"/>
      <c r="Q384" s="257"/>
      <c r="R384" s="257"/>
      <c r="S384" s="257"/>
      <c r="T384" s="257"/>
      <c r="U384" s="257">
        <v>0</v>
      </c>
      <c r="V384" s="257"/>
      <c r="W384" s="257"/>
      <c r="X384" s="257"/>
      <c r="Y384" s="257"/>
      <c r="Z384" s="257"/>
      <c r="AA384" s="257"/>
      <c r="AB384" s="257"/>
      <c r="AC384" s="257"/>
      <c r="AD384" s="257"/>
      <c r="AE384" s="257"/>
      <c r="AF384" s="257"/>
      <c r="AG384" s="257"/>
      <c r="AH384" s="257"/>
      <c r="AI384" s="257"/>
      <c r="AJ384" s="257"/>
      <c r="AK384" s="257"/>
      <c r="AL384" s="257"/>
      <c r="AM384" s="379"/>
      <c r="AN384" s="368"/>
      <c r="AO384" s="368"/>
      <c r="AP384" s="368"/>
      <c r="AQ384" s="368"/>
      <c r="AR384" s="368"/>
      <c r="AS384" s="368"/>
      <c r="AT384" s="368"/>
      <c r="AU384" s="368"/>
      <c r="AV384" s="368"/>
      <c r="AW384" s="368"/>
      <c r="AX384" s="368"/>
      <c r="AY384" s="368"/>
      <c r="AZ384" s="368"/>
      <c r="BA384" s="258">
        <f>SUM(AM384:AZ384)</f>
        <v>0</v>
      </c>
    </row>
    <row r="385" spans="1:53" ht="15" outlineLevel="1">
      <c r="B385" s="256" t="s">
        <v>248</v>
      </c>
      <c r="C385" s="253" t="s">
        <v>163</v>
      </c>
      <c r="D385" s="257"/>
      <c r="E385" s="257"/>
      <c r="F385" s="257"/>
      <c r="G385" s="257"/>
      <c r="H385" s="257"/>
      <c r="I385" s="257"/>
      <c r="J385" s="257"/>
      <c r="K385" s="257"/>
      <c r="L385" s="257"/>
      <c r="M385" s="257"/>
      <c r="N385" s="257"/>
      <c r="O385" s="257"/>
      <c r="P385" s="257"/>
      <c r="Q385" s="257"/>
      <c r="R385" s="257"/>
      <c r="S385" s="257"/>
      <c r="T385" s="257"/>
      <c r="U385" s="257">
        <f>U384</f>
        <v>0</v>
      </c>
      <c r="V385" s="257"/>
      <c r="W385" s="257"/>
      <c r="X385" s="257"/>
      <c r="Y385" s="257"/>
      <c r="Z385" s="257"/>
      <c r="AA385" s="257"/>
      <c r="AB385" s="257"/>
      <c r="AC385" s="257"/>
      <c r="AD385" s="257"/>
      <c r="AE385" s="257"/>
      <c r="AF385" s="257"/>
      <c r="AG385" s="257"/>
      <c r="AH385" s="257"/>
      <c r="AI385" s="257"/>
      <c r="AJ385" s="257"/>
      <c r="AK385" s="257"/>
      <c r="AL385" s="257"/>
      <c r="AM385" s="364">
        <f>AM384</f>
        <v>0</v>
      </c>
      <c r="AN385" s="364">
        <f>AN384</f>
        <v>0</v>
      </c>
      <c r="AO385" s="364">
        <f t="shared" ref="AO385:AZ385" si="127">AO384</f>
        <v>0</v>
      </c>
      <c r="AP385" s="364">
        <f t="shared" si="127"/>
        <v>0</v>
      </c>
      <c r="AQ385" s="364">
        <f t="shared" si="127"/>
        <v>0</v>
      </c>
      <c r="AR385" s="364">
        <f t="shared" si="127"/>
        <v>0</v>
      </c>
      <c r="AS385" s="364">
        <f t="shared" si="127"/>
        <v>0</v>
      </c>
      <c r="AT385" s="364">
        <f t="shared" si="127"/>
        <v>0</v>
      </c>
      <c r="AU385" s="364">
        <f t="shared" si="127"/>
        <v>0</v>
      </c>
      <c r="AV385" s="364">
        <f t="shared" si="127"/>
        <v>0</v>
      </c>
      <c r="AW385" s="364">
        <f t="shared" si="127"/>
        <v>0</v>
      </c>
      <c r="AX385" s="364">
        <f t="shared" si="127"/>
        <v>0</v>
      </c>
      <c r="AY385" s="364">
        <f t="shared" si="127"/>
        <v>0</v>
      </c>
      <c r="AZ385" s="364">
        <f t="shared" si="127"/>
        <v>0</v>
      </c>
      <c r="BA385" s="259"/>
    </row>
    <row r="386" spans="1:53" ht="15" outlineLevel="1">
      <c r="B386" s="283"/>
      <c r="C386" s="253"/>
      <c r="D386" s="253"/>
      <c r="E386" s="253"/>
      <c r="F386" s="253"/>
      <c r="G386" s="253"/>
      <c r="H386" s="253"/>
      <c r="I386" s="253"/>
      <c r="J386" s="253"/>
      <c r="K386" s="253"/>
      <c r="L386" s="253"/>
      <c r="M386" s="253"/>
      <c r="N386" s="253"/>
      <c r="O386" s="253"/>
      <c r="P386" s="253"/>
      <c r="Q386" s="253"/>
      <c r="R386" s="253"/>
      <c r="S386" s="253"/>
      <c r="T386" s="253"/>
      <c r="U386" s="253"/>
      <c r="V386" s="253"/>
      <c r="W386" s="253"/>
      <c r="X386" s="253"/>
      <c r="Y386" s="253"/>
      <c r="Z386" s="253"/>
      <c r="AA386" s="253"/>
      <c r="AB386" s="253"/>
      <c r="AC386" s="253"/>
      <c r="AD386" s="253"/>
      <c r="AE386" s="253"/>
      <c r="AF386" s="253"/>
      <c r="AG386" s="253"/>
      <c r="AH386" s="253"/>
      <c r="AI386" s="253"/>
      <c r="AJ386" s="253"/>
      <c r="AK386" s="253"/>
      <c r="AL386" s="253"/>
      <c r="AM386" s="365"/>
      <c r="AN386" s="365"/>
      <c r="AO386" s="365"/>
      <c r="AP386" s="365"/>
      <c r="AQ386" s="365"/>
      <c r="AR386" s="365"/>
      <c r="AS386" s="365"/>
      <c r="AT386" s="365"/>
      <c r="AU386" s="365"/>
      <c r="AV386" s="365"/>
      <c r="AW386" s="365"/>
      <c r="AX386" s="365"/>
      <c r="AY386" s="365"/>
      <c r="AZ386" s="365"/>
      <c r="BA386" s="268"/>
    </row>
    <row r="387" spans="1:53" ht="15" outlineLevel="1">
      <c r="A387" s="450">
        <v>29</v>
      </c>
      <c r="B387" s="285" t="s">
        <v>19</v>
      </c>
      <c r="C387" s="253" t="s">
        <v>25</v>
      </c>
      <c r="D387" s="257"/>
      <c r="E387" s="257"/>
      <c r="F387" s="257"/>
      <c r="G387" s="257"/>
      <c r="H387" s="257"/>
      <c r="I387" s="257"/>
      <c r="J387" s="257"/>
      <c r="K387" s="257"/>
      <c r="L387" s="257"/>
      <c r="M387" s="257"/>
      <c r="N387" s="257"/>
      <c r="O387" s="257"/>
      <c r="P387" s="257"/>
      <c r="Q387" s="257"/>
      <c r="R387" s="257"/>
      <c r="S387" s="257"/>
      <c r="T387" s="257"/>
      <c r="U387" s="257">
        <v>0</v>
      </c>
      <c r="V387" s="257"/>
      <c r="W387" s="257"/>
      <c r="X387" s="257"/>
      <c r="Y387" s="257"/>
      <c r="Z387" s="257"/>
      <c r="AA387" s="257"/>
      <c r="AB387" s="257"/>
      <c r="AC387" s="257"/>
      <c r="AD387" s="257"/>
      <c r="AE387" s="257"/>
      <c r="AF387" s="257"/>
      <c r="AG387" s="257"/>
      <c r="AH387" s="257"/>
      <c r="AI387" s="257"/>
      <c r="AJ387" s="257"/>
      <c r="AK387" s="257"/>
      <c r="AL387" s="257"/>
      <c r="AM387" s="379"/>
      <c r="AN387" s="368"/>
      <c r="AO387" s="368"/>
      <c r="AP387" s="368"/>
      <c r="AQ387" s="368"/>
      <c r="AR387" s="368"/>
      <c r="AS387" s="368"/>
      <c r="AT387" s="368"/>
      <c r="AU387" s="368"/>
      <c r="AV387" s="368"/>
      <c r="AW387" s="368"/>
      <c r="AX387" s="368"/>
      <c r="AY387" s="368"/>
      <c r="AZ387" s="368"/>
      <c r="BA387" s="258">
        <f>SUM(AM387:AZ387)</f>
        <v>0</v>
      </c>
    </row>
    <row r="388" spans="1:53" ht="15" outlineLevel="1">
      <c r="B388" s="285" t="s">
        <v>248</v>
      </c>
      <c r="C388" s="253" t="s">
        <v>163</v>
      </c>
      <c r="D388" s="257"/>
      <c r="E388" s="257"/>
      <c r="F388" s="257"/>
      <c r="G388" s="257"/>
      <c r="H388" s="257"/>
      <c r="I388" s="257"/>
      <c r="J388" s="257"/>
      <c r="K388" s="257"/>
      <c r="L388" s="257"/>
      <c r="M388" s="257"/>
      <c r="N388" s="257"/>
      <c r="O388" s="257"/>
      <c r="P388" s="257"/>
      <c r="Q388" s="257"/>
      <c r="R388" s="257"/>
      <c r="S388" s="257"/>
      <c r="T388" s="257"/>
      <c r="U388" s="257">
        <f>U387</f>
        <v>0</v>
      </c>
      <c r="V388" s="257"/>
      <c r="W388" s="257"/>
      <c r="X388" s="257"/>
      <c r="Y388" s="257"/>
      <c r="Z388" s="257"/>
      <c r="AA388" s="257"/>
      <c r="AB388" s="257"/>
      <c r="AC388" s="257"/>
      <c r="AD388" s="257"/>
      <c r="AE388" s="257"/>
      <c r="AF388" s="257"/>
      <c r="AG388" s="257"/>
      <c r="AH388" s="257"/>
      <c r="AI388" s="257"/>
      <c r="AJ388" s="257"/>
      <c r="AK388" s="257"/>
      <c r="AL388" s="257"/>
      <c r="AM388" s="364">
        <f>AM387</f>
        <v>0</v>
      </c>
      <c r="AN388" s="364">
        <f t="shared" ref="AN388:AZ388" si="128">AN387</f>
        <v>0</v>
      </c>
      <c r="AO388" s="364">
        <f t="shared" si="128"/>
        <v>0</v>
      </c>
      <c r="AP388" s="364">
        <f t="shared" si="128"/>
        <v>0</v>
      </c>
      <c r="AQ388" s="364">
        <f t="shared" si="128"/>
        <v>0</v>
      </c>
      <c r="AR388" s="364">
        <f t="shared" si="128"/>
        <v>0</v>
      </c>
      <c r="AS388" s="364">
        <f t="shared" si="128"/>
        <v>0</v>
      </c>
      <c r="AT388" s="364">
        <f t="shared" si="128"/>
        <v>0</v>
      </c>
      <c r="AU388" s="364">
        <f t="shared" si="128"/>
        <v>0</v>
      </c>
      <c r="AV388" s="364">
        <f t="shared" si="128"/>
        <v>0</v>
      </c>
      <c r="AW388" s="364">
        <f t="shared" si="128"/>
        <v>0</v>
      </c>
      <c r="AX388" s="364">
        <f t="shared" si="128"/>
        <v>0</v>
      </c>
      <c r="AY388" s="364">
        <f t="shared" si="128"/>
        <v>0</v>
      </c>
      <c r="AZ388" s="364">
        <f t="shared" si="128"/>
        <v>0</v>
      </c>
      <c r="BA388" s="259"/>
    </row>
    <row r="389" spans="1:53" ht="15" outlineLevel="1">
      <c r="B389" s="285"/>
      <c r="C389" s="253"/>
      <c r="D389" s="253"/>
      <c r="E389" s="253"/>
      <c r="F389" s="253"/>
      <c r="G389" s="253"/>
      <c r="H389" s="253"/>
      <c r="I389" s="253"/>
      <c r="J389" s="253"/>
      <c r="K389" s="253"/>
      <c r="L389" s="253"/>
      <c r="M389" s="253"/>
      <c r="N389" s="253"/>
      <c r="O389" s="253"/>
      <c r="P389" s="253"/>
      <c r="Q389" s="253"/>
      <c r="R389" s="253"/>
      <c r="S389" s="253"/>
      <c r="T389" s="253"/>
      <c r="U389" s="253"/>
      <c r="V389" s="253"/>
      <c r="W389" s="253"/>
      <c r="X389" s="253"/>
      <c r="Y389" s="253"/>
      <c r="Z389" s="253"/>
      <c r="AA389" s="253"/>
      <c r="AB389" s="253"/>
      <c r="AC389" s="253"/>
      <c r="AD389" s="253"/>
      <c r="AE389" s="253"/>
      <c r="AF389" s="253"/>
      <c r="AG389" s="253"/>
      <c r="AH389" s="253"/>
      <c r="AI389" s="253"/>
      <c r="AJ389" s="253"/>
      <c r="AK389" s="253"/>
      <c r="AL389" s="253"/>
      <c r="AM389" s="376"/>
      <c r="AN389" s="376"/>
      <c r="AO389" s="376"/>
      <c r="AP389" s="376"/>
      <c r="AQ389" s="376"/>
      <c r="AR389" s="376"/>
      <c r="AS389" s="376"/>
      <c r="AT389" s="376"/>
      <c r="AU389" s="376"/>
      <c r="AV389" s="376"/>
      <c r="AW389" s="376"/>
      <c r="AX389" s="376"/>
      <c r="AY389" s="376"/>
      <c r="AZ389" s="376"/>
      <c r="BA389" s="274"/>
    </row>
    <row r="390" spans="1:53" s="245" customFormat="1" ht="15" outlineLevel="1">
      <c r="A390" s="450">
        <v>30</v>
      </c>
      <c r="B390" s="285" t="s">
        <v>486</v>
      </c>
      <c r="C390" s="253" t="s">
        <v>25</v>
      </c>
      <c r="D390" s="257"/>
      <c r="E390" s="257"/>
      <c r="F390" s="257"/>
      <c r="G390" s="257"/>
      <c r="H390" s="257"/>
      <c r="I390" s="257"/>
      <c r="J390" s="257"/>
      <c r="K390" s="257"/>
      <c r="L390" s="257"/>
      <c r="M390" s="257"/>
      <c r="N390" s="257"/>
      <c r="O390" s="257"/>
      <c r="P390" s="257"/>
      <c r="Q390" s="257"/>
      <c r="R390" s="257"/>
      <c r="S390" s="257"/>
      <c r="T390" s="257"/>
      <c r="U390" s="257">
        <v>0</v>
      </c>
      <c r="V390" s="257"/>
      <c r="W390" s="257"/>
      <c r="X390" s="257"/>
      <c r="Y390" s="257"/>
      <c r="Z390" s="257"/>
      <c r="AA390" s="257"/>
      <c r="AB390" s="257"/>
      <c r="AC390" s="257"/>
      <c r="AD390" s="257"/>
      <c r="AE390" s="257"/>
      <c r="AF390" s="257"/>
      <c r="AG390" s="257"/>
      <c r="AH390" s="257"/>
      <c r="AI390" s="257"/>
      <c r="AJ390" s="257"/>
      <c r="AK390" s="257"/>
      <c r="AL390" s="257"/>
      <c r="AM390" s="363"/>
      <c r="AN390" s="363"/>
      <c r="AO390" s="363"/>
      <c r="AP390" s="363"/>
      <c r="AQ390" s="363"/>
      <c r="AR390" s="363"/>
      <c r="AS390" s="363"/>
      <c r="AT390" s="363"/>
      <c r="AU390" s="363"/>
      <c r="AV390" s="363"/>
      <c r="AW390" s="363"/>
      <c r="AX390" s="363"/>
      <c r="AY390" s="363"/>
      <c r="AZ390" s="363"/>
      <c r="BA390" s="258">
        <f>SUM(AM390:AZ390)</f>
        <v>0</v>
      </c>
    </row>
    <row r="391" spans="1:53" s="245" customFormat="1" ht="15" outlineLevel="1">
      <c r="A391" s="450"/>
      <c r="B391" s="285" t="s">
        <v>248</v>
      </c>
      <c r="C391" s="253" t="s">
        <v>163</v>
      </c>
      <c r="D391" s="257"/>
      <c r="E391" s="257"/>
      <c r="F391" s="257"/>
      <c r="G391" s="257"/>
      <c r="H391" s="257"/>
      <c r="I391" s="257"/>
      <c r="J391" s="257"/>
      <c r="K391" s="257"/>
      <c r="L391" s="257"/>
      <c r="M391" s="257"/>
      <c r="N391" s="257"/>
      <c r="O391" s="257"/>
      <c r="P391" s="257"/>
      <c r="Q391" s="257"/>
      <c r="R391" s="257"/>
      <c r="S391" s="257"/>
      <c r="T391" s="257"/>
      <c r="U391" s="257">
        <f>U390</f>
        <v>0</v>
      </c>
      <c r="V391" s="257"/>
      <c r="W391" s="257"/>
      <c r="X391" s="257"/>
      <c r="Y391" s="257"/>
      <c r="Z391" s="257"/>
      <c r="AA391" s="257"/>
      <c r="AB391" s="257"/>
      <c r="AC391" s="257"/>
      <c r="AD391" s="257"/>
      <c r="AE391" s="257"/>
      <c r="AF391" s="257"/>
      <c r="AG391" s="257"/>
      <c r="AH391" s="257"/>
      <c r="AI391" s="257"/>
      <c r="AJ391" s="257"/>
      <c r="AK391" s="257"/>
      <c r="AL391" s="257"/>
      <c r="AM391" s="364">
        <f>AM390</f>
        <v>0</v>
      </c>
      <c r="AN391" s="364">
        <f t="shared" ref="AN391:AZ391" si="129">AN390</f>
        <v>0</v>
      </c>
      <c r="AO391" s="364">
        <f t="shared" si="129"/>
        <v>0</v>
      </c>
      <c r="AP391" s="364">
        <f t="shared" si="129"/>
        <v>0</v>
      </c>
      <c r="AQ391" s="364">
        <f t="shared" si="129"/>
        <v>0</v>
      </c>
      <c r="AR391" s="364">
        <f t="shared" si="129"/>
        <v>0</v>
      </c>
      <c r="AS391" s="364">
        <f t="shared" si="129"/>
        <v>0</v>
      </c>
      <c r="AT391" s="364">
        <f t="shared" si="129"/>
        <v>0</v>
      </c>
      <c r="AU391" s="364">
        <f t="shared" si="129"/>
        <v>0</v>
      </c>
      <c r="AV391" s="364">
        <f t="shared" si="129"/>
        <v>0</v>
      </c>
      <c r="AW391" s="364">
        <f t="shared" si="129"/>
        <v>0</v>
      </c>
      <c r="AX391" s="364">
        <f t="shared" si="129"/>
        <v>0</v>
      </c>
      <c r="AY391" s="364">
        <f t="shared" si="129"/>
        <v>0</v>
      </c>
      <c r="AZ391" s="364">
        <f t="shared" si="129"/>
        <v>0</v>
      </c>
      <c r="BA391" s="259"/>
    </row>
    <row r="392" spans="1:53" s="245" customFormat="1" ht="15" outlineLevel="1">
      <c r="A392" s="450"/>
      <c r="B392" s="285"/>
      <c r="C392" s="253"/>
      <c r="D392" s="253"/>
      <c r="E392" s="253"/>
      <c r="F392" s="253"/>
      <c r="G392" s="253"/>
      <c r="H392" s="253"/>
      <c r="I392" s="253"/>
      <c r="J392" s="253"/>
      <c r="K392" s="253"/>
      <c r="L392" s="253"/>
      <c r="M392" s="253"/>
      <c r="N392" s="253"/>
      <c r="O392" s="253"/>
      <c r="P392" s="253"/>
      <c r="Q392" s="253"/>
      <c r="R392" s="253"/>
      <c r="S392" s="253"/>
      <c r="T392" s="253"/>
      <c r="U392" s="253"/>
      <c r="V392" s="253"/>
      <c r="W392" s="253"/>
      <c r="X392" s="253"/>
      <c r="Y392" s="253"/>
      <c r="Z392" s="253"/>
      <c r="AA392" s="253"/>
      <c r="AB392" s="253"/>
      <c r="AC392" s="253"/>
      <c r="AD392" s="253"/>
      <c r="AE392" s="253"/>
      <c r="AF392" s="253"/>
      <c r="AG392" s="253"/>
      <c r="AH392" s="253"/>
      <c r="AI392" s="253"/>
      <c r="AJ392" s="253"/>
      <c r="AK392" s="253"/>
      <c r="AL392" s="253"/>
      <c r="AM392" s="365"/>
      <c r="AN392" s="365"/>
      <c r="AO392" s="365"/>
      <c r="AP392" s="365"/>
      <c r="AQ392" s="365"/>
      <c r="AR392" s="365"/>
      <c r="AS392" s="365"/>
      <c r="AT392" s="365"/>
      <c r="AU392" s="365"/>
      <c r="AV392" s="365"/>
      <c r="AW392" s="365"/>
      <c r="AX392" s="365"/>
      <c r="AY392" s="365"/>
      <c r="AZ392" s="365"/>
      <c r="BA392" s="274"/>
    </row>
    <row r="393" spans="1:53" s="245" customFormat="1" ht="15.6" outlineLevel="1">
      <c r="A393" s="450"/>
      <c r="B393" s="250" t="s">
        <v>487</v>
      </c>
      <c r="C393" s="253"/>
      <c r="D393" s="253"/>
      <c r="E393" s="253"/>
      <c r="F393" s="253"/>
      <c r="G393" s="253"/>
      <c r="H393" s="253"/>
      <c r="I393" s="253"/>
      <c r="J393" s="253"/>
      <c r="K393" s="253"/>
      <c r="L393" s="253"/>
      <c r="M393" s="253"/>
      <c r="N393" s="253"/>
      <c r="O393" s="253"/>
      <c r="P393" s="253"/>
      <c r="Q393" s="253"/>
      <c r="R393" s="253"/>
      <c r="S393" s="253"/>
      <c r="T393" s="253"/>
      <c r="U393" s="253"/>
      <c r="V393" s="253"/>
      <c r="W393" s="253"/>
      <c r="X393" s="253"/>
      <c r="Y393" s="253"/>
      <c r="Z393" s="253"/>
      <c r="AA393" s="253"/>
      <c r="AB393" s="253"/>
      <c r="AC393" s="253"/>
      <c r="AD393" s="253"/>
      <c r="AE393" s="253"/>
      <c r="AF393" s="253"/>
      <c r="AG393" s="253"/>
      <c r="AH393" s="253"/>
      <c r="AI393" s="253"/>
      <c r="AJ393" s="253"/>
      <c r="AK393" s="253"/>
      <c r="AL393" s="253"/>
      <c r="AM393" s="365"/>
      <c r="AN393" s="365"/>
      <c r="AO393" s="365"/>
      <c r="AP393" s="365"/>
      <c r="AQ393" s="365"/>
      <c r="AR393" s="365"/>
      <c r="AS393" s="365"/>
      <c r="AT393" s="365"/>
      <c r="AU393" s="365"/>
      <c r="AV393" s="365"/>
      <c r="AW393" s="365"/>
      <c r="AX393" s="365"/>
      <c r="AY393" s="365"/>
      <c r="AZ393" s="365"/>
      <c r="BA393" s="274"/>
    </row>
    <row r="394" spans="1:53" s="245" customFormat="1" ht="15" outlineLevel="1">
      <c r="A394" s="450">
        <v>31</v>
      </c>
      <c r="B394" s="285" t="s">
        <v>488</v>
      </c>
      <c r="C394" s="253" t="s">
        <v>25</v>
      </c>
      <c r="D394" s="257"/>
      <c r="E394" s="257"/>
      <c r="F394" s="257"/>
      <c r="G394" s="257"/>
      <c r="H394" s="257"/>
      <c r="I394" s="257"/>
      <c r="J394" s="257"/>
      <c r="K394" s="257"/>
      <c r="L394" s="257"/>
      <c r="M394" s="257"/>
      <c r="N394" s="257"/>
      <c r="O394" s="257"/>
      <c r="P394" s="257"/>
      <c r="Q394" s="257"/>
      <c r="R394" s="257"/>
      <c r="S394" s="257"/>
      <c r="T394" s="257"/>
      <c r="U394" s="257">
        <v>0</v>
      </c>
      <c r="V394" s="257"/>
      <c r="W394" s="257"/>
      <c r="X394" s="257"/>
      <c r="Y394" s="257"/>
      <c r="Z394" s="257"/>
      <c r="AA394" s="257"/>
      <c r="AB394" s="257"/>
      <c r="AC394" s="257"/>
      <c r="AD394" s="257"/>
      <c r="AE394" s="257"/>
      <c r="AF394" s="257"/>
      <c r="AG394" s="257"/>
      <c r="AH394" s="257"/>
      <c r="AI394" s="257"/>
      <c r="AJ394" s="257"/>
      <c r="AK394" s="257"/>
      <c r="AL394" s="257"/>
      <c r="AM394" s="363"/>
      <c r="AN394" s="363"/>
      <c r="AO394" s="363"/>
      <c r="AP394" s="363"/>
      <c r="AQ394" s="363"/>
      <c r="AR394" s="363"/>
      <c r="AS394" s="363"/>
      <c r="AT394" s="363"/>
      <c r="AU394" s="363"/>
      <c r="AV394" s="363"/>
      <c r="AW394" s="363"/>
      <c r="AX394" s="363"/>
      <c r="AY394" s="363"/>
      <c r="AZ394" s="363"/>
      <c r="BA394" s="258">
        <f>SUM(AM394:AZ394)</f>
        <v>0</v>
      </c>
    </row>
    <row r="395" spans="1:53" s="245" customFormat="1" ht="15" outlineLevel="1">
      <c r="A395" s="450"/>
      <c r="B395" s="285" t="s">
        <v>248</v>
      </c>
      <c r="C395" s="253" t="s">
        <v>163</v>
      </c>
      <c r="D395" s="257"/>
      <c r="E395" s="257"/>
      <c r="F395" s="257"/>
      <c r="G395" s="257"/>
      <c r="H395" s="257"/>
      <c r="I395" s="257"/>
      <c r="J395" s="257"/>
      <c r="K395" s="257"/>
      <c r="L395" s="257"/>
      <c r="M395" s="257"/>
      <c r="N395" s="257"/>
      <c r="O395" s="257"/>
      <c r="P395" s="257"/>
      <c r="Q395" s="257"/>
      <c r="R395" s="257"/>
      <c r="S395" s="257"/>
      <c r="T395" s="257"/>
      <c r="U395" s="257">
        <f>U394</f>
        <v>0</v>
      </c>
      <c r="V395" s="257"/>
      <c r="W395" s="257"/>
      <c r="X395" s="257"/>
      <c r="Y395" s="257"/>
      <c r="Z395" s="257"/>
      <c r="AA395" s="257"/>
      <c r="AB395" s="257"/>
      <c r="AC395" s="257"/>
      <c r="AD395" s="257"/>
      <c r="AE395" s="257"/>
      <c r="AF395" s="257"/>
      <c r="AG395" s="257"/>
      <c r="AH395" s="257"/>
      <c r="AI395" s="257"/>
      <c r="AJ395" s="257"/>
      <c r="AK395" s="257"/>
      <c r="AL395" s="257"/>
      <c r="AM395" s="364">
        <f>AM394</f>
        <v>0</v>
      </c>
      <c r="AN395" s="364">
        <f t="shared" ref="AN395:AZ395" si="130">AN394</f>
        <v>0</v>
      </c>
      <c r="AO395" s="364">
        <f t="shared" si="130"/>
        <v>0</v>
      </c>
      <c r="AP395" s="364">
        <f t="shared" si="130"/>
        <v>0</v>
      </c>
      <c r="AQ395" s="364">
        <f t="shared" si="130"/>
        <v>0</v>
      </c>
      <c r="AR395" s="364">
        <f t="shared" si="130"/>
        <v>0</v>
      </c>
      <c r="AS395" s="364">
        <f t="shared" si="130"/>
        <v>0</v>
      </c>
      <c r="AT395" s="364">
        <f t="shared" si="130"/>
        <v>0</v>
      </c>
      <c r="AU395" s="364">
        <f t="shared" si="130"/>
        <v>0</v>
      </c>
      <c r="AV395" s="364">
        <f t="shared" si="130"/>
        <v>0</v>
      </c>
      <c r="AW395" s="364">
        <f t="shared" si="130"/>
        <v>0</v>
      </c>
      <c r="AX395" s="364">
        <f t="shared" si="130"/>
        <v>0</v>
      </c>
      <c r="AY395" s="364">
        <f t="shared" si="130"/>
        <v>0</v>
      </c>
      <c r="AZ395" s="364">
        <f t="shared" si="130"/>
        <v>0</v>
      </c>
      <c r="BA395" s="259"/>
    </row>
    <row r="396" spans="1:53" s="245" customFormat="1" ht="15" outlineLevel="1">
      <c r="A396" s="450"/>
      <c r="B396" s="285"/>
      <c r="C396" s="253"/>
      <c r="D396" s="253"/>
      <c r="E396" s="253"/>
      <c r="F396" s="253"/>
      <c r="G396" s="253"/>
      <c r="H396" s="253"/>
      <c r="I396" s="253"/>
      <c r="J396" s="253"/>
      <c r="K396" s="253"/>
      <c r="L396" s="253"/>
      <c r="M396" s="253"/>
      <c r="N396" s="253"/>
      <c r="O396" s="253"/>
      <c r="P396" s="253"/>
      <c r="Q396" s="253"/>
      <c r="R396" s="253"/>
      <c r="S396" s="253"/>
      <c r="T396" s="253"/>
      <c r="U396" s="253"/>
      <c r="V396" s="253"/>
      <c r="W396" s="253"/>
      <c r="X396" s="253"/>
      <c r="Y396" s="253"/>
      <c r="Z396" s="253"/>
      <c r="AA396" s="253"/>
      <c r="AB396" s="253"/>
      <c r="AC396" s="253"/>
      <c r="AD396" s="253"/>
      <c r="AE396" s="253"/>
      <c r="AF396" s="253"/>
      <c r="AG396" s="253"/>
      <c r="AH396" s="253"/>
      <c r="AI396" s="253"/>
      <c r="AJ396" s="253"/>
      <c r="AK396" s="253"/>
      <c r="AL396" s="253"/>
      <c r="AM396" s="365"/>
      <c r="AN396" s="365"/>
      <c r="AO396" s="365"/>
      <c r="AP396" s="365"/>
      <c r="AQ396" s="365"/>
      <c r="AR396" s="365"/>
      <c r="AS396" s="365"/>
      <c r="AT396" s="365"/>
      <c r="AU396" s="365"/>
      <c r="AV396" s="365"/>
      <c r="AW396" s="365"/>
      <c r="AX396" s="365"/>
      <c r="AY396" s="365"/>
      <c r="AZ396" s="365"/>
      <c r="BA396" s="274"/>
    </row>
    <row r="397" spans="1:53" s="245" customFormat="1" ht="15" outlineLevel="1">
      <c r="A397" s="450">
        <v>32</v>
      </c>
      <c r="B397" s="285" t="s">
        <v>489</v>
      </c>
      <c r="C397" s="253" t="s">
        <v>25</v>
      </c>
      <c r="D397" s="257"/>
      <c r="E397" s="257"/>
      <c r="F397" s="257"/>
      <c r="G397" s="257"/>
      <c r="H397" s="257"/>
      <c r="I397" s="257"/>
      <c r="J397" s="257"/>
      <c r="K397" s="257"/>
      <c r="L397" s="257"/>
      <c r="M397" s="257"/>
      <c r="N397" s="257"/>
      <c r="O397" s="257"/>
      <c r="P397" s="257"/>
      <c r="Q397" s="257"/>
      <c r="R397" s="257"/>
      <c r="S397" s="257"/>
      <c r="T397" s="257"/>
      <c r="U397" s="257">
        <v>0</v>
      </c>
      <c r="V397" s="257"/>
      <c r="W397" s="257"/>
      <c r="X397" s="257"/>
      <c r="Y397" s="257"/>
      <c r="Z397" s="257"/>
      <c r="AA397" s="257"/>
      <c r="AB397" s="257"/>
      <c r="AC397" s="257"/>
      <c r="AD397" s="257"/>
      <c r="AE397" s="257"/>
      <c r="AF397" s="257"/>
      <c r="AG397" s="257"/>
      <c r="AH397" s="257"/>
      <c r="AI397" s="257"/>
      <c r="AJ397" s="257"/>
      <c r="AK397" s="257"/>
      <c r="AL397" s="257"/>
      <c r="AM397" s="363"/>
      <c r="AN397" s="363"/>
      <c r="AO397" s="363"/>
      <c r="AP397" s="363"/>
      <c r="AQ397" s="363"/>
      <c r="AR397" s="363"/>
      <c r="AS397" s="363"/>
      <c r="AT397" s="363"/>
      <c r="AU397" s="363"/>
      <c r="AV397" s="363"/>
      <c r="AW397" s="363"/>
      <c r="AX397" s="363"/>
      <c r="AY397" s="363"/>
      <c r="AZ397" s="363"/>
      <c r="BA397" s="258">
        <f>SUM(AM397:AZ397)</f>
        <v>0</v>
      </c>
    </row>
    <row r="398" spans="1:53" s="245" customFormat="1" ht="15" outlineLevel="1">
      <c r="A398" s="450"/>
      <c r="B398" s="285" t="s">
        <v>248</v>
      </c>
      <c r="C398" s="253" t="s">
        <v>163</v>
      </c>
      <c r="D398" s="257"/>
      <c r="E398" s="257"/>
      <c r="F398" s="257"/>
      <c r="G398" s="257"/>
      <c r="H398" s="257"/>
      <c r="I398" s="257"/>
      <c r="J398" s="257"/>
      <c r="K398" s="257"/>
      <c r="L398" s="257"/>
      <c r="M398" s="257"/>
      <c r="N398" s="257"/>
      <c r="O398" s="257"/>
      <c r="P398" s="257"/>
      <c r="Q398" s="257"/>
      <c r="R398" s="257"/>
      <c r="S398" s="257"/>
      <c r="T398" s="257"/>
      <c r="U398" s="257">
        <f>U397</f>
        <v>0</v>
      </c>
      <c r="V398" s="257"/>
      <c r="W398" s="257"/>
      <c r="X398" s="257"/>
      <c r="Y398" s="257"/>
      <c r="Z398" s="257"/>
      <c r="AA398" s="257"/>
      <c r="AB398" s="257"/>
      <c r="AC398" s="257"/>
      <c r="AD398" s="257"/>
      <c r="AE398" s="257"/>
      <c r="AF398" s="257"/>
      <c r="AG398" s="257"/>
      <c r="AH398" s="257"/>
      <c r="AI398" s="257"/>
      <c r="AJ398" s="257"/>
      <c r="AK398" s="257"/>
      <c r="AL398" s="257"/>
      <c r="AM398" s="364">
        <f>AM397</f>
        <v>0</v>
      </c>
      <c r="AN398" s="364">
        <f t="shared" ref="AN398:AZ398" si="131">AN397</f>
        <v>0</v>
      </c>
      <c r="AO398" s="364">
        <f t="shared" si="131"/>
        <v>0</v>
      </c>
      <c r="AP398" s="364">
        <f t="shared" si="131"/>
        <v>0</v>
      </c>
      <c r="AQ398" s="364">
        <f t="shared" si="131"/>
        <v>0</v>
      </c>
      <c r="AR398" s="364">
        <f t="shared" si="131"/>
        <v>0</v>
      </c>
      <c r="AS398" s="364">
        <f t="shared" si="131"/>
        <v>0</v>
      </c>
      <c r="AT398" s="364">
        <f t="shared" si="131"/>
        <v>0</v>
      </c>
      <c r="AU398" s="364">
        <f t="shared" si="131"/>
        <v>0</v>
      </c>
      <c r="AV398" s="364">
        <f t="shared" si="131"/>
        <v>0</v>
      </c>
      <c r="AW398" s="364">
        <f t="shared" si="131"/>
        <v>0</v>
      </c>
      <c r="AX398" s="364">
        <f t="shared" si="131"/>
        <v>0</v>
      </c>
      <c r="AY398" s="364">
        <f t="shared" si="131"/>
        <v>0</v>
      </c>
      <c r="AZ398" s="364">
        <f t="shared" si="131"/>
        <v>0</v>
      </c>
      <c r="BA398" s="259"/>
    </row>
    <row r="399" spans="1:53" s="245" customFormat="1" ht="15" outlineLevel="1">
      <c r="A399" s="450"/>
      <c r="B399" s="285"/>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c r="AA399" s="253"/>
      <c r="AB399" s="253"/>
      <c r="AC399" s="253"/>
      <c r="AD399" s="253"/>
      <c r="AE399" s="253"/>
      <c r="AF399" s="253"/>
      <c r="AG399" s="253"/>
      <c r="AH399" s="253"/>
      <c r="AI399" s="253"/>
      <c r="AJ399" s="253"/>
      <c r="AK399" s="253"/>
      <c r="AL399" s="253"/>
      <c r="AM399" s="365"/>
      <c r="AN399" s="365"/>
      <c r="AO399" s="365"/>
      <c r="AP399" s="365"/>
      <c r="AQ399" s="365"/>
      <c r="AR399" s="365"/>
      <c r="AS399" s="365"/>
      <c r="AT399" s="365"/>
      <c r="AU399" s="365"/>
      <c r="AV399" s="365"/>
      <c r="AW399" s="365"/>
      <c r="AX399" s="365"/>
      <c r="AY399" s="365"/>
      <c r="AZ399" s="365"/>
      <c r="BA399" s="274"/>
    </row>
    <row r="400" spans="1:53" s="245" customFormat="1" ht="15" outlineLevel="1">
      <c r="A400" s="450">
        <v>33</v>
      </c>
      <c r="B400" s="285" t="s">
        <v>490</v>
      </c>
      <c r="C400" s="253" t="s">
        <v>25</v>
      </c>
      <c r="D400" s="257"/>
      <c r="E400" s="257"/>
      <c r="F400" s="257"/>
      <c r="G400" s="257"/>
      <c r="H400" s="257"/>
      <c r="I400" s="257"/>
      <c r="J400" s="257"/>
      <c r="K400" s="257"/>
      <c r="L400" s="257"/>
      <c r="M400" s="257"/>
      <c r="N400" s="257"/>
      <c r="O400" s="257"/>
      <c r="P400" s="257"/>
      <c r="Q400" s="257"/>
      <c r="R400" s="257"/>
      <c r="S400" s="257"/>
      <c r="T400" s="257"/>
      <c r="U400" s="257">
        <v>12</v>
      </c>
      <c r="V400" s="257"/>
      <c r="W400" s="257"/>
      <c r="X400" s="257"/>
      <c r="Y400" s="257"/>
      <c r="Z400" s="257"/>
      <c r="AA400" s="257"/>
      <c r="AB400" s="257"/>
      <c r="AC400" s="257"/>
      <c r="AD400" s="257"/>
      <c r="AE400" s="257"/>
      <c r="AF400" s="257"/>
      <c r="AG400" s="257"/>
      <c r="AH400" s="257"/>
      <c r="AI400" s="257"/>
      <c r="AJ400" s="257"/>
      <c r="AK400" s="257"/>
      <c r="AL400" s="257"/>
      <c r="AM400" s="363"/>
      <c r="AN400" s="363"/>
      <c r="AO400" s="363"/>
      <c r="AP400" s="363"/>
      <c r="AQ400" s="363"/>
      <c r="AR400" s="363"/>
      <c r="AS400" s="363"/>
      <c r="AT400" s="363"/>
      <c r="AU400" s="363"/>
      <c r="AV400" s="363"/>
      <c r="AW400" s="363"/>
      <c r="AX400" s="363"/>
      <c r="AY400" s="363"/>
      <c r="AZ400" s="363"/>
      <c r="BA400" s="258">
        <f>SUM(AM400:AZ400)</f>
        <v>0</v>
      </c>
    </row>
    <row r="401" spans="1:55" s="245" customFormat="1" ht="15" outlineLevel="1">
      <c r="A401" s="450"/>
      <c r="B401" s="285" t="s">
        <v>248</v>
      </c>
      <c r="C401" s="253" t="s">
        <v>163</v>
      </c>
      <c r="D401" s="257"/>
      <c r="E401" s="257"/>
      <c r="F401" s="257"/>
      <c r="G401" s="257"/>
      <c r="H401" s="257"/>
      <c r="I401" s="257"/>
      <c r="J401" s="257"/>
      <c r="K401" s="257"/>
      <c r="L401" s="257"/>
      <c r="M401" s="257"/>
      <c r="N401" s="257"/>
      <c r="O401" s="257"/>
      <c r="P401" s="257"/>
      <c r="Q401" s="257"/>
      <c r="R401" s="257"/>
      <c r="S401" s="257"/>
      <c r="T401" s="257"/>
      <c r="U401" s="257">
        <f>U400</f>
        <v>12</v>
      </c>
      <c r="V401" s="257"/>
      <c r="W401" s="257"/>
      <c r="X401" s="257"/>
      <c r="Y401" s="257"/>
      <c r="Z401" s="257"/>
      <c r="AA401" s="257"/>
      <c r="AB401" s="257"/>
      <c r="AC401" s="257"/>
      <c r="AD401" s="257"/>
      <c r="AE401" s="257"/>
      <c r="AF401" s="257"/>
      <c r="AG401" s="257"/>
      <c r="AH401" s="257"/>
      <c r="AI401" s="257"/>
      <c r="AJ401" s="257"/>
      <c r="AK401" s="257"/>
      <c r="AL401" s="257"/>
      <c r="AM401" s="364">
        <f>AM400</f>
        <v>0</v>
      </c>
      <c r="AN401" s="364">
        <f t="shared" ref="AN401:AY401" si="132">AN400</f>
        <v>0</v>
      </c>
      <c r="AO401" s="364">
        <f t="shared" si="132"/>
        <v>0</v>
      </c>
      <c r="AP401" s="364">
        <f t="shared" si="132"/>
        <v>0</v>
      </c>
      <c r="AQ401" s="364">
        <f t="shared" si="132"/>
        <v>0</v>
      </c>
      <c r="AR401" s="364">
        <f t="shared" si="132"/>
        <v>0</v>
      </c>
      <c r="AS401" s="364">
        <f t="shared" si="132"/>
        <v>0</v>
      </c>
      <c r="AT401" s="364">
        <f t="shared" si="132"/>
        <v>0</v>
      </c>
      <c r="AU401" s="364">
        <f t="shared" si="132"/>
        <v>0</v>
      </c>
      <c r="AV401" s="364">
        <f t="shared" si="132"/>
        <v>0</v>
      </c>
      <c r="AW401" s="364">
        <f t="shared" si="132"/>
        <v>0</v>
      </c>
      <c r="AX401" s="364">
        <f t="shared" si="132"/>
        <v>0</v>
      </c>
      <c r="AY401" s="364">
        <f t="shared" si="132"/>
        <v>0</v>
      </c>
      <c r="AZ401" s="364">
        <f>AZ400</f>
        <v>0</v>
      </c>
      <c r="BA401" s="259"/>
    </row>
    <row r="402" spans="1:55" ht="15" outlineLevel="1">
      <c r="B402" s="276"/>
      <c r="C402" s="286"/>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c r="AE402" s="287"/>
      <c r="AF402" s="253"/>
      <c r="AG402" s="253"/>
      <c r="AH402" s="253"/>
      <c r="AI402" s="253"/>
      <c r="AJ402" s="253"/>
      <c r="AK402" s="253"/>
      <c r="AL402" s="253"/>
      <c r="AM402" s="263"/>
      <c r="AN402" s="263"/>
      <c r="AO402" s="263"/>
      <c r="AP402" s="263"/>
      <c r="AQ402" s="263"/>
      <c r="AR402" s="263"/>
      <c r="AS402" s="263"/>
      <c r="AT402" s="263"/>
      <c r="AU402" s="263"/>
      <c r="AV402" s="263"/>
      <c r="AW402" s="263"/>
      <c r="AX402" s="263"/>
      <c r="AY402" s="263"/>
      <c r="AZ402" s="263"/>
      <c r="BA402" s="268"/>
    </row>
    <row r="403" spans="1:55" ht="15.6">
      <c r="B403" s="288" t="s">
        <v>249</v>
      </c>
      <c r="C403" s="290"/>
      <c r="D403" s="290">
        <f>SUM(D298:D401)</f>
        <v>0</v>
      </c>
      <c r="E403" s="290"/>
      <c r="F403" s="290"/>
      <c r="G403" s="290"/>
      <c r="H403" s="290"/>
      <c r="I403" s="290"/>
      <c r="J403" s="290"/>
      <c r="K403" s="290"/>
      <c r="L403" s="290"/>
      <c r="M403" s="290"/>
      <c r="N403" s="290"/>
      <c r="O403" s="290"/>
      <c r="P403" s="290"/>
      <c r="Q403" s="290"/>
      <c r="R403" s="290"/>
      <c r="S403" s="290"/>
      <c r="T403" s="290"/>
      <c r="U403" s="290"/>
      <c r="V403" s="290">
        <f>SUM(V298:V401)</f>
        <v>0</v>
      </c>
      <c r="W403" s="290"/>
      <c r="X403" s="290"/>
      <c r="Y403" s="290"/>
      <c r="Z403" s="290"/>
      <c r="AA403" s="290"/>
      <c r="AB403" s="290"/>
      <c r="AC403" s="290"/>
      <c r="AD403" s="290"/>
      <c r="AE403" s="290"/>
      <c r="AF403" s="290"/>
      <c r="AG403" s="290"/>
      <c r="AH403" s="290"/>
      <c r="AI403" s="290"/>
      <c r="AJ403" s="290"/>
      <c r="AK403" s="290"/>
      <c r="AL403" s="290"/>
      <c r="AM403" s="290">
        <f>IF(AM297="kWh",SUMPRODUCT(D298:D401,AM298:AM401))</f>
        <v>0</v>
      </c>
      <c r="AN403" s="290">
        <f>IF(AN297="kWh",SUMPRODUCT(D298:D401,AN298:AN401))</f>
        <v>0</v>
      </c>
      <c r="AO403" s="290">
        <f>IF(AO297="kW",SUMPRODUCT(U298:U401,V298:V401,AO298:AO401),SUMPRODUCT(D298:D401,AO298:AO401))</f>
        <v>0</v>
      </c>
      <c r="AP403" s="290">
        <f>IF(AP297="kW",SUMPRODUCT(U298:U401,V298:V401,AP298:AP401),SUMPRODUCT(D298:D401,AP298:AP401))</f>
        <v>0</v>
      </c>
      <c r="AQ403" s="290">
        <f>IF(AQ297="kW",SUMPRODUCT(U298:U401,V298:V401,AQ298:AQ401),SUMPRODUCT(D298:D401,AQ298:AQ401))</f>
        <v>0</v>
      </c>
      <c r="AR403" s="290">
        <f>IF(AR297="kW",SUMPRODUCT(U298:U401,V298:V401,AR298:AR401),SUMPRODUCT(D298:D401,AR298:AR401))</f>
        <v>0</v>
      </c>
      <c r="AS403" s="290">
        <f>IF(AS297="kW",SUMPRODUCT(U298:U401,V298:V401,AS298:AS401),SUMPRODUCT(D298:D401,AS298:AS401))</f>
        <v>0</v>
      </c>
      <c r="AT403" s="290">
        <f>IF(AT297="kW",SUMPRODUCT(U298:U401,V298:V401,AT298:AT401),SUMPRODUCT(D298:D401,AT298:AT401))</f>
        <v>0</v>
      </c>
      <c r="AU403" s="290">
        <f>IF(AU297="kW",SUMPRODUCT(U298:U401,V298:V401,AU298:AU401),SUMPRODUCT(D298:D401,AU298:AU401))</f>
        <v>0</v>
      </c>
      <c r="AV403" s="290">
        <f>IF(AV297="kW",SUMPRODUCT(U298:U401,V298:V401,AV298:AV401),SUMPRODUCT(D298:D401,AV298:AV401))</f>
        <v>0</v>
      </c>
      <c r="AW403" s="290">
        <f>IF(AW297="kW",SUMPRODUCT(U298:U401,V298:V401,AW298:AW401),SUMPRODUCT(D298:D401,AW298:AW401))</f>
        <v>0</v>
      </c>
      <c r="AX403" s="290">
        <f>IF(AX297="kW",SUMPRODUCT(U298:U401,V298:V401,AX298:AX401),SUMPRODUCT(D298:D401,AX298:AX401))</f>
        <v>0</v>
      </c>
      <c r="AY403" s="290">
        <f>IF(AY297="kW",SUMPRODUCT(U298:U401,V298:V401,AY298:AY401),SUMPRODUCT(D298:D401,AY298:AY401))</f>
        <v>0</v>
      </c>
      <c r="AZ403" s="290">
        <f>IF(AZ297="kW",SUMPRODUCT(U298:U401,V298:V401,AZ298:AZ401),SUMPRODUCT(D298:D401,AZ298:AZ401))</f>
        <v>0</v>
      </c>
      <c r="BA403" s="291"/>
    </row>
    <row r="404" spans="1:55" ht="15.6">
      <c r="B404" s="345" t="s">
        <v>250</v>
      </c>
      <c r="C404" s="346"/>
      <c r="D404" s="346"/>
      <c r="E404" s="346"/>
      <c r="F404" s="346"/>
      <c r="G404" s="346"/>
      <c r="H404" s="346"/>
      <c r="I404" s="346"/>
      <c r="J404" s="346"/>
      <c r="K404" s="346"/>
      <c r="L404" s="346"/>
      <c r="M404" s="346"/>
      <c r="N404" s="346"/>
      <c r="O404" s="346"/>
      <c r="P404" s="346"/>
      <c r="Q404" s="346"/>
      <c r="R404" s="346"/>
      <c r="S404" s="346"/>
      <c r="T404" s="346"/>
      <c r="U404" s="346"/>
      <c r="V404" s="346"/>
      <c r="W404" s="346"/>
      <c r="X404" s="346"/>
      <c r="Y404" s="346"/>
      <c r="Z404" s="346"/>
      <c r="AA404" s="346"/>
      <c r="AB404" s="346"/>
      <c r="AC404" s="346"/>
      <c r="AD404" s="346"/>
      <c r="AE404" s="346"/>
      <c r="AF404" s="346"/>
      <c r="AG404" s="346"/>
      <c r="AH404" s="346"/>
      <c r="AI404" s="346"/>
      <c r="AJ404" s="346"/>
      <c r="AK404" s="346"/>
      <c r="AL404" s="346"/>
      <c r="AM404" s="289">
        <f>HLOOKUP(AM296,'2. LRAMVA Threshold'!$B$42:$Q$53,5,FALSE)</f>
        <v>0</v>
      </c>
      <c r="AN404" s="289">
        <f>HLOOKUP(AN296,'2. LRAMVA Threshold'!$B$42:$Q$53,5,FALSE)</f>
        <v>0</v>
      </c>
      <c r="AO404" s="289">
        <f>HLOOKUP(AO296,'2. LRAMVA Threshold'!$B$42:$Q$53,5,FALSE)</f>
        <v>0</v>
      </c>
      <c r="AP404" s="289">
        <f>HLOOKUP(AP296,'2. LRAMVA Threshold'!$B$42:$Q$53,5,FALSE)</f>
        <v>0</v>
      </c>
      <c r="AQ404" s="289">
        <f>HLOOKUP(AQ296,'2. LRAMVA Threshold'!$B$42:$Q$53,5,FALSE)</f>
        <v>0</v>
      </c>
      <c r="AR404" s="289">
        <f>HLOOKUP(AR296,'2. LRAMVA Threshold'!$B$42:$Q$53,5,FALSE)</f>
        <v>0</v>
      </c>
      <c r="AS404" s="289">
        <f>HLOOKUP(AS296,'2. LRAMVA Threshold'!$B$42:$Q$53,5,FALSE)</f>
        <v>0</v>
      </c>
      <c r="AT404" s="289">
        <f>HLOOKUP(AT296,'2. LRAMVA Threshold'!$B$42:$Q$53,5,FALSE)</f>
        <v>0</v>
      </c>
      <c r="AU404" s="289">
        <f>HLOOKUP(AU296,'2. LRAMVA Threshold'!$B$42:$Q$53,5,FALSE)</f>
        <v>0</v>
      </c>
      <c r="AV404" s="289">
        <f>HLOOKUP(AV296,'2. LRAMVA Threshold'!$B$42:$Q$53,5,FALSE)</f>
        <v>0</v>
      </c>
      <c r="AW404" s="289">
        <f>HLOOKUP(AW296,'2. LRAMVA Threshold'!$B$42:$Q$53,5,FALSE)</f>
        <v>0</v>
      </c>
      <c r="AX404" s="289">
        <f>HLOOKUP(AX296,'2. LRAMVA Threshold'!$B$42:$Q$53,5,FALSE)</f>
        <v>0</v>
      </c>
      <c r="AY404" s="289">
        <f>HLOOKUP(AY296,'2. LRAMVA Threshold'!$B$42:$Q$53,5,FALSE)</f>
        <v>0</v>
      </c>
      <c r="AZ404" s="289">
        <f>HLOOKUP(AZ296,'2. LRAMVA Threshold'!$B$42:$Q$53,5,FALSE)</f>
        <v>0</v>
      </c>
      <c r="BA404" s="347"/>
    </row>
    <row r="405" spans="1:55" ht="15">
      <c r="B405" s="348"/>
      <c r="C405" s="349"/>
      <c r="D405" s="350"/>
      <c r="E405" s="350"/>
      <c r="F405" s="350"/>
      <c r="G405" s="350"/>
      <c r="H405" s="350"/>
      <c r="I405" s="350"/>
      <c r="J405" s="350"/>
      <c r="K405" s="350"/>
      <c r="L405" s="350"/>
      <c r="M405" s="350"/>
      <c r="N405" s="350"/>
      <c r="O405" s="350"/>
      <c r="P405" s="350"/>
      <c r="Q405" s="350"/>
      <c r="R405" s="350"/>
      <c r="S405" s="350"/>
      <c r="T405" s="350"/>
      <c r="U405" s="350"/>
      <c r="V405" s="351"/>
      <c r="W405" s="350"/>
      <c r="X405" s="350"/>
      <c r="Y405" s="350"/>
      <c r="Z405" s="352"/>
      <c r="AA405" s="352"/>
      <c r="AB405" s="352"/>
      <c r="AC405" s="352"/>
      <c r="AD405" s="350"/>
      <c r="AE405" s="350"/>
      <c r="AF405" s="350"/>
      <c r="AG405" s="350"/>
      <c r="AH405" s="350"/>
      <c r="AI405" s="350"/>
      <c r="AJ405" s="350"/>
      <c r="AK405" s="350"/>
      <c r="AL405" s="350"/>
      <c r="AM405" s="353"/>
      <c r="AN405" s="353"/>
      <c r="AO405" s="353"/>
      <c r="AP405" s="353"/>
      <c r="AQ405" s="353"/>
      <c r="AR405" s="353"/>
      <c r="AS405" s="353"/>
      <c r="AT405" s="353"/>
      <c r="AU405" s="353"/>
      <c r="AV405" s="353"/>
      <c r="AW405" s="353"/>
      <c r="AX405" s="353"/>
      <c r="AY405" s="353"/>
      <c r="AZ405" s="353"/>
      <c r="BA405" s="354"/>
    </row>
    <row r="406" spans="1:55" ht="15">
      <c r="B406" s="285" t="s">
        <v>166</v>
      </c>
      <c r="C406" s="298"/>
      <c r="D406" s="298"/>
      <c r="E406" s="331"/>
      <c r="F406" s="331"/>
      <c r="G406" s="331"/>
      <c r="H406" s="331"/>
      <c r="I406" s="331"/>
      <c r="J406" s="331"/>
      <c r="K406" s="331"/>
      <c r="L406" s="331"/>
      <c r="M406" s="331"/>
      <c r="N406" s="331"/>
      <c r="O406" s="331"/>
      <c r="P406" s="331"/>
      <c r="Q406" s="331"/>
      <c r="R406" s="331"/>
      <c r="S406" s="331"/>
      <c r="T406" s="331"/>
      <c r="U406" s="331"/>
      <c r="V406" s="253"/>
      <c r="W406" s="300"/>
      <c r="X406" s="300"/>
      <c r="Y406" s="300"/>
      <c r="Z406" s="299"/>
      <c r="AA406" s="299"/>
      <c r="AB406" s="299"/>
      <c r="AC406" s="299"/>
      <c r="AD406" s="300"/>
      <c r="AE406" s="300"/>
      <c r="AF406" s="300"/>
      <c r="AG406" s="300"/>
      <c r="AH406" s="300"/>
      <c r="AI406" s="300"/>
      <c r="AJ406" s="300"/>
      <c r="AK406" s="300"/>
      <c r="AL406" s="300"/>
      <c r="AM406" s="737">
        <f>HLOOKUP(AM$20,'3.  Distribution Rates'!$C$122:$P$133,5,FALSE)</f>
        <v>1.9900000000000001E-2</v>
      </c>
      <c r="AN406" s="737">
        <f>HLOOKUP(AN$20,'3.  Distribution Rates'!$C$122:$P$133,5,FALSE)</f>
        <v>1.5699999999999999E-2</v>
      </c>
      <c r="AO406" s="301">
        <f>HLOOKUP(AO$20,'3.  Distribution Rates'!$C$122:$P$133,5,FALSE)</f>
        <v>3.0550999999999999</v>
      </c>
      <c r="AP406" s="301">
        <f>HLOOKUP(AP$20,'3.  Distribution Rates'!$C$122:$P$133,5,FALSE)</f>
        <v>8.5136000000000003</v>
      </c>
      <c r="AQ406" s="301">
        <f>HLOOKUP(AQ$20,'3.  Distribution Rates'!$C$122:$P$133,5,FALSE)</f>
        <v>0</v>
      </c>
      <c r="AR406" s="301">
        <f>HLOOKUP(AR$20,'3.  Distribution Rates'!$C$122:$P$133,5,FALSE)</f>
        <v>0</v>
      </c>
      <c r="AS406" s="301">
        <f>HLOOKUP(AS$20,'3.  Distribution Rates'!$C$122:$P$133,5,FALSE)</f>
        <v>0</v>
      </c>
      <c r="AT406" s="301">
        <f>HLOOKUP(AT$20,'3.  Distribution Rates'!$C$122:$P$133,5,FALSE)</f>
        <v>0</v>
      </c>
      <c r="AU406" s="301">
        <f>HLOOKUP(AU$20,'3.  Distribution Rates'!$C$122:$P$133,5,FALSE)</f>
        <v>0</v>
      </c>
      <c r="AV406" s="301">
        <f>HLOOKUP(AV$20,'3.  Distribution Rates'!$C$122:$P$133,5,FALSE)</f>
        <v>0</v>
      </c>
      <c r="AW406" s="301">
        <f>HLOOKUP(AW$20,'3.  Distribution Rates'!$C$122:$P$133,5,FALSE)</f>
        <v>0</v>
      </c>
      <c r="AX406" s="301">
        <f>HLOOKUP(AX$20,'3.  Distribution Rates'!$C$122:$P$133,5,FALSE)</f>
        <v>0</v>
      </c>
      <c r="AY406" s="301">
        <f>HLOOKUP(AY$20,'3.  Distribution Rates'!$C$122:$P$133,5,FALSE)</f>
        <v>0</v>
      </c>
      <c r="AZ406" s="301">
        <f>HLOOKUP(AZ$20,'3.  Distribution Rates'!$C$122:$P$133,5,FALSE)</f>
        <v>0</v>
      </c>
      <c r="BA406" s="355"/>
    </row>
    <row r="407" spans="1:55" ht="15">
      <c r="B407" s="285" t="s">
        <v>156</v>
      </c>
      <c r="C407" s="303"/>
      <c r="D407" s="245"/>
      <c r="E407" s="242"/>
      <c r="F407" s="242"/>
      <c r="G407" s="242"/>
      <c r="H407" s="242"/>
      <c r="I407" s="242"/>
      <c r="J407" s="242"/>
      <c r="K407" s="242"/>
      <c r="L407" s="242"/>
      <c r="M407" s="242"/>
      <c r="N407" s="242"/>
      <c r="O407" s="242"/>
      <c r="P407" s="242"/>
      <c r="Q407" s="242"/>
      <c r="R407" s="242"/>
      <c r="S407" s="242"/>
      <c r="T407" s="242"/>
      <c r="U407" s="242"/>
      <c r="V407" s="253"/>
      <c r="W407" s="242"/>
      <c r="X407" s="242"/>
      <c r="Y407" s="242"/>
      <c r="Z407" s="245"/>
      <c r="AA407" s="245"/>
      <c r="AB407" s="245"/>
      <c r="AC407" s="245"/>
      <c r="AD407" s="242"/>
      <c r="AE407" s="242"/>
      <c r="AF407" s="242"/>
      <c r="AG407" s="242"/>
      <c r="AH407" s="242"/>
      <c r="AI407" s="242"/>
      <c r="AJ407" s="242"/>
      <c r="AK407" s="242"/>
      <c r="AL407" s="242"/>
      <c r="AM407" s="333">
        <f t="shared" ref="AM407" si="133">AM136*AM406</f>
        <v>0</v>
      </c>
      <c r="AN407" s="333">
        <f t="shared" ref="AN407:AZ407" si="134">AN136*AN406</f>
        <v>0</v>
      </c>
      <c r="AO407" s="333">
        <f t="shared" si="134"/>
        <v>0</v>
      </c>
      <c r="AP407" s="333">
        <f t="shared" si="134"/>
        <v>0</v>
      </c>
      <c r="AQ407" s="333">
        <f t="shared" si="134"/>
        <v>0</v>
      </c>
      <c r="AR407" s="333">
        <f t="shared" si="134"/>
        <v>0</v>
      </c>
      <c r="AS407" s="333">
        <f t="shared" si="134"/>
        <v>0</v>
      </c>
      <c r="AT407" s="333">
        <f t="shared" si="134"/>
        <v>0</v>
      </c>
      <c r="AU407" s="333">
        <f t="shared" si="134"/>
        <v>0</v>
      </c>
      <c r="AV407" s="333">
        <f t="shared" si="134"/>
        <v>0</v>
      </c>
      <c r="AW407" s="333">
        <f t="shared" si="134"/>
        <v>0</v>
      </c>
      <c r="AX407" s="333">
        <f t="shared" si="134"/>
        <v>0</v>
      </c>
      <c r="AY407" s="333">
        <f t="shared" si="134"/>
        <v>0</v>
      </c>
      <c r="AZ407" s="333">
        <f t="shared" si="134"/>
        <v>0</v>
      </c>
      <c r="BA407" s="545">
        <f>SUM(AM407:AZ407)</f>
        <v>0</v>
      </c>
      <c r="BC407" s="245"/>
    </row>
    <row r="408" spans="1:55" ht="15">
      <c r="B408" s="285" t="s">
        <v>157</v>
      </c>
      <c r="C408" s="303"/>
      <c r="D408" s="245"/>
      <c r="E408" s="242"/>
      <c r="F408" s="242"/>
      <c r="G408" s="242"/>
      <c r="H408" s="242"/>
      <c r="I408" s="242"/>
      <c r="J408" s="242"/>
      <c r="K408" s="242"/>
      <c r="L408" s="242"/>
      <c r="M408" s="242"/>
      <c r="N408" s="242"/>
      <c r="O408" s="242"/>
      <c r="P408" s="242"/>
      <c r="Q408" s="242"/>
      <c r="R408" s="242"/>
      <c r="S408" s="242"/>
      <c r="T408" s="242"/>
      <c r="U408" s="242"/>
      <c r="V408" s="253"/>
      <c r="W408" s="242"/>
      <c r="X408" s="242"/>
      <c r="Y408" s="242"/>
      <c r="Z408" s="245"/>
      <c r="AA408" s="245"/>
      <c r="AB408" s="245"/>
      <c r="AC408" s="245"/>
      <c r="AD408" s="242"/>
      <c r="AE408" s="242"/>
      <c r="AF408" s="242"/>
      <c r="AG408" s="242"/>
      <c r="AH408" s="242"/>
      <c r="AI408" s="242"/>
      <c r="AJ408" s="242"/>
      <c r="AK408" s="242"/>
      <c r="AL408" s="242"/>
      <c r="AM408" s="333">
        <f t="shared" ref="AM408" si="135">AM276*AM406</f>
        <v>0</v>
      </c>
      <c r="AN408" s="333">
        <f t="shared" ref="AN408:AZ408" si="136">AN276*AN406</f>
        <v>0</v>
      </c>
      <c r="AO408" s="333">
        <f t="shared" si="136"/>
        <v>0</v>
      </c>
      <c r="AP408" s="333">
        <f t="shared" si="136"/>
        <v>0</v>
      </c>
      <c r="AQ408" s="333">
        <f t="shared" si="136"/>
        <v>0</v>
      </c>
      <c r="AR408" s="333">
        <f t="shared" si="136"/>
        <v>0</v>
      </c>
      <c r="AS408" s="333">
        <f t="shared" si="136"/>
        <v>0</v>
      </c>
      <c r="AT408" s="333">
        <f t="shared" si="136"/>
        <v>0</v>
      </c>
      <c r="AU408" s="333">
        <f t="shared" si="136"/>
        <v>0</v>
      </c>
      <c r="AV408" s="333">
        <f t="shared" si="136"/>
        <v>0</v>
      </c>
      <c r="AW408" s="333">
        <f t="shared" si="136"/>
        <v>0</v>
      </c>
      <c r="AX408" s="333">
        <f t="shared" si="136"/>
        <v>0</v>
      </c>
      <c r="AY408" s="333">
        <f t="shared" si="136"/>
        <v>0</v>
      </c>
      <c r="AZ408" s="333">
        <f t="shared" si="136"/>
        <v>0</v>
      </c>
      <c r="BA408" s="545">
        <f>SUM(AM408:AZ408)</f>
        <v>0</v>
      </c>
    </row>
    <row r="409" spans="1:55" ht="15">
      <c r="B409" s="285" t="s">
        <v>158</v>
      </c>
      <c r="C409" s="303"/>
      <c r="D409" s="245"/>
      <c r="E409" s="242"/>
      <c r="F409" s="242"/>
      <c r="G409" s="242"/>
      <c r="H409" s="242"/>
      <c r="I409" s="242"/>
      <c r="J409" s="242"/>
      <c r="K409" s="242"/>
      <c r="L409" s="242"/>
      <c r="M409" s="242"/>
      <c r="N409" s="242"/>
      <c r="O409" s="242"/>
      <c r="P409" s="242"/>
      <c r="Q409" s="242"/>
      <c r="R409" s="242"/>
      <c r="S409" s="242"/>
      <c r="T409" s="242"/>
      <c r="U409" s="242"/>
      <c r="V409" s="253"/>
      <c r="W409" s="242"/>
      <c r="X409" s="242"/>
      <c r="Y409" s="242"/>
      <c r="Z409" s="245"/>
      <c r="AA409" s="245"/>
      <c r="AB409" s="245"/>
      <c r="AC409" s="245"/>
      <c r="AD409" s="242"/>
      <c r="AE409" s="242"/>
      <c r="AF409" s="242"/>
      <c r="AG409" s="242"/>
      <c r="AH409" s="242"/>
      <c r="AI409" s="242"/>
      <c r="AJ409" s="242"/>
      <c r="AK409" s="242"/>
      <c r="AL409" s="242"/>
      <c r="AM409" s="333">
        <f>AM403*AM406</f>
        <v>0</v>
      </c>
      <c r="AN409" s="333">
        <f t="shared" ref="AN409:AZ409" si="137">AN403*AN406</f>
        <v>0</v>
      </c>
      <c r="AO409" s="333">
        <f t="shared" si="137"/>
        <v>0</v>
      </c>
      <c r="AP409" s="333">
        <f t="shared" si="137"/>
        <v>0</v>
      </c>
      <c r="AQ409" s="333">
        <f t="shared" si="137"/>
        <v>0</v>
      </c>
      <c r="AR409" s="333">
        <f t="shared" si="137"/>
        <v>0</v>
      </c>
      <c r="AS409" s="333">
        <f t="shared" si="137"/>
        <v>0</v>
      </c>
      <c r="AT409" s="333">
        <f t="shared" si="137"/>
        <v>0</v>
      </c>
      <c r="AU409" s="333">
        <f t="shared" si="137"/>
        <v>0</v>
      </c>
      <c r="AV409" s="333">
        <f t="shared" si="137"/>
        <v>0</v>
      </c>
      <c r="AW409" s="333">
        <f t="shared" si="137"/>
        <v>0</v>
      </c>
      <c r="AX409" s="333">
        <f t="shared" si="137"/>
        <v>0</v>
      </c>
      <c r="AY409" s="333">
        <f t="shared" si="137"/>
        <v>0</v>
      </c>
      <c r="AZ409" s="333">
        <f t="shared" si="137"/>
        <v>0</v>
      </c>
      <c r="BA409" s="545">
        <f>SUM(AM409:AZ409)</f>
        <v>0</v>
      </c>
    </row>
    <row r="410" spans="1:55" s="335" customFormat="1" ht="15.6">
      <c r="A410" s="452"/>
      <c r="B410" s="307" t="s">
        <v>256</v>
      </c>
      <c r="C410" s="303"/>
      <c r="D410" s="265"/>
      <c r="E410" s="295"/>
      <c r="F410" s="295"/>
      <c r="G410" s="295"/>
      <c r="H410" s="295"/>
      <c r="I410" s="295"/>
      <c r="J410" s="295"/>
      <c r="K410" s="295"/>
      <c r="L410" s="295"/>
      <c r="M410" s="295"/>
      <c r="N410" s="295"/>
      <c r="O410" s="295"/>
      <c r="P410" s="295"/>
      <c r="Q410" s="295"/>
      <c r="R410" s="295"/>
      <c r="S410" s="295"/>
      <c r="T410" s="295"/>
      <c r="U410" s="295"/>
      <c r="V410" s="262"/>
      <c r="W410" s="295"/>
      <c r="X410" s="295"/>
      <c r="Y410" s="295"/>
      <c r="Z410" s="265"/>
      <c r="AA410" s="265"/>
      <c r="AB410" s="265"/>
      <c r="AC410" s="265"/>
      <c r="AD410" s="295"/>
      <c r="AE410" s="295"/>
      <c r="AF410" s="295"/>
      <c r="AG410" s="295"/>
      <c r="AH410" s="295"/>
      <c r="AI410" s="295"/>
      <c r="AJ410" s="295"/>
      <c r="AK410" s="295"/>
      <c r="AL410" s="295"/>
      <c r="AM410" s="304">
        <f>SUM(AM407:AM409)</f>
        <v>0</v>
      </c>
      <c r="AN410" s="304">
        <f>SUM(AN407:AN409)</f>
        <v>0</v>
      </c>
      <c r="AO410" s="304">
        <f t="shared" ref="AO410:AS410" si="138">SUM(AO407:AO409)</f>
        <v>0</v>
      </c>
      <c r="AP410" s="304">
        <f t="shared" si="138"/>
        <v>0</v>
      </c>
      <c r="AQ410" s="304">
        <f t="shared" si="138"/>
        <v>0</v>
      </c>
      <c r="AR410" s="304">
        <f t="shared" si="138"/>
        <v>0</v>
      </c>
      <c r="AS410" s="304">
        <f t="shared" si="138"/>
        <v>0</v>
      </c>
      <c r="AT410" s="304">
        <f t="shared" ref="AT410:AZ410" si="139">SUM(AT407:AT409)</f>
        <v>0</v>
      </c>
      <c r="AU410" s="304">
        <f t="shared" si="139"/>
        <v>0</v>
      </c>
      <c r="AV410" s="304">
        <f t="shared" si="139"/>
        <v>0</v>
      </c>
      <c r="AW410" s="304">
        <f t="shared" si="139"/>
        <v>0</v>
      </c>
      <c r="AX410" s="304">
        <f t="shared" si="139"/>
        <v>0</v>
      </c>
      <c r="AY410" s="304">
        <f t="shared" si="139"/>
        <v>0</v>
      </c>
      <c r="AZ410" s="304">
        <f t="shared" si="139"/>
        <v>0</v>
      </c>
      <c r="BA410" s="361">
        <f>SUM(BA407:BA409)</f>
        <v>0</v>
      </c>
    </row>
    <row r="411" spans="1:55" s="335" customFormat="1" ht="15.6">
      <c r="A411" s="452"/>
      <c r="B411" s="307" t="s">
        <v>251</v>
      </c>
      <c r="C411" s="303"/>
      <c r="D411" s="308"/>
      <c r="E411" s="295"/>
      <c r="F411" s="295"/>
      <c r="G411" s="295"/>
      <c r="H411" s="295"/>
      <c r="I411" s="295"/>
      <c r="J411" s="295"/>
      <c r="K411" s="295"/>
      <c r="L411" s="295"/>
      <c r="M411" s="295"/>
      <c r="N411" s="295"/>
      <c r="O411" s="295"/>
      <c r="P411" s="295"/>
      <c r="Q411" s="295"/>
      <c r="R411" s="295"/>
      <c r="S411" s="295"/>
      <c r="T411" s="295"/>
      <c r="U411" s="295"/>
      <c r="V411" s="262"/>
      <c r="W411" s="295"/>
      <c r="X411" s="295"/>
      <c r="Y411" s="295"/>
      <c r="Z411" s="265"/>
      <c r="AA411" s="265"/>
      <c r="AB411" s="265"/>
      <c r="AC411" s="265"/>
      <c r="AD411" s="295"/>
      <c r="AE411" s="295"/>
      <c r="AF411" s="295"/>
      <c r="AG411" s="295"/>
      <c r="AH411" s="295"/>
      <c r="AI411" s="295"/>
      <c r="AJ411" s="295"/>
      <c r="AK411" s="295"/>
      <c r="AL411" s="295"/>
      <c r="AM411" s="305">
        <f t="shared" ref="AM411:AS411" si="140">AM404*AM406</f>
        <v>0</v>
      </c>
      <c r="AN411" s="305">
        <f t="shared" si="140"/>
        <v>0</v>
      </c>
      <c r="AO411" s="305">
        <f t="shared" si="140"/>
        <v>0</v>
      </c>
      <c r="AP411" s="305">
        <f t="shared" si="140"/>
        <v>0</v>
      </c>
      <c r="AQ411" s="305">
        <f t="shared" si="140"/>
        <v>0</v>
      </c>
      <c r="AR411" s="305">
        <f t="shared" si="140"/>
        <v>0</v>
      </c>
      <c r="AS411" s="305">
        <f t="shared" si="140"/>
        <v>0</v>
      </c>
      <c r="AT411" s="305">
        <f t="shared" ref="AT411:AZ411" si="141">AT404*AT406</f>
        <v>0</v>
      </c>
      <c r="AU411" s="305">
        <f t="shared" si="141"/>
        <v>0</v>
      </c>
      <c r="AV411" s="305">
        <f t="shared" si="141"/>
        <v>0</v>
      </c>
      <c r="AW411" s="305">
        <f t="shared" si="141"/>
        <v>0</v>
      </c>
      <c r="AX411" s="305">
        <f t="shared" si="141"/>
        <v>0</v>
      </c>
      <c r="AY411" s="305">
        <f t="shared" si="141"/>
        <v>0</v>
      </c>
      <c r="AZ411" s="305">
        <f t="shared" si="141"/>
        <v>0</v>
      </c>
      <c r="BA411" s="361">
        <f>SUM(AM411:AZ411)</f>
        <v>0</v>
      </c>
    </row>
    <row r="412" spans="1:55" ht="15.75" customHeight="1">
      <c r="A412" s="452"/>
      <c r="B412" s="307" t="s">
        <v>263</v>
      </c>
      <c r="C412" s="303"/>
      <c r="D412" s="308"/>
      <c r="E412" s="295"/>
      <c r="F412" s="295"/>
      <c r="G412" s="295"/>
      <c r="H412" s="295"/>
      <c r="I412" s="295"/>
      <c r="J412" s="295"/>
      <c r="K412" s="295"/>
      <c r="L412" s="295"/>
      <c r="M412" s="295"/>
      <c r="N412" s="295"/>
      <c r="O412" s="295"/>
      <c r="P412" s="295"/>
      <c r="Q412" s="295"/>
      <c r="R412" s="295"/>
      <c r="S412" s="295"/>
      <c r="T412" s="295"/>
      <c r="U412" s="295"/>
      <c r="V412" s="262"/>
      <c r="W412" s="295"/>
      <c r="X412" s="295"/>
      <c r="Y412" s="295"/>
      <c r="Z412" s="308"/>
      <c r="AA412" s="308"/>
      <c r="AB412" s="308"/>
      <c r="AC412" s="308"/>
      <c r="AD412" s="295"/>
      <c r="AE412" s="295"/>
      <c r="AF412" s="295"/>
      <c r="AG412" s="295"/>
      <c r="AH412" s="295"/>
      <c r="AI412" s="295"/>
      <c r="AJ412" s="295"/>
      <c r="AK412" s="295"/>
      <c r="AL412" s="295"/>
      <c r="AM412" s="262"/>
      <c r="AN412" s="309"/>
      <c r="AO412" s="309"/>
      <c r="AP412" s="309"/>
      <c r="AQ412" s="309"/>
      <c r="AR412" s="309"/>
      <c r="AS412" s="309"/>
      <c r="AT412" s="309"/>
      <c r="AU412" s="309"/>
      <c r="AV412" s="309"/>
      <c r="AW412" s="309"/>
      <c r="AX412" s="309"/>
      <c r="AY412" s="309"/>
      <c r="AZ412" s="309"/>
      <c r="BA412" s="361">
        <f>BA410-BA411</f>
        <v>0</v>
      </c>
    </row>
    <row r="413" spans="1:55" ht="15">
      <c r="B413" s="285"/>
      <c r="C413" s="308"/>
      <c r="D413" s="308"/>
      <c r="E413" s="295"/>
      <c r="F413" s="295"/>
      <c r="G413" s="295"/>
      <c r="H413" s="295"/>
      <c r="I413" s="295"/>
      <c r="J413" s="295"/>
      <c r="K413" s="295"/>
      <c r="L413" s="295"/>
      <c r="M413" s="295"/>
      <c r="N413" s="295"/>
      <c r="O413" s="295"/>
      <c r="P413" s="295"/>
      <c r="Q413" s="295"/>
      <c r="R413" s="295"/>
      <c r="S413" s="295"/>
      <c r="T413" s="295"/>
      <c r="U413" s="295"/>
      <c r="V413" s="262"/>
      <c r="W413" s="295"/>
      <c r="X413" s="295"/>
      <c r="Y413" s="295"/>
      <c r="Z413" s="308"/>
      <c r="AA413" s="303"/>
      <c r="AB413" s="308"/>
      <c r="AC413" s="308"/>
      <c r="AD413" s="295"/>
      <c r="AE413" s="295"/>
      <c r="AF413" s="295"/>
      <c r="AG413" s="295"/>
      <c r="AH413" s="295"/>
      <c r="AI413" s="295"/>
      <c r="AJ413" s="295"/>
      <c r="AK413" s="295"/>
      <c r="AL413" s="295"/>
      <c r="AM413" s="219"/>
      <c r="AN413" s="219"/>
      <c r="AO413" s="219"/>
      <c r="AP413" s="219"/>
      <c r="AQ413" s="219"/>
      <c r="AR413" s="219"/>
      <c r="AS413" s="219"/>
      <c r="AT413" s="219"/>
      <c r="AU413" s="219"/>
      <c r="AV413" s="219"/>
      <c r="AW413" s="219"/>
      <c r="AX413" s="219"/>
      <c r="AY413" s="219"/>
      <c r="AZ413" s="219"/>
      <c r="BA413" s="311"/>
    </row>
    <row r="414" spans="1:55" ht="15">
      <c r="B414" s="285" t="s">
        <v>72</v>
      </c>
      <c r="C414" s="313"/>
      <c r="D414" s="242"/>
      <c r="E414" s="242"/>
      <c r="F414" s="242"/>
      <c r="G414" s="242"/>
      <c r="H414" s="242"/>
      <c r="I414" s="242"/>
      <c r="J414" s="242"/>
      <c r="K414" s="242"/>
      <c r="L414" s="242"/>
      <c r="M414" s="242"/>
      <c r="N414" s="242"/>
      <c r="O414" s="242"/>
      <c r="P414" s="242"/>
      <c r="Q414" s="242"/>
      <c r="R414" s="242"/>
      <c r="S414" s="242"/>
      <c r="T414" s="242"/>
      <c r="U414" s="242"/>
      <c r="V414" s="314"/>
      <c r="W414" s="242"/>
      <c r="X414" s="242"/>
      <c r="Y414" s="242"/>
      <c r="Z414" s="266"/>
      <c r="AA414" s="245"/>
      <c r="AB414" s="245"/>
      <c r="AC414" s="242"/>
      <c r="AD414" s="242"/>
      <c r="AE414" s="245"/>
      <c r="AF414" s="245"/>
      <c r="AG414" s="245"/>
      <c r="AH414" s="245"/>
      <c r="AI414" s="245"/>
      <c r="AJ414" s="245"/>
      <c r="AK414" s="245"/>
      <c r="AL414" s="245"/>
      <c r="AM414" s="253">
        <f>SUMPRODUCT($E$298:$E$401,AM298:AM401)</f>
        <v>0</v>
      </c>
      <c r="AN414" s="253">
        <f>SUMPRODUCT($E$298:$E$401,AN298:AN401)</f>
        <v>0</v>
      </c>
      <c r="AO414" s="253">
        <f>IF(AO297="kW",SUMPRODUCT(U298:U401,W298:W401,AO298:AO401),SUMPRODUCT(E298:E401,AO298:AO401))</f>
        <v>0</v>
      </c>
      <c r="AP414" s="253">
        <f>IF(AP297="kW",SUMPRODUCT(U298:U401,W298:W401,AP298:AP401),SUMPRODUCT(E298:E401,AP298:AP401))</f>
        <v>0</v>
      </c>
      <c r="AQ414" s="253">
        <f>IF(AQ297="kW",SUMPRODUCT(U298:U401,W298:W401,AQ298:AQ401),SUMPRODUCT(E298:E401,AQ298:AQ401))</f>
        <v>0</v>
      </c>
      <c r="AR414" s="253">
        <f>IF(AR297="kW",SUMPRODUCT(U298:U401,W298:W401,AR298:AR401),SUMPRODUCT(E298:E401, AR298:AR401))</f>
        <v>0</v>
      </c>
      <c r="AS414" s="253">
        <f>IF(AS297="kW",SUMPRODUCT(U298:U401,W298:W401,AS298:AS401),SUMPRODUCT(E298:E401,AS298:AS401))</f>
        <v>0</v>
      </c>
      <c r="AT414" s="253">
        <f>IF(AT297="kW",SUMPRODUCT(U298:U401,W298:W401,AT298:AT401),SUMPRODUCT(E298:E401,AT298:AT401))</f>
        <v>0</v>
      </c>
      <c r="AU414" s="253">
        <f>IF(AU297="kW",SUMPRODUCT(U298:U401,W298:W401,AU298:AU401),SUMPRODUCT(E298:E401,AU298:AU401))</f>
        <v>0</v>
      </c>
      <c r="AV414" s="253">
        <f>IF(AV297="kW",SUMPRODUCT(U298:U401,W298:W401,AV298:AV401),SUMPRODUCT(E298:E401,AV298:AV401))</f>
        <v>0</v>
      </c>
      <c r="AW414" s="253">
        <f>IF(AW297="kW",SUMPRODUCT(U298:U401,W298:W401,AW298:AW401),SUMPRODUCT(E298:E401,AW298:AW401))</f>
        <v>0</v>
      </c>
      <c r="AX414" s="253">
        <f>IF(AX297="kW",SUMPRODUCT(U298:U401,W298:W401,AX298:AX401),SUMPRODUCT(E298:E401,AX298:AX401))</f>
        <v>0</v>
      </c>
      <c r="AY414" s="253">
        <f>IF(AY297="kW",SUMPRODUCT(U298:U401,W298:W401,AY298:AY401),SUMPRODUCT(E298:E401,AY298:AY401))</f>
        <v>0</v>
      </c>
      <c r="AZ414" s="253">
        <f>IF(AZ297="kW",SUMPRODUCT(U298:U401,W298:W401,AZ298:AZ401),SUMPRODUCT(E298:E401,AZ298:AZ401))</f>
        <v>0</v>
      </c>
      <c r="BA414" s="297"/>
    </row>
    <row r="415" spans="1:55" ht="15">
      <c r="B415" s="285" t="s">
        <v>195</v>
      </c>
      <c r="C415" s="313"/>
      <c r="D415" s="242"/>
      <c r="E415" s="242"/>
      <c r="F415" s="242"/>
      <c r="G415" s="242"/>
      <c r="H415" s="242"/>
      <c r="I415" s="242"/>
      <c r="J415" s="242"/>
      <c r="K415" s="242"/>
      <c r="L415" s="242"/>
      <c r="M415" s="242"/>
      <c r="N415" s="242"/>
      <c r="O415" s="242"/>
      <c r="P415" s="242"/>
      <c r="Q415" s="242"/>
      <c r="R415" s="242"/>
      <c r="S415" s="242"/>
      <c r="T415" s="242"/>
      <c r="U415" s="242"/>
      <c r="V415" s="314"/>
      <c r="W415" s="242"/>
      <c r="X415" s="242"/>
      <c r="Y415" s="242"/>
      <c r="Z415" s="266"/>
      <c r="AA415" s="245"/>
      <c r="AB415" s="245"/>
      <c r="AC415" s="242"/>
      <c r="AD415" s="242"/>
      <c r="AE415" s="245"/>
      <c r="AF415" s="245"/>
      <c r="AG415" s="245"/>
      <c r="AH415" s="245"/>
      <c r="AI415" s="245"/>
      <c r="AJ415" s="245"/>
      <c r="AK415" s="245"/>
      <c r="AL415" s="245"/>
      <c r="AM415" s="253">
        <f>SUMPRODUCT($F$298:$F$401,AM298:AM401)</f>
        <v>0</v>
      </c>
      <c r="AN415" s="253">
        <f>SUMPRODUCT($F$298:$F$401,AN298:AN401)</f>
        <v>0</v>
      </c>
      <c r="AO415" s="253">
        <f>IF(AO297="kW",SUMPRODUCT(U298:U401,X298:X401,AO298:AO401),SUMPRODUCT(F298:F401,AO298:AO401))</f>
        <v>0</v>
      </c>
      <c r="AP415" s="253">
        <f>IF(AP297="kW",SUMPRODUCT(U298:U401,X298:X401,AP298:AP401),SUMPRODUCT(F298:F401,AP298:AP401))</f>
        <v>0</v>
      </c>
      <c r="AQ415" s="253">
        <f>IF(AQ297="kW",SUMPRODUCT(U298:U401,X298:X401,AQ298:AQ401),SUMPRODUCT(F298:F401, AQ298:AQ401))</f>
        <v>0</v>
      </c>
      <c r="AR415" s="253">
        <f>IF(AR297="kW",SUMPRODUCT(U298:U401,X298:X401,AR298:AR401),SUMPRODUCT(F298:F401, AR298:AR401))</f>
        <v>0</v>
      </c>
      <c r="AS415" s="253">
        <f>IF(AS297="kW",SUMPRODUCT(U298:U401,X298:X401,AS298:AS401),SUMPRODUCT(F298:F401,AS298:AS401))</f>
        <v>0</v>
      </c>
      <c r="AT415" s="253">
        <f>IF(AT297="kW",SUMPRODUCT(U298:U401,X298:X401,AT298:AT401),SUMPRODUCT(F298:F401,AT298:AT401))</f>
        <v>0</v>
      </c>
      <c r="AU415" s="253">
        <f>IF(AU297="kW",SUMPRODUCT(U298:U401,X298:X401,AU298:AU401),SUMPRODUCT(F298:F401,AU298:AU401))</f>
        <v>0</v>
      </c>
      <c r="AV415" s="253">
        <f>IF(AV297="kW",SUMPRODUCT(U298:U401,X298:X401,AV298:AV401),SUMPRODUCT(F298:F401,AV298:AV401))</f>
        <v>0</v>
      </c>
      <c r="AW415" s="253">
        <f>IF(AW297="kW",SUMPRODUCT(U298:U401,X298:X401,AW298:AW401),SUMPRODUCT(F298:F401,AW298:AW401))</f>
        <v>0</v>
      </c>
      <c r="AX415" s="253">
        <f>IF(AX297="kW",SUMPRODUCT(U298:U401,X298:X401,AX298:AX401),SUMPRODUCT(F298:F401,AX298:AX401))</f>
        <v>0</v>
      </c>
      <c r="AY415" s="253">
        <f>IF(AY297="kW",SUMPRODUCT(U298:U401,X298:X401,AY298:AY401),SUMPRODUCT(F298:F401,AY298:AY401))</f>
        <v>0</v>
      </c>
      <c r="AZ415" s="253">
        <f>IF(AZ297="kW",SUMPRODUCT(U298:U401,X298:X401,AZ298:AZ401),SUMPRODUCT(F298:F401,AZ298:AZ401))</f>
        <v>0</v>
      </c>
      <c r="BA415" s="297"/>
    </row>
    <row r="416" spans="1:55" ht="15">
      <c r="B416" s="285" t="s">
        <v>196</v>
      </c>
      <c r="C416" s="313"/>
      <c r="D416" s="242"/>
      <c r="E416" s="242"/>
      <c r="F416" s="242"/>
      <c r="G416" s="242"/>
      <c r="H416" s="242"/>
      <c r="I416" s="242"/>
      <c r="J416" s="242"/>
      <c r="K416" s="242"/>
      <c r="L416" s="242"/>
      <c r="M416" s="242"/>
      <c r="N416" s="242"/>
      <c r="O416" s="242"/>
      <c r="P416" s="242"/>
      <c r="Q416" s="242"/>
      <c r="R416" s="242"/>
      <c r="S416" s="242"/>
      <c r="T416" s="242"/>
      <c r="U416" s="242"/>
      <c r="V416" s="314"/>
      <c r="W416" s="242"/>
      <c r="X416" s="242"/>
      <c r="Y416" s="242"/>
      <c r="Z416" s="266"/>
      <c r="AA416" s="245"/>
      <c r="AB416" s="245"/>
      <c r="AC416" s="242"/>
      <c r="AD416" s="242"/>
      <c r="AE416" s="245"/>
      <c r="AF416" s="245"/>
      <c r="AG416" s="245"/>
      <c r="AH416" s="245"/>
      <c r="AI416" s="245"/>
      <c r="AJ416" s="245"/>
      <c r="AK416" s="245"/>
      <c r="AL416" s="245"/>
      <c r="AM416" s="253">
        <f>SUMPRODUCT($G$298:$G$401,AM298:AM401)</f>
        <v>0</v>
      </c>
      <c r="AN416" s="253">
        <f>SUMPRODUCT($G$298:$G$401,AN298:AN401)</f>
        <v>0</v>
      </c>
      <c r="AO416" s="253">
        <f>IF(AO297="kW",SUMPRODUCT(U298:U401,Y298:Y401,AO298:AO401),SUMPRODUCT(G298:G401,AO298:AO401))</f>
        <v>0</v>
      </c>
      <c r="AP416" s="253">
        <f>IF(AP297="kW",SUMPRODUCT(U298:U401,Y298:Y401,AP298:AP401),SUMPRODUCT(G298:G401,AP298:AP401))</f>
        <v>0</v>
      </c>
      <c r="AQ416" s="253">
        <f>IF(AQ297="kW",SUMPRODUCT(U298:U401,Y298:Y401,AQ298:AQ401),SUMPRODUCT(G298:G401, AQ298:AQ401))</f>
        <v>0</v>
      </c>
      <c r="AR416" s="253">
        <f>IF(AR297="kW",SUMPRODUCT(U298:U401,Y298:Y401,AR298:AR401),SUMPRODUCT(G298:G401, AR298:AR401))</f>
        <v>0</v>
      </c>
      <c r="AS416" s="253">
        <f>IF(AS297="kW",SUMPRODUCT(U298:U401,Y298:Y401,AS298:AS401),SUMPRODUCT(G298:G401,AS298:AS401))</f>
        <v>0</v>
      </c>
      <c r="AT416" s="253">
        <f>IF(AT297="kW",SUMPRODUCT(U298:U401,Y298:Y401,AT298:AT401),SUMPRODUCT(G298:G401,AT298:AT401))</f>
        <v>0</v>
      </c>
      <c r="AU416" s="253">
        <f>IF(AU297="kW",SUMPRODUCT(U298:U401,Y298:Y401,AU298:AU401),SUMPRODUCT(G298:G401,AU298:AU401))</f>
        <v>0</v>
      </c>
      <c r="AV416" s="253">
        <f>IF(AV297="kW",SUMPRODUCT(U298:U401,Y298:Y401,AV298:AV401),SUMPRODUCT(G298:G401,AV298:AV401))</f>
        <v>0</v>
      </c>
      <c r="AW416" s="253">
        <f>IF(AW297="kW",SUMPRODUCT(U298:U401,Y298:Y401,AW298:AW401),SUMPRODUCT(G298:G401,AW298:AW401))</f>
        <v>0</v>
      </c>
      <c r="AX416" s="253">
        <f>IF(AX297="kW",SUMPRODUCT(U298:U401,Y298:Y401,AX298:AX401),SUMPRODUCT(G298:G401,AX298:AX401))</f>
        <v>0</v>
      </c>
      <c r="AY416" s="253">
        <f>IF(AY297="kW",SUMPRODUCT(U298:U401,Y298:Y401,AY298:AY401),SUMPRODUCT(G298:G401,AY298:AY401))</f>
        <v>0</v>
      </c>
      <c r="AZ416" s="253">
        <f>IF(AZ297="kW",SUMPRODUCT(U298:U401,Y298:Y401,AZ298:AZ401),SUMPRODUCT(G298:G401,AZ298:AZ401))</f>
        <v>0</v>
      </c>
      <c r="BA416" s="297"/>
    </row>
    <row r="417" spans="2:53" ht="15">
      <c r="B417" s="285" t="s">
        <v>197</v>
      </c>
      <c r="C417" s="313"/>
      <c r="D417" s="242"/>
      <c r="E417" s="242"/>
      <c r="F417" s="242"/>
      <c r="G417" s="242"/>
      <c r="H417" s="242"/>
      <c r="I417" s="242"/>
      <c r="J417" s="242"/>
      <c r="K417" s="242"/>
      <c r="L417" s="242"/>
      <c r="M417" s="242"/>
      <c r="N417" s="242"/>
      <c r="O417" s="242"/>
      <c r="P417" s="242"/>
      <c r="Q417" s="242"/>
      <c r="R417" s="242"/>
      <c r="S417" s="242"/>
      <c r="T417" s="242"/>
      <c r="U417" s="242"/>
      <c r="V417" s="314"/>
      <c r="W417" s="242"/>
      <c r="X417" s="242"/>
      <c r="Y417" s="242"/>
      <c r="Z417" s="266"/>
      <c r="AA417" s="245"/>
      <c r="AB417" s="245"/>
      <c r="AC417" s="242"/>
      <c r="AD417" s="242"/>
      <c r="AE417" s="245"/>
      <c r="AF417" s="245"/>
      <c r="AG417" s="245"/>
      <c r="AH417" s="245"/>
      <c r="AI417" s="245"/>
      <c r="AJ417" s="245"/>
      <c r="AK417" s="245"/>
      <c r="AL417" s="245"/>
      <c r="AM417" s="253">
        <f>SUMPRODUCT($H$298:$H$401,AM298:AM401)</f>
        <v>0</v>
      </c>
      <c r="AN417" s="253">
        <f>SUMPRODUCT($H$298:$H$401,AN298:AN401)</f>
        <v>0</v>
      </c>
      <c r="AO417" s="253">
        <f>IF(AO297="kW",SUMPRODUCT(U298:U401,Z298:Z401,AO298:AO401),SUMPRODUCT(H298:H401,AO298:AO401))</f>
        <v>0</v>
      </c>
      <c r="AP417" s="253">
        <f>IF(AP297="kW",SUMPRODUCT(U298:U401,Z298:Z401,AP298:AP401),SUMPRODUCT(H298:H401,AP298:AP401))</f>
        <v>0</v>
      </c>
      <c r="AQ417" s="253">
        <f>IF(AQ297="kW",SUMPRODUCT(U298:U401,Z298:Z401,AQ298:AQ401),SUMPRODUCT(H298:H401, AQ298:AQ401))</f>
        <v>0</v>
      </c>
      <c r="AR417" s="253">
        <f>IF(AR297="kW",SUMPRODUCT(U298:U401,Z298:Z401,AR298:AR401),SUMPRODUCT(H298:H401, AR298:AR401))</f>
        <v>0</v>
      </c>
      <c r="AS417" s="253">
        <f>IF(AS297="kW",SUMPRODUCT(U298:U401,Z298:Z401,AS298:AS401),SUMPRODUCT(H298:H401,AS298:AS401))</f>
        <v>0</v>
      </c>
      <c r="AT417" s="253">
        <f>IF(AT297="kW",SUMPRODUCT(U298:U401,Z298:Z401,AT298:AT401),SUMPRODUCT(H298:H401,AT298:AT401))</f>
        <v>0</v>
      </c>
      <c r="AU417" s="253">
        <f>IF(AU297="kW",SUMPRODUCT(U298:U401,Z298:Z401,AU298:AU401),SUMPRODUCT(H298:H401,AU298:AU401))</f>
        <v>0</v>
      </c>
      <c r="AV417" s="253">
        <f>IF(AV297="kW",SUMPRODUCT(U298:U401,Z298:Z401,AV298:AV401),SUMPRODUCT(H298:H401,AV298:AV401))</f>
        <v>0</v>
      </c>
      <c r="AW417" s="253">
        <f>IF(AW297="kW",SUMPRODUCT(U298:U401,Z298:Z401,AW298:AW401),SUMPRODUCT(H298:H401,AW298:AW401))</f>
        <v>0</v>
      </c>
      <c r="AX417" s="253">
        <f>IF(AX297="kW",SUMPRODUCT(U298:U401,Z298:Z401,AX298:AX401),SUMPRODUCT(H298:H401,AX298:AX401))</f>
        <v>0</v>
      </c>
      <c r="AY417" s="253">
        <f>IF(AY297="kW",SUMPRODUCT(U298:U401,Z298:Z401,AY298:AY401),SUMPRODUCT(H298:H401,AY298:AY401))</f>
        <v>0</v>
      </c>
      <c r="AZ417" s="253">
        <f>IF(AZ297="kW",SUMPRODUCT(U298:U401,Z298:Z401,AZ298:AZ401),SUMPRODUCT(H298:H401,AZ298:AZ401))</f>
        <v>0</v>
      </c>
      <c r="BA417" s="297"/>
    </row>
    <row r="418" spans="2:53" ht="15">
      <c r="B418" s="285" t="s">
        <v>198</v>
      </c>
      <c r="C418" s="313"/>
      <c r="D418" s="242"/>
      <c r="E418" s="242"/>
      <c r="F418" s="242"/>
      <c r="G418" s="242"/>
      <c r="H418" s="242"/>
      <c r="I418" s="242"/>
      <c r="J418" s="242"/>
      <c r="K418" s="242"/>
      <c r="L418" s="242"/>
      <c r="M418" s="242"/>
      <c r="N418" s="242"/>
      <c r="O418" s="242"/>
      <c r="P418" s="242"/>
      <c r="Q418" s="242"/>
      <c r="R418" s="242"/>
      <c r="S418" s="242"/>
      <c r="T418" s="242"/>
      <c r="U418" s="242"/>
      <c r="V418" s="314"/>
      <c r="W418" s="242"/>
      <c r="X418" s="242"/>
      <c r="Y418" s="242"/>
      <c r="Z418" s="266"/>
      <c r="AA418" s="245"/>
      <c r="AB418" s="245"/>
      <c r="AC418" s="242"/>
      <c r="AD418" s="242"/>
      <c r="AE418" s="245"/>
      <c r="AF418" s="245"/>
      <c r="AG418" s="245"/>
      <c r="AH418" s="245"/>
      <c r="AI418" s="245"/>
      <c r="AJ418" s="245"/>
      <c r="AK418" s="245"/>
      <c r="AL418" s="245"/>
      <c r="AM418" s="253">
        <f>SUMPRODUCT($I$298:$I$401,AM298:AM401)</f>
        <v>0</v>
      </c>
      <c r="AN418" s="253">
        <f>SUMPRODUCT($I$298:$I$401,AN298:AN401)</f>
        <v>0</v>
      </c>
      <c r="AO418" s="253">
        <f>IF(AO297="kW",SUMPRODUCT(U298:U401,AA298:AA401,AO298:AO401),SUMPRODUCT(I298:I401,AO298:AO401))</f>
        <v>0</v>
      </c>
      <c r="AP418" s="253">
        <f>IF(AP297="kW",SUMPRODUCT(U298:U401,AA298:AA401,AP298:AP401),SUMPRODUCT(I298:I401,AP298:AP401))</f>
        <v>0</v>
      </c>
      <c r="AQ418" s="253">
        <f>IF(AQ297="kW",SUMPRODUCT(U298:U401,AA298:AA401,AQ298:AQ401),SUMPRODUCT(I298:I401, AQ298:AQ401))</f>
        <v>0</v>
      </c>
      <c r="AR418" s="253">
        <f>IF(AR297="kW",SUMPRODUCT(U298:U401,AA298:AA401,AR298:AR401),SUMPRODUCT(I298:I401, AR298:AR401))</f>
        <v>0</v>
      </c>
      <c r="AS418" s="253">
        <f>IF(AS297="kW",SUMPRODUCT(U298:U401,AA298:AA401,AS298:AS401),SUMPRODUCT(I298:I401,AS298:AS401))</f>
        <v>0</v>
      </c>
      <c r="AT418" s="253">
        <f>IF(AT297="kW",SUMPRODUCT(U298:U401,AA298:AA401,AT298:AT401),SUMPRODUCT(I298:I401,AT298:AT401))</f>
        <v>0</v>
      </c>
      <c r="AU418" s="253">
        <f>IF(AU297="kW",SUMPRODUCT(U298:U401,AA298:AA401,AU298:AU401),SUMPRODUCT(I298:I401,AU298:AU401))</f>
        <v>0</v>
      </c>
      <c r="AV418" s="253">
        <f>IF(AV297="kW",SUMPRODUCT(U298:U401,AA298:AA401,AV298:AV401),SUMPRODUCT(I298:I401,AV298:AV401))</f>
        <v>0</v>
      </c>
      <c r="AW418" s="253">
        <f>IF(AW297="kW",SUMPRODUCT(U298:U401,AA298:AA401,AW298:AW401),SUMPRODUCT(I298:I401,AW298:AW401))</f>
        <v>0</v>
      </c>
      <c r="AX418" s="253">
        <f>IF(AX297="kW",SUMPRODUCT(U298:U401,AA298:AA401,AX298:AX401),SUMPRODUCT(I298:I401,AX298:AX401))</f>
        <v>0</v>
      </c>
      <c r="AY418" s="253">
        <f>IF(AY297="kW",SUMPRODUCT(U298:U401,AA298:AA401,AY298:AY401),SUMPRODUCT(I298:I401,AY298:AY401))</f>
        <v>0</v>
      </c>
      <c r="AZ418" s="253">
        <f>IF(AZ297="kW",SUMPRODUCT(U298:U401,AA298:AA401,AZ298:AZ401),SUMPRODUCT(I298:I401,AZ298:AZ401))</f>
        <v>0</v>
      </c>
      <c r="BA418" s="297"/>
    </row>
    <row r="419" spans="2:53" ht="15">
      <c r="B419" s="285" t="s">
        <v>199</v>
      </c>
      <c r="C419" s="313"/>
      <c r="D419" s="245"/>
      <c r="E419" s="245"/>
      <c r="F419" s="245"/>
      <c r="G419" s="245"/>
      <c r="H419" s="245"/>
      <c r="I419" s="245"/>
      <c r="J419" s="245"/>
      <c r="K419" s="245"/>
      <c r="L419" s="245"/>
      <c r="M419" s="245"/>
      <c r="N419" s="245"/>
      <c r="O419" s="245"/>
      <c r="P419" s="245"/>
      <c r="Q419" s="245"/>
      <c r="R419" s="245"/>
      <c r="S419" s="245"/>
      <c r="T419" s="245"/>
      <c r="U419" s="245"/>
      <c r="V419" s="314"/>
      <c r="W419" s="245"/>
      <c r="X419" s="245"/>
      <c r="Y419" s="245"/>
      <c r="Z419" s="266"/>
      <c r="AA419" s="245"/>
      <c r="AB419" s="245"/>
      <c r="AC419" s="245"/>
      <c r="AD419" s="245"/>
      <c r="AE419" s="245"/>
      <c r="AF419" s="245"/>
      <c r="AG419" s="245"/>
      <c r="AH419" s="245"/>
      <c r="AI419" s="245"/>
      <c r="AJ419" s="245"/>
      <c r="AK419" s="245"/>
      <c r="AL419" s="245"/>
      <c r="AM419" s="253">
        <f>SUMPRODUCT($J$298:$J$401,AM298:AM401)</f>
        <v>0</v>
      </c>
      <c r="AN419" s="253">
        <f>SUMPRODUCT($J$298:$J$401,AN298:AN401)</f>
        <v>0</v>
      </c>
      <c r="AO419" s="253">
        <f>IF(AO297="kW",SUMPRODUCT(U298:U401,AB298:AB401,AO298:AO401),SUMPRODUCT(J298:J401,AO298:AO401))</f>
        <v>0</v>
      </c>
      <c r="AP419" s="253">
        <f>IF(AP297="kW",SUMPRODUCT(U298:U401,AB298:AB401,AP298:AP401),SUMPRODUCT(J298:J401,AP298:AP401))</f>
        <v>0</v>
      </c>
      <c r="AQ419" s="253">
        <f>IF(AQ297="kW",SUMPRODUCT(U298:U401,AB298:AB401,AQ298:AQ401),SUMPRODUCT(J298:J401, AQ298:AQ401))</f>
        <v>0</v>
      </c>
      <c r="AR419" s="253">
        <f>IF(AR297="kW",SUMPRODUCT(U298:U401,AB298:AB401,AR298:AR401),SUMPRODUCT(J298:J401, AR298:AR401))</f>
        <v>0</v>
      </c>
      <c r="AS419" s="253">
        <f>IF(AS297="kW",SUMPRODUCT(U298:U401,AB298:AB401,AS298:AS401),SUMPRODUCT(J298:J401,AS298:AS401))</f>
        <v>0</v>
      </c>
      <c r="AT419" s="253">
        <f>IF(AT297="kW",SUMPRODUCT(U298:U401,AB298:AB401,AT298:AT401),SUMPRODUCT(J298:J401,AT298:AT401))</f>
        <v>0</v>
      </c>
      <c r="AU419" s="253">
        <f>IF(AU297="kW",SUMPRODUCT(U298:U401,AB298:AB401,AU298:AU401),SUMPRODUCT(J298:J401,AU298:AU401))</f>
        <v>0</v>
      </c>
      <c r="AV419" s="253">
        <f>IF(AV297="kW",SUMPRODUCT(U298:U401,AB298:AB401,AV298:AV401),SUMPRODUCT(J298:J401,AV298:AV401))</f>
        <v>0</v>
      </c>
      <c r="AW419" s="253">
        <f>IF(AW297="kW",SUMPRODUCT(U298:U401,AB298:AB401,AW298:AW401),SUMPRODUCT(J298:J401,AW298:AW401))</f>
        <v>0</v>
      </c>
      <c r="AX419" s="253">
        <f>IF(AX297="kW",SUMPRODUCT(U298:U401,AB298:AB401,AX298:AX401),SUMPRODUCT(J298:J401,AX298:AX401))</f>
        <v>0</v>
      </c>
      <c r="AY419" s="253">
        <f>IF(AY297="kW",SUMPRODUCT(U298:U401,AB298:AB401,AY298:AY401),SUMPRODUCT(J298:J401,AY298:AY401))</f>
        <v>0</v>
      </c>
      <c r="AZ419" s="253">
        <f>IF(AZ297="kW",SUMPRODUCT(U298:U401,AB298:AB401,AZ298:AZ401),SUMPRODUCT(J298:J401,AZ298:AZ401))</f>
        <v>0</v>
      </c>
      <c r="BA419" s="297"/>
    </row>
    <row r="420" spans="2:53" ht="15">
      <c r="B420" s="285" t="s">
        <v>200</v>
      </c>
      <c r="C420" s="313"/>
      <c r="D420" s="245"/>
      <c r="E420" s="245"/>
      <c r="F420" s="245"/>
      <c r="G420" s="245"/>
      <c r="H420" s="245"/>
      <c r="I420" s="245"/>
      <c r="J420" s="245"/>
      <c r="K420" s="245"/>
      <c r="L420" s="245"/>
      <c r="M420" s="245"/>
      <c r="N420" s="245"/>
      <c r="O420" s="245"/>
      <c r="P420" s="245"/>
      <c r="Q420" s="245"/>
      <c r="R420" s="245"/>
      <c r="S420" s="245"/>
      <c r="T420" s="245"/>
      <c r="U420" s="245"/>
      <c r="V420" s="314"/>
      <c r="W420" s="245"/>
      <c r="X420" s="245"/>
      <c r="Y420" s="245"/>
      <c r="Z420" s="266"/>
      <c r="AA420" s="245"/>
      <c r="AB420" s="245"/>
      <c r="AC420" s="245"/>
      <c r="AD420" s="245"/>
      <c r="AE420" s="245"/>
      <c r="AF420" s="245"/>
      <c r="AG420" s="245"/>
      <c r="AH420" s="245"/>
      <c r="AI420" s="245"/>
      <c r="AJ420" s="245"/>
      <c r="AK420" s="245"/>
      <c r="AL420" s="245"/>
      <c r="AM420" s="253">
        <f>SUMPRODUCT($K$298:$K$401,AM298:AM401)</f>
        <v>0</v>
      </c>
      <c r="AN420" s="253">
        <f>SUMPRODUCT($K$298:$K$401,AN298:AN401)</f>
        <v>0</v>
      </c>
      <c r="AO420" s="253">
        <f t="shared" ref="AO420:AZ420" si="142">IF(AO297="kW",SUMPRODUCT($U$298:$U$401,$AC$298:$AC$401,AO298:AO401),SUMPRODUCT($K$298:$K$401,AO298:AO401))</f>
        <v>0</v>
      </c>
      <c r="AP420" s="253">
        <f t="shared" si="142"/>
        <v>0</v>
      </c>
      <c r="AQ420" s="253">
        <f t="shared" si="142"/>
        <v>0</v>
      </c>
      <c r="AR420" s="253">
        <f t="shared" si="142"/>
        <v>0</v>
      </c>
      <c r="AS420" s="253">
        <f t="shared" si="142"/>
        <v>0</v>
      </c>
      <c r="AT420" s="253">
        <f t="shared" si="142"/>
        <v>0</v>
      </c>
      <c r="AU420" s="253">
        <f t="shared" si="142"/>
        <v>0</v>
      </c>
      <c r="AV420" s="253">
        <f t="shared" si="142"/>
        <v>0</v>
      </c>
      <c r="AW420" s="253">
        <f t="shared" si="142"/>
        <v>0</v>
      </c>
      <c r="AX420" s="253">
        <f t="shared" si="142"/>
        <v>0</v>
      </c>
      <c r="AY420" s="253">
        <f t="shared" si="142"/>
        <v>0</v>
      </c>
      <c r="AZ420" s="253">
        <f t="shared" si="142"/>
        <v>0</v>
      </c>
      <c r="BA420" s="297"/>
    </row>
    <row r="421" spans="2:53" ht="15">
      <c r="B421" s="285" t="s">
        <v>922</v>
      </c>
      <c r="C421" s="313"/>
      <c r="D421" s="245"/>
      <c r="E421" s="245"/>
      <c r="F421" s="245"/>
      <c r="G421" s="245"/>
      <c r="H421" s="245"/>
      <c r="I421" s="245"/>
      <c r="J421" s="245"/>
      <c r="K421" s="245"/>
      <c r="L421" s="245"/>
      <c r="M421" s="245"/>
      <c r="N421" s="245"/>
      <c r="O421" s="245"/>
      <c r="P421" s="245"/>
      <c r="Q421" s="245"/>
      <c r="R421" s="245"/>
      <c r="S421" s="245"/>
      <c r="T421" s="245"/>
      <c r="U421" s="245"/>
      <c r="V421" s="314"/>
      <c r="W421" s="245"/>
      <c r="X421" s="245"/>
      <c r="Y421" s="245"/>
      <c r="Z421" s="266"/>
      <c r="AA421" s="245"/>
      <c r="AB421" s="245"/>
      <c r="AC421" s="245"/>
      <c r="AD421" s="245"/>
      <c r="AE421" s="245"/>
      <c r="AF421" s="245"/>
      <c r="AG421" s="245"/>
      <c r="AH421" s="245"/>
      <c r="AI421" s="245"/>
      <c r="AJ421" s="245"/>
      <c r="AK421" s="245"/>
      <c r="AL421" s="245"/>
      <c r="AM421" s="253">
        <f>SUMPRODUCT($L$298:$L$401,AM298:AM401)</f>
        <v>0</v>
      </c>
      <c r="AN421" s="253">
        <f>SUMPRODUCT($L$298:$L$401,AN298:AN401)</f>
        <v>0</v>
      </c>
      <c r="AO421" s="253">
        <f t="shared" ref="AO421:AZ421" si="143">IF(AO297="kW",SUMPRODUCT($U$298:$U$401,$AD$298:$AD$401,AO298:AO401),SUMPRODUCT($L$298:$L$401,AO298:AO401))</f>
        <v>0</v>
      </c>
      <c r="AP421" s="253">
        <f t="shared" si="143"/>
        <v>0</v>
      </c>
      <c r="AQ421" s="253">
        <f t="shared" si="143"/>
        <v>0</v>
      </c>
      <c r="AR421" s="253">
        <f t="shared" si="143"/>
        <v>0</v>
      </c>
      <c r="AS421" s="253">
        <f t="shared" si="143"/>
        <v>0</v>
      </c>
      <c r="AT421" s="253">
        <f t="shared" si="143"/>
        <v>0</v>
      </c>
      <c r="AU421" s="253">
        <f t="shared" si="143"/>
        <v>0</v>
      </c>
      <c r="AV421" s="253">
        <f t="shared" si="143"/>
        <v>0</v>
      </c>
      <c r="AW421" s="253">
        <f t="shared" si="143"/>
        <v>0</v>
      </c>
      <c r="AX421" s="253">
        <f t="shared" si="143"/>
        <v>0</v>
      </c>
      <c r="AY421" s="253">
        <f t="shared" si="143"/>
        <v>0</v>
      </c>
      <c r="AZ421" s="253">
        <f t="shared" si="143"/>
        <v>0</v>
      </c>
      <c r="BA421" s="297"/>
    </row>
    <row r="422" spans="2:53" ht="15">
      <c r="B422" s="285" t="s">
        <v>923</v>
      </c>
      <c r="C422" s="313"/>
      <c r="D422" s="245"/>
      <c r="E422" s="245"/>
      <c r="F422" s="245"/>
      <c r="G422" s="245"/>
      <c r="H422" s="245"/>
      <c r="I422" s="245"/>
      <c r="J422" s="245"/>
      <c r="K422" s="245"/>
      <c r="L422" s="245"/>
      <c r="M422" s="245"/>
      <c r="N422" s="245"/>
      <c r="O422" s="245"/>
      <c r="P422" s="245"/>
      <c r="Q422" s="245"/>
      <c r="R422" s="245"/>
      <c r="S422" s="245"/>
      <c r="T422" s="245"/>
      <c r="U422" s="245"/>
      <c r="V422" s="314"/>
      <c r="W422" s="245"/>
      <c r="X422" s="245"/>
      <c r="Y422" s="245"/>
      <c r="Z422" s="266"/>
      <c r="AA422" s="245"/>
      <c r="AB422" s="245"/>
      <c r="AC422" s="245"/>
      <c r="AD422" s="245"/>
      <c r="AE422" s="245"/>
      <c r="AF422" s="245"/>
      <c r="AG422" s="245"/>
      <c r="AH422" s="245"/>
      <c r="AI422" s="245"/>
      <c r="AJ422" s="245"/>
      <c r="AK422" s="245"/>
      <c r="AL422" s="245"/>
      <c r="AM422" s="253">
        <f>SUMPRODUCT($M$298:$M$401,AM298:AM401)</f>
        <v>0</v>
      </c>
      <c r="AN422" s="253">
        <f>SUMPRODUCT($M$298:$M$401,AN298:AN401)</f>
        <v>0</v>
      </c>
      <c r="AO422" s="253">
        <f t="shared" ref="AO422:AZ422" si="144">IF(AO297="kW",SUMPRODUCT($U$298:$U$401,$AE$298:$AE$401,AO298:AO401),SUMPRODUCT($M$298:$M$401,AO298:AO401))</f>
        <v>0</v>
      </c>
      <c r="AP422" s="253">
        <f t="shared" si="144"/>
        <v>0</v>
      </c>
      <c r="AQ422" s="253">
        <f t="shared" si="144"/>
        <v>0</v>
      </c>
      <c r="AR422" s="253">
        <f t="shared" si="144"/>
        <v>0</v>
      </c>
      <c r="AS422" s="253">
        <f t="shared" si="144"/>
        <v>0</v>
      </c>
      <c r="AT422" s="253">
        <f t="shared" si="144"/>
        <v>0</v>
      </c>
      <c r="AU422" s="253">
        <f t="shared" si="144"/>
        <v>0</v>
      </c>
      <c r="AV422" s="253">
        <f t="shared" si="144"/>
        <v>0</v>
      </c>
      <c r="AW422" s="253">
        <f t="shared" si="144"/>
        <v>0</v>
      </c>
      <c r="AX422" s="253">
        <f t="shared" si="144"/>
        <v>0</v>
      </c>
      <c r="AY422" s="253">
        <f t="shared" si="144"/>
        <v>0</v>
      </c>
      <c r="AZ422" s="253">
        <f t="shared" si="144"/>
        <v>0</v>
      </c>
      <c r="BA422" s="297"/>
    </row>
    <row r="423" spans="2:53" ht="15">
      <c r="B423" s="285" t="s">
        <v>924</v>
      </c>
      <c r="C423" s="313"/>
      <c r="D423" s="245"/>
      <c r="E423" s="245"/>
      <c r="F423" s="245"/>
      <c r="G423" s="245"/>
      <c r="H423" s="245"/>
      <c r="I423" s="245"/>
      <c r="J423" s="245"/>
      <c r="K423" s="245"/>
      <c r="L423" s="245"/>
      <c r="M423" s="245"/>
      <c r="N423" s="245"/>
      <c r="O423" s="245"/>
      <c r="P423" s="245"/>
      <c r="Q423" s="245"/>
      <c r="R423" s="245"/>
      <c r="S423" s="245"/>
      <c r="T423" s="245"/>
      <c r="U423" s="245"/>
      <c r="V423" s="314"/>
      <c r="W423" s="245"/>
      <c r="X423" s="245"/>
      <c r="Y423" s="245"/>
      <c r="Z423" s="266"/>
      <c r="AA423" s="245"/>
      <c r="AB423" s="245"/>
      <c r="AC423" s="245"/>
      <c r="AD423" s="245"/>
      <c r="AE423" s="245"/>
      <c r="AF423" s="245"/>
      <c r="AG423" s="245"/>
      <c r="AH423" s="245"/>
      <c r="AI423" s="245"/>
      <c r="AJ423" s="245"/>
      <c r="AK423" s="245"/>
      <c r="AL423" s="245"/>
      <c r="AM423" s="253">
        <f>SUMPRODUCT($N$298:$N$401,AM298:AM401)</f>
        <v>0</v>
      </c>
      <c r="AN423" s="253">
        <f>SUMPRODUCT($N$298:$N$401,AN298:AN401)</f>
        <v>0</v>
      </c>
      <c r="AO423" s="253">
        <f t="shared" ref="AO423:AZ423" si="145">IF(AO297="kW",SUMPRODUCT($U$298:$U$401,$AF$298:$AF$401,AO298:AO401),SUMPRODUCT($N$298:$N$401,AO298:AO401))</f>
        <v>0</v>
      </c>
      <c r="AP423" s="253">
        <f t="shared" si="145"/>
        <v>0</v>
      </c>
      <c r="AQ423" s="253">
        <f t="shared" si="145"/>
        <v>0</v>
      </c>
      <c r="AR423" s="253">
        <f t="shared" si="145"/>
        <v>0</v>
      </c>
      <c r="AS423" s="253">
        <f t="shared" si="145"/>
        <v>0</v>
      </c>
      <c r="AT423" s="253">
        <f t="shared" si="145"/>
        <v>0</v>
      </c>
      <c r="AU423" s="253">
        <f t="shared" si="145"/>
        <v>0</v>
      </c>
      <c r="AV423" s="253">
        <f t="shared" si="145"/>
        <v>0</v>
      </c>
      <c r="AW423" s="253">
        <f t="shared" si="145"/>
        <v>0</v>
      </c>
      <c r="AX423" s="253">
        <f t="shared" si="145"/>
        <v>0</v>
      </c>
      <c r="AY423" s="253">
        <f t="shared" si="145"/>
        <v>0</v>
      </c>
      <c r="AZ423" s="253">
        <f t="shared" si="145"/>
        <v>0</v>
      </c>
      <c r="BA423" s="297"/>
    </row>
    <row r="424" spans="2:53" ht="15">
      <c r="B424" s="285" t="s">
        <v>974</v>
      </c>
      <c r="C424" s="313"/>
      <c r="D424" s="245"/>
      <c r="E424" s="245"/>
      <c r="F424" s="245"/>
      <c r="G424" s="245"/>
      <c r="H424" s="245"/>
      <c r="I424" s="245"/>
      <c r="J424" s="245"/>
      <c r="K424" s="245"/>
      <c r="L424" s="245"/>
      <c r="M424" s="245"/>
      <c r="N424" s="245"/>
      <c r="O424" s="245"/>
      <c r="P424" s="245"/>
      <c r="Q424" s="245"/>
      <c r="R424" s="245"/>
      <c r="S424" s="245"/>
      <c r="T424" s="245"/>
      <c r="U424" s="245"/>
      <c r="V424" s="314"/>
      <c r="W424" s="245"/>
      <c r="X424" s="245"/>
      <c r="Y424" s="245"/>
      <c r="Z424" s="266"/>
      <c r="AA424" s="245"/>
      <c r="AB424" s="245"/>
      <c r="AC424" s="245"/>
      <c r="AD424" s="245"/>
      <c r="AE424" s="245"/>
      <c r="AF424" s="245"/>
      <c r="AG424" s="245"/>
      <c r="AH424" s="245"/>
      <c r="AI424" s="245"/>
      <c r="AJ424" s="245"/>
      <c r="AK424" s="245"/>
      <c r="AL424" s="245"/>
      <c r="AM424" s="253">
        <f>SUMPRODUCT($O$298:$O$401,AM298:AM401)</f>
        <v>0</v>
      </c>
      <c r="AN424" s="253">
        <f>SUMPRODUCT($O$298:$O$401,AN298:AN401)</f>
        <v>0</v>
      </c>
      <c r="AO424" s="253">
        <f t="shared" ref="AO424:AZ424" si="146">IF(AO297="kW",SUMPRODUCT($U$298:$U$401,$AG$298:$AG$401,AO298:AO401),SUMPRODUCT($O$298:$O$401,AO298:AO401))</f>
        <v>0</v>
      </c>
      <c r="AP424" s="253">
        <f t="shared" si="146"/>
        <v>0</v>
      </c>
      <c r="AQ424" s="253">
        <f t="shared" si="146"/>
        <v>0</v>
      </c>
      <c r="AR424" s="253">
        <f t="shared" si="146"/>
        <v>0</v>
      </c>
      <c r="AS424" s="253">
        <f t="shared" si="146"/>
        <v>0</v>
      </c>
      <c r="AT424" s="253">
        <f t="shared" si="146"/>
        <v>0</v>
      </c>
      <c r="AU424" s="253">
        <f t="shared" si="146"/>
        <v>0</v>
      </c>
      <c r="AV424" s="253">
        <f t="shared" si="146"/>
        <v>0</v>
      </c>
      <c r="AW424" s="253">
        <f t="shared" si="146"/>
        <v>0</v>
      </c>
      <c r="AX424" s="253">
        <f t="shared" si="146"/>
        <v>0</v>
      </c>
      <c r="AY424" s="253">
        <f t="shared" si="146"/>
        <v>0</v>
      </c>
      <c r="AZ424" s="253">
        <f t="shared" si="146"/>
        <v>0</v>
      </c>
      <c r="BA424" s="297"/>
    </row>
    <row r="425" spans="2:53" ht="15">
      <c r="B425" s="285" t="s">
        <v>925</v>
      </c>
      <c r="C425" s="313"/>
      <c r="D425" s="245"/>
      <c r="E425" s="245"/>
      <c r="F425" s="245"/>
      <c r="G425" s="245"/>
      <c r="H425" s="245"/>
      <c r="I425" s="245"/>
      <c r="J425" s="245"/>
      <c r="K425" s="245"/>
      <c r="L425" s="245"/>
      <c r="M425" s="245"/>
      <c r="N425" s="245"/>
      <c r="O425" s="245"/>
      <c r="P425" s="245"/>
      <c r="Q425" s="245"/>
      <c r="R425" s="245"/>
      <c r="S425" s="245"/>
      <c r="T425" s="245"/>
      <c r="U425" s="245"/>
      <c r="V425" s="314"/>
      <c r="W425" s="245"/>
      <c r="X425" s="245"/>
      <c r="Y425" s="245"/>
      <c r="Z425" s="266"/>
      <c r="AA425" s="245"/>
      <c r="AB425" s="245"/>
      <c r="AC425" s="245"/>
      <c r="AD425" s="245"/>
      <c r="AE425" s="245"/>
      <c r="AF425" s="245"/>
      <c r="AG425" s="245"/>
      <c r="AH425" s="245"/>
      <c r="AI425" s="245"/>
      <c r="AJ425" s="245"/>
      <c r="AK425" s="245"/>
      <c r="AL425" s="245"/>
      <c r="AM425" s="253">
        <f>SUMPRODUCT($P$298:$P$401,AM298:AM401)</f>
        <v>0</v>
      </c>
      <c r="AN425" s="253">
        <f>SUMPRODUCT($P$298:$P$401,AN298:AN401)</f>
        <v>0</v>
      </c>
      <c r="AO425" s="253">
        <f t="shared" ref="AO425:AZ425" si="147">IF(AO297="kW",SUMPRODUCT($U$298:$U$401,$AH$298:$AH$401,AO298:AO401),SUMPRODUCT($P$298:$P$401,AO298:AO401))</f>
        <v>0</v>
      </c>
      <c r="AP425" s="253">
        <f t="shared" si="147"/>
        <v>0</v>
      </c>
      <c r="AQ425" s="253">
        <f t="shared" si="147"/>
        <v>0</v>
      </c>
      <c r="AR425" s="253">
        <f t="shared" si="147"/>
        <v>0</v>
      </c>
      <c r="AS425" s="253">
        <f t="shared" si="147"/>
        <v>0</v>
      </c>
      <c r="AT425" s="253">
        <f t="shared" si="147"/>
        <v>0</v>
      </c>
      <c r="AU425" s="253">
        <f t="shared" si="147"/>
        <v>0</v>
      </c>
      <c r="AV425" s="253">
        <f t="shared" si="147"/>
        <v>0</v>
      </c>
      <c r="AW425" s="253">
        <f t="shared" si="147"/>
        <v>0</v>
      </c>
      <c r="AX425" s="253">
        <f t="shared" si="147"/>
        <v>0</v>
      </c>
      <c r="AY425" s="253">
        <f t="shared" si="147"/>
        <v>0</v>
      </c>
      <c r="AZ425" s="253">
        <f t="shared" si="147"/>
        <v>0</v>
      </c>
      <c r="BA425" s="297"/>
    </row>
    <row r="426" spans="2:53" ht="15">
      <c r="B426" s="285" t="s">
        <v>926</v>
      </c>
      <c r="C426" s="313"/>
      <c r="D426" s="296"/>
      <c r="E426" s="296"/>
      <c r="F426" s="296"/>
      <c r="G426" s="296"/>
      <c r="H426" s="296"/>
      <c r="I426" s="296"/>
      <c r="J426" s="296"/>
      <c r="K426" s="296"/>
      <c r="L426" s="296"/>
      <c r="M426" s="296"/>
      <c r="N426" s="296"/>
      <c r="O426" s="296"/>
      <c r="P426" s="296"/>
      <c r="Q426" s="296"/>
      <c r="R426" s="296"/>
      <c r="S426" s="296"/>
      <c r="T426" s="296"/>
      <c r="U426" s="296"/>
      <c r="V426" s="245"/>
      <c r="W426" s="242"/>
      <c r="X426" s="242"/>
      <c r="Y426" s="245"/>
      <c r="Z426" s="266"/>
      <c r="AA426" s="245"/>
      <c r="AB426" s="245"/>
      <c r="AC426" s="314"/>
      <c r="AD426" s="314"/>
      <c r="AE426" s="245"/>
      <c r="AF426" s="245"/>
      <c r="AG426" s="245"/>
      <c r="AH426" s="245"/>
      <c r="AI426" s="245"/>
      <c r="AJ426" s="245"/>
      <c r="AK426" s="245"/>
      <c r="AL426" s="245"/>
      <c r="AM426" s="253">
        <f>SUMPRODUCT($Q$298:$Q$401,AM298:AM401)</f>
        <v>0</v>
      </c>
      <c r="AN426" s="253">
        <f>SUMPRODUCT($Q$298:$Q$401,AN298:AN401)</f>
        <v>0</v>
      </c>
      <c r="AO426" s="253">
        <f t="shared" ref="AO426:AZ426" si="148">IF(AO297="kW",SUMPRODUCT($U$298:$U$401,$AI$298:$AI$401,AO298:AO401),SUMPRODUCT($Q$298:$Q$401,AO298:AO401))</f>
        <v>0</v>
      </c>
      <c r="AP426" s="253">
        <f t="shared" si="148"/>
        <v>0</v>
      </c>
      <c r="AQ426" s="253">
        <f t="shared" si="148"/>
        <v>0</v>
      </c>
      <c r="AR426" s="253">
        <f t="shared" si="148"/>
        <v>0</v>
      </c>
      <c r="AS426" s="253">
        <f t="shared" si="148"/>
        <v>0</v>
      </c>
      <c r="AT426" s="253">
        <f t="shared" si="148"/>
        <v>0</v>
      </c>
      <c r="AU426" s="253">
        <f t="shared" si="148"/>
        <v>0</v>
      </c>
      <c r="AV426" s="253">
        <f t="shared" si="148"/>
        <v>0</v>
      </c>
      <c r="AW426" s="253">
        <f t="shared" si="148"/>
        <v>0</v>
      </c>
      <c r="AX426" s="253">
        <f t="shared" si="148"/>
        <v>0</v>
      </c>
      <c r="AY426" s="253">
        <f t="shared" si="148"/>
        <v>0</v>
      </c>
      <c r="AZ426" s="253">
        <f t="shared" si="148"/>
        <v>0</v>
      </c>
      <c r="BA426" s="297"/>
    </row>
    <row r="427" spans="2:53" ht="15.75" customHeight="1">
      <c r="B427" s="336" t="s">
        <v>921</v>
      </c>
      <c r="C427" s="356"/>
      <c r="D427" s="357"/>
      <c r="E427" s="357"/>
      <c r="F427" s="357"/>
      <c r="G427" s="357"/>
      <c r="H427" s="357"/>
      <c r="I427" s="357"/>
      <c r="J427" s="357"/>
      <c r="K427" s="357"/>
      <c r="L427" s="357"/>
      <c r="M427" s="357"/>
      <c r="N427" s="357"/>
      <c r="O427" s="357"/>
      <c r="P427" s="357"/>
      <c r="Q427" s="357"/>
      <c r="R427" s="357"/>
      <c r="S427" s="357"/>
      <c r="T427" s="357"/>
      <c r="U427" s="357"/>
      <c r="V427" s="358"/>
      <c r="W427" s="359"/>
      <c r="X427" s="359"/>
      <c r="Y427" s="358"/>
      <c r="Z427" s="360"/>
      <c r="AA427" s="358"/>
      <c r="AB427" s="358"/>
      <c r="AC427" s="760"/>
      <c r="AD427" s="760"/>
      <c r="AE427" s="358"/>
      <c r="AF427" s="358"/>
      <c r="AG427" s="358"/>
      <c r="AH427" s="358"/>
      <c r="AI427" s="358"/>
      <c r="AJ427" s="358"/>
      <c r="AK427" s="358"/>
      <c r="AL427" s="358"/>
      <c r="AM427" s="738">
        <f>SUMPRODUCT($R$298:$R$401,AM298:AM401)</f>
        <v>0</v>
      </c>
      <c r="AN427" s="738">
        <f>SUMPRODUCT($R$298:$R$401,AN298:AN401)</f>
        <v>0</v>
      </c>
      <c r="AO427" s="738">
        <f t="shared" ref="AO427:AZ427" si="149">IF(AO297="kW",SUMPRODUCT($U$298:$U$401,$AI$298:$AI$401,AO298:AO401),SUMPRODUCT($Q$298:$Q$401,AO298:AO401))</f>
        <v>0</v>
      </c>
      <c r="AP427" s="738">
        <f t="shared" si="149"/>
        <v>0</v>
      </c>
      <c r="AQ427" s="738">
        <f t="shared" si="149"/>
        <v>0</v>
      </c>
      <c r="AR427" s="738">
        <f t="shared" si="149"/>
        <v>0</v>
      </c>
      <c r="AS427" s="738">
        <f t="shared" si="149"/>
        <v>0</v>
      </c>
      <c r="AT427" s="738">
        <f t="shared" si="149"/>
        <v>0</v>
      </c>
      <c r="AU427" s="738">
        <f t="shared" si="149"/>
        <v>0</v>
      </c>
      <c r="AV427" s="738">
        <f t="shared" si="149"/>
        <v>0</v>
      </c>
      <c r="AW427" s="738">
        <f t="shared" si="149"/>
        <v>0</v>
      </c>
      <c r="AX427" s="738">
        <f t="shared" si="149"/>
        <v>0</v>
      </c>
      <c r="AY427" s="738">
        <f t="shared" si="149"/>
        <v>0</v>
      </c>
      <c r="AZ427" s="738">
        <f t="shared" si="149"/>
        <v>0</v>
      </c>
      <c r="BA427" s="341"/>
    </row>
    <row r="428" spans="2:53" ht="15.75" customHeight="1">
      <c r="B428" s="336" t="s">
        <v>1145</v>
      </c>
      <c r="C428" s="313"/>
      <c r="D428" s="296"/>
      <c r="E428" s="296"/>
      <c r="F428" s="296"/>
      <c r="G428" s="296"/>
      <c r="H428" s="296"/>
      <c r="I428" s="296"/>
      <c r="J428" s="296"/>
      <c r="K428" s="296"/>
      <c r="L428" s="296"/>
      <c r="M428" s="296"/>
      <c r="N428" s="296"/>
      <c r="O428" s="296"/>
      <c r="P428" s="296"/>
      <c r="Q428" s="296"/>
      <c r="R428" s="296"/>
      <c r="S428" s="296"/>
      <c r="T428" s="296"/>
      <c r="U428" s="296"/>
      <c r="V428" s="245"/>
      <c r="W428" s="242"/>
      <c r="X428" s="242"/>
      <c r="Y428" s="245"/>
      <c r="Z428" s="266"/>
      <c r="AA428" s="245"/>
      <c r="AB428" s="245"/>
      <c r="AC428" s="314"/>
      <c r="AD428" s="314"/>
      <c r="AE428" s="245"/>
      <c r="AF428" s="245"/>
      <c r="AG428" s="245"/>
      <c r="AH428" s="245"/>
      <c r="AI428" s="245"/>
      <c r="AJ428" s="245"/>
      <c r="AK428" s="245"/>
      <c r="AL428" s="245"/>
      <c r="AM428" s="253"/>
      <c r="AN428" s="902">
        <v>0</v>
      </c>
      <c r="AO428" s="902">
        <v>0</v>
      </c>
      <c r="AP428" s="253"/>
      <c r="AQ428" s="253"/>
      <c r="AR428" s="253"/>
      <c r="AS428" s="253"/>
      <c r="AT428" s="253"/>
      <c r="AU428" s="253"/>
      <c r="AV428" s="253"/>
      <c r="AW428" s="253"/>
      <c r="AX428" s="253"/>
      <c r="AY428" s="253"/>
      <c r="AZ428" s="253"/>
      <c r="BA428" s="262"/>
    </row>
    <row r="429" spans="2:53" ht="21.75" customHeight="1">
      <c r="B429" s="324" t="s">
        <v>578</v>
      </c>
      <c r="C429" s="342"/>
      <c r="D429" s="343"/>
      <c r="E429" s="343"/>
      <c r="F429" s="343"/>
      <c r="G429" s="343"/>
      <c r="H429" s="343"/>
      <c r="I429" s="343"/>
      <c r="J429" s="343"/>
      <c r="K429" s="343"/>
      <c r="L429" s="343"/>
      <c r="M429" s="343"/>
      <c r="N429" s="343"/>
      <c r="O429" s="343"/>
      <c r="P429" s="343"/>
      <c r="Q429" s="343"/>
      <c r="R429" s="343"/>
      <c r="S429" s="343"/>
      <c r="T429" s="343"/>
      <c r="U429" s="343"/>
      <c r="V429" s="343"/>
      <c r="W429" s="343"/>
      <c r="X429" s="343"/>
      <c r="Y429" s="343"/>
      <c r="Z429" s="327"/>
      <c r="AA429" s="328"/>
      <c r="AB429" s="343"/>
      <c r="AC429" s="343"/>
      <c r="AD429" s="343"/>
      <c r="AE429" s="343"/>
      <c r="AF429" s="343"/>
      <c r="AG429" s="343"/>
      <c r="AH429" s="343"/>
      <c r="AI429" s="343"/>
      <c r="AJ429" s="343"/>
      <c r="AK429" s="343"/>
      <c r="AL429" s="343"/>
      <c r="AM429" s="344"/>
      <c r="AN429" s="344"/>
      <c r="AO429" s="344"/>
      <c r="AP429" s="344"/>
      <c r="AQ429" s="344"/>
      <c r="AR429" s="344"/>
      <c r="AS429" s="344"/>
      <c r="AT429" s="344"/>
      <c r="AU429" s="344"/>
      <c r="AV429" s="344"/>
      <c r="AW429" s="344"/>
      <c r="AX429" s="344"/>
      <c r="AY429" s="344"/>
      <c r="AZ429" s="344"/>
      <c r="BA429" s="344"/>
    </row>
    <row r="431" spans="2:53" ht="15.6">
      <c r="B431" s="243" t="s">
        <v>257</v>
      </c>
      <c r="C431" s="244"/>
      <c r="D431" s="513" t="s">
        <v>518</v>
      </c>
      <c r="F431" s="513"/>
      <c r="V431" s="244"/>
      <c r="AM431" s="233"/>
      <c r="AN431" s="231"/>
      <c r="AO431" s="231"/>
      <c r="AP431" s="231"/>
      <c r="AQ431" s="231"/>
      <c r="AR431" s="231"/>
      <c r="AS431" s="231"/>
      <c r="AT431" s="231"/>
      <c r="AU431" s="231"/>
      <c r="AV431" s="231"/>
      <c r="AW431" s="231"/>
      <c r="AX431" s="231"/>
      <c r="AY431" s="231"/>
      <c r="AZ431" s="231"/>
      <c r="BA431" s="231"/>
    </row>
    <row r="432" spans="2:53" ht="36" customHeight="1">
      <c r="B432" s="964" t="s">
        <v>211</v>
      </c>
      <c r="C432" s="966" t="s">
        <v>33</v>
      </c>
      <c r="D432" s="246" t="s">
        <v>421</v>
      </c>
      <c r="E432" s="970" t="s">
        <v>209</v>
      </c>
      <c r="F432" s="971"/>
      <c r="G432" s="971"/>
      <c r="H432" s="971"/>
      <c r="I432" s="971"/>
      <c r="J432" s="971"/>
      <c r="K432" s="971"/>
      <c r="L432" s="971"/>
      <c r="M432" s="971"/>
      <c r="N432" s="971"/>
      <c r="O432" s="971"/>
      <c r="P432" s="971"/>
      <c r="Q432" s="971"/>
      <c r="R432" s="971"/>
      <c r="S432" s="971"/>
      <c r="T432" s="972"/>
      <c r="U432" s="968" t="s">
        <v>213</v>
      </c>
      <c r="V432" s="246" t="s">
        <v>422</v>
      </c>
      <c r="W432" s="961" t="s">
        <v>212</v>
      </c>
      <c r="X432" s="962"/>
      <c r="Y432" s="962"/>
      <c r="Z432" s="962"/>
      <c r="AA432" s="962"/>
      <c r="AB432" s="962"/>
      <c r="AC432" s="962"/>
      <c r="AD432" s="962"/>
      <c r="AE432" s="962"/>
      <c r="AF432" s="962"/>
      <c r="AG432" s="962"/>
      <c r="AH432" s="962"/>
      <c r="AI432" s="962"/>
      <c r="AJ432" s="962"/>
      <c r="AK432" s="962"/>
      <c r="AL432" s="973"/>
      <c r="AM432" s="961" t="s">
        <v>242</v>
      </c>
      <c r="AN432" s="962"/>
      <c r="AO432" s="962"/>
      <c r="AP432" s="962"/>
      <c r="AQ432" s="962"/>
      <c r="AR432" s="962"/>
      <c r="AS432" s="962"/>
      <c r="AT432" s="962"/>
      <c r="AU432" s="962"/>
      <c r="AV432" s="962"/>
      <c r="AW432" s="962"/>
      <c r="AX432" s="962"/>
      <c r="AY432" s="962"/>
      <c r="AZ432" s="962"/>
      <c r="BA432" s="963"/>
    </row>
    <row r="433" spans="1:53" ht="45.75" customHeight="1">
      <c r="B433" s="965"/>
      <c r="C433" s="967"/>
      <c r="D433" s="247">
        <v>2014</v>
      </c>
      <c r="E433" s="247">
        <v>2015</v>
      </c>
      <c r="F433" s="247">
        <v>2016</v>
      </c>
      <c r="G433" s="247">
        <v>2017</v>
      </c>
      <c r="H433" s="247">
        <v>2018</v>
      </c>
      <c r="I433" s="247">
        <v>2019</v>
      </c>
      <c r="J433" s="247">
        <v>2020</v>
      </c>
      <c r="K433" s="247">
        <v>2021</v>
      </c>
      <c r="L433" s="247">
        <v>2022</v>
      </c>
      <c r="M433" s="247">
        <v>2023</v>
      </c>
      <c r="N433" s="247">
        <v>2024</v>
      </c>
      <c r="O433" s="247">
        <v>2025</v>
      </c>
      <c r="P433" s="247">
        <v>2026</v>
      </c>
      <c r="Q433" s="247">
        <v>2027</v>
      </c>
      <c r="R433" s="247">
        <v>2028</v>
      </c>
      <c r="S433" s="247">
        <v>2029</v>
      </c>
      <c r="T433" s="247">
        <v>2030</v>
      </c>
      <c r="U433" s="969"/>
      <c r="V433" s="247">
        <v>2014</v>
      </c>
      <c r="W433" s="247">
        <v>2015</v>
      </c>
      <c r="X433" s="247">
        <v>2016</v>
      </c>
      <c r="Y433" s="247">
        <v>2017</v>
      </c>
      <c r="Z433" s="247">
        <v>2018</v>
      </c>
      <c r="AA433" s="247">
        <v>2019</v>
      </c>
      <c r="AB433" s="247">
        <v>2020</v>
      </c>
      <c r="AC433" s="247">
        <v>2021</v>
      </c>
      <c r="AD433" s="247">
        <v>2022</v>
      </c>
      <c r="AE433" s="247">
        <v>2023</v>
      </c>
      <c r="AF433" s="247">
        <v>2024</v>
      </c>
      <c r="AG433" s="247">
        <v>2025</v>
      </c>
      <c r="AH433" s="247">
        <v>2026</v>
      </c>
      <c r="AI433" s="247">
        <v>2027</v>
      </c>
      <c r="AJ433" s="247">
        <v>2028</v>
      </c>
      <c r="AK433" s="247">
        <v>2029</v>
      </c>
      <c r="AL433" s="247">
        <v>2030</v>
      </c>
      <c r="AM433" s="247" t="str">
        <f>'1.  LRAMVA Summary'!D53</f>
        <v>Residential</v>
      </c>
      <c r="AN433" s="247" t="str">
        <f>'1.  LRAMVA Summary'!E53</f>
        <v>GS&lt;50 kW</v>
      </c>
      <c r="AO433" s="247" t="str">
        <f>'1.  LRAMVA Summary'!F53</f>
        <v>GS&gt;50 KW</v>
      </c>
      <c r="AP433" s="247" t="str">
        <f>'1.  LRAMVA Summary'!G53</f>
        <v>Street Lights</v>
      </c>
      <c r="AQ433" s="247" t="str">
        <f>'1.  LRAMVA Summary'!H53</f>
        <v/>
      </c>
      <c r="AR433" s="247" t="str">
        <f>'1.  LRAMVA Summary'!I53</f>
        <v/>
      </c>
      <c r="AS433" s="247" t="str">
        <f>'1.  LRAMVA Summary'!J53</f>
        <v/>
      </c>
      <c r="AT433" s="247" t="str">
        <f>'1.  LRAMVA Summary'!K53</f>
        <v/>
      </c>
      <c r="AU433" s="247" t="str">
        <f>'1.  LRAMVA Summary'!L53</f>
        <v/>
      </c>
      <c r="AV433" s="247" t="str">
        <f>'1.  LRAMVA Summary'!M53</f>
        <v/>
      </c>
      <c r="AW433" s="247" t="str">
        <f>'1.  LRAMVA Summary'!N53</f>
        <v/>
      </c>
      <c r="AX433" s="247" t="str">
        <f>'1.  LRAMVA Summary'!O53</f>
        <v/>
      </c>
      <c r="AY433" s="247" t="str">
        <f>'1.  LRAMVA Summary'!P53</f>
        <v/>
      </c>
      <c r="AZ433" s="247" t="str">
        <f>'1.  LRAMVA Summary'!Q53</f>
        <v/>
      </c>
      <c r="BA433" s="249" t="str">
        <f>'1.  LRAMVA Summary'!R53</f>
        <v>Total</v>
      </c>
    </row>
    <row r="434" spans="1:53" ht="15.75" customHeight="1">
      <c r="A434" s="451"/>
      <c r="B434" s="250" t="s">
        <v>0</v>
      </c>
      <c r="C434" s="251"/>
      <c r="D434" s="251"/>
      <c r="E434" s="251"/>
      <c r="F434" s="251"/>
      <c r="G434" s="251"/>
      <c r="H434" s="251"/>
      <c r="I434" s="251"/>
      <c r="J434" s="251"/>
      <c r="K434" s="251"/>
      <c r="L434" s="251"/>
      <c r="M434" s="251"/>
      <c r="N434" s="251"/>
      <c r="O434" s="251"/>
      <c r="P434" s="251"/>
      <c r="Q434" s="251"/>
      <c r="R434" s="251"/>
      <c r="S434" s="251"/>
      <c r="T434" s="251"/>
      <c r="U434" s="252"/>
      <c r="V434" s="251"/>
      <c r="W434" s="251"/>
      <c r="X434" s="251"/>
      <c r="Y434" s="251"/>
      <c r="Z434" s="251"/>
      <c r="AA434" s="251"/>
      <c r="AB434" s="251"/>
      <c r="AC434" s="251"/>
      <c r="AD434" s="251"/>
      <c r="AE434" s="251"/>
      <c r="AF434" s="251"/>
      <c r="AG434" s="251"/>
      <c r="AH434" s="251"/>
      <c r="AI434" s="251"/>
      <c r="AJ434" s="251"/>
      <c r="AK434" s="251"/>
      <c r="AL434" s="251"/>
      <c r="AM434" s="253" t="str">
        <f>'1.  LRAMVA Summary'!D54</f>
        <v>kWh</v>
      </c>
      <c r="AN434" s="253" t="str">
        <f>'1.  LRAMVA Summary'!E54</f>
        <v>kWh</v>
      </c>
      <c r="AO434" s="253" t="str">
        <f>'1.  LRAMVA Summary'!F54</f>
        <v>kW</v>
      </c>
      <c r="AP434" s="253" t="str">
        <f>'1.  LRAMVA Summary'!G54</f>
        <v>kW</v>
      </c>
      <c r="AQ434" s="253">
        <f>'1.  LRAMVA Summary'!H54</f>
        <v>0</v>
      </c>
      <c r="AR434" s="253">
        <f>'1.  LRAMVA Summary'!I54</f>
        <v>0</v>
      </c>
      <c r="AS434" s="253">
        <f>'1.  LRAMVA Summary'!J54</f>
        <v>0</v>
      </c>
      <c r="AT434" s="253">
        <f>'1.  LRAMVA Summary'!K54</f>
        <v>0</v>
      </c>
      <c r="AU434" s="253">
        <f>'1.  LRAMVA Summary'!L54</f>
        <v>0</v>
      </c>
      <c r="AV434" s="253">
        <f>'1.  LRAMVA Summary'!M54</f>
        <v>0</v>
      </c>
      <c r="AW434" s="253">
        <f>'1.  LRAMVA Summary'!N54</f>
        <v>0</v>
      </c>
      <c r="AX434" s="253">
        <f>'1.  LRAMVA Summary'!O54</f>
        <v>0</v>
      </c>
      <c r="AY434" s="253">
        <f>'1.  LRAMVA Summary'!P54</f>
        <v>0</v>
      </c>
      <c r="AZ434" s="253">
        <f>'1.  LRAMVA Summary'!Q54</f>
        <v>0</v>
      </c>
      <c r="BA434" s="254"/>
    </row>
    <row r="435" spans="1:53" ht="15" outlineLevel="1">
      <c r="A435" s="450">
        <v>1</v>
      </c>
      <c r="B435" s="256" t="s">
        <v>1</v>
      </c>
      <c r="C435" s="253" t="s">
        <v>25</v>
      </c>
      <c r="D435" s="257"/>
      <c r="E435" s="257"/>
      <c r="F435" s="257"/>
      <c r="G435" s="257"/>
      <c r="H435" s="257"/>
      <c r="I435" s="257"/>
      <c r="J435" s="257"/>
      <c r="K435" s="257"/>
      <c r="L435" s="257"/>
      <c r="M435" s="257"/>
      <c r="N435" s="257"/>
      <c r="O435" s="257"/>
      <c r="P435" s="257"/>
      <c r="Q435" s="257"/>
      <c r="R435" s="257"/>
      <c r="S435" s="257"/>
      <c r="T435" s="257"/>
      <c r="U435" s="253"/>
      <c r="V435" s="257"/>
      <c r="W435" s="257"/>
      <c r="X435" s="257"/>
      <c r="Y435" s="257"/>
      <c r="Z435" s="257"/>
      <c r="AA435" s="257"/>
      <c r="AB435" s="257"/>
      <c r="AC435" s="257"/>
      <c r="AD435" s="257"/>
      <c r="AE435" s="257"/>
      <c r="AF435" s="257"/>
      <c r="AG435" s="257"/>
      <c r="AH435" s="257"/>
      <c r="AI435" s="257"/>
      <c r="AJ435" s="257"/>
      <c r="AK435" s="257"/>
      <c r="AL435" s="257"/>
      <c r="AM435" s="418"/>
      <c r="AN435" s="363"/>
      <c r="AO435" s="363"/>
      <c r="AP435" s="363"/>
      <c r="AQ435" s="363"/>
      <c r="AR435" s="363"/>
      <c r="AS435" s="363"/>
      <c r="AT435" s="363"/>
      <c r="AU435" s="363"/>
      <c r="AV435" s="363"/>
      <c r="AW435" s="363"/>
      <c r="AX435" s="363"/>
      <c r="AY435" s="363"/>
      <c r="AZ435" s="363"/>
      <c r="BA435" s="258">
        <f>SUM(AM435:AZ435)</f>
        <v>0</v>
      </c>
    </row>
    <row r="436" spans="1:53" ht="15" outlineLevel="1">
      <c r="B436" s="256" t="s">
        <v>258</v>
      </c>
      <c r="C436" s="253" t="s">
        <v>163</v>
      </c>
      <c r="D436" s="257"/>
      <c r="E436" s="257"/>
      <c r="F436" s="257"/>
      <c r="G436" s="257"/>
      <c r="H436" s="257"/>
      <c r="I436" s="257"/>
      <c r="J436" s="257"/>
      <c r="K436" s="257"/>
      <c r="L436" s="257"/>
      <c r="M436" s="257"/>
      <c r="N436" s="257"/>
      <c r="O436" s="257"/>
      <c r="P436" s="257"/>
      <c r="Q436" s="257"/>
      <c r="R436" s="257"/>
      <c r="S436" s="257"/>
      <c r="T436" s="257"/>
      <c r="U436" s="416"/>
      <c r="V436" s="257"/>
      <c r="W436" s="257"/>
      <c r="X436" s="257"/>
      <c r="Y436" s="257"/>
      <c r="Z436" s="257"/>
      <c r="AA436" s="257"/>
      <c r="AB436" s="257"/>
      <c r="AC436" s="257"/>
      <c r="AD436" s="257"/>
      <c r="AE436" s="257"/>
      <c r="AF436" s="257"/>
      <c r="AG436" s="257"/>
      <c r="AH436" s="257"/>
      <c r="AI436" s="257"/>
      <c r="AJ436" s="257"/>
      <c r="AK436" s="257"/>
      <c r="AL436" s="257"/>
      <c r="AM436" s="364">
        <f>AM435</f>
        <v>0</v>
      </c>
      <c r="AN436" s="364">
        <f>AN435</f>
        <v>0</v>
      </c>
      <c r="AO436" s="364">
        <f t="shared" ref="AO436:AZ436" si="150">AO435</f>
        <v>0</v>
      </c>
      <c r="AP436" s="364">
        <f t="shared" si="150"/>
        <v>0</v>
      </c>
      <c r="AQ436" s="364">
        <f t="shared" si="150"/>
        <v>0</v>
      </c>
      <c r="AR436" s="364">
        <f t="shared" si="150"/>
        <v>0</v>
      </c>
      <c r="AS436" s="364">
        <f t="shared" si="150"/>
        <v>0</v>
      </c>
      <c r="AT436" s="364">
        <f t="shared" si="150"/>
        <v>0</v>
      </c>
      <c r="AU436" s="364">
        <f t="shared" si="150"/>
        <v>0</v>
      </c>
      <c r="AV436" s="364">
        <f t="shared" si="150"/>
        <v>0</v>
      </c>
      <c r="AW436" s="364">
        <f t="shared" si="150"/>
        <v>0</v>
      </c>
      <c r="AX436" s="364">
        <f t="shared" si="150"/>
        <v>0</v>
      </c>
      <c r="AY436" s="364">
        <f t="shared" si="150"/>
        <v>0</v>
      </c>
      <c r="AZ436" s="364">
        <f t="shared" si="150"/>
        <v>0</v>
      </c>
      <c r="BA436" s="259"/>
    </row>
    <row r="437" spans="1:53" ht="15.6" outlineLevel="1">
      <c r="A437" s="452"/>
      <c r="B437" s="260"/>
      <c r="C437" s="261"/>
      <c r="D437" s="261"/>
      <c r="E437" s="261"/>
      <c r="F437" s="261"/>
      <c r="G437" s="261"/>
      <c r="H437" s="261"/>
      <c r="I437" s="261"/>
      <c r="J437" s="261"/>
      <c r="K437" s="261"/>
      <c r="L437" s="261"/>
      <c r="M437" s="261"/>
      <c r="N437" s="261"/>
      <c r="O437" s="261"/>
      <c r="P437" s="261"/>
      <c r="Q437" s="261"/>
      <c r="R437" s="261"/>
      <c r="S437" s="261"/>
      <c r="T437" s="261"/>
      <c r="U437" s="265"/>
      <c r="V437" s="261"/>
      <c r="W437" s="261"/>
      <c r="X437" s="261"/>
      <c r="Y437" s="261"/>
      <c r="Z437" s="261"/>
      <c r="AA437" s="261"/>
      <c r="AB437" s="261"/>
      <c r="AC437" s="261"/>
      <c r="AD437" s="261"/>
      <c r="AE437" s="261"/>
      <c r="AF437" s="261"/>
      <c r="AG437" s="261"/>
      <c r="AH437" s="261"/>
      <c r="AI437" s="261"/>
      <c r="AJ437" s="261"/>
      <c r="AK437" s="261"/>
      <c r="AL437" s="261"/>
      <c r="AM437" s="365"/>
      <c r="AN437" s="366"/>
      <c r="AO437" s="366"/>
      <c r="AP437" s="366"/>
      <c r="AQ437" s="366"/>
      <c r="AR437" s="366"/>
      <c r="AS437" s="366"/>
      <c r="AT437" s="366"/>
      <c r="AU437" s="366"/>
      <c r="AV437" s="366"/>
      <c r="AW437" s="366"/>
      <c r="AX437" s="366"/>
      <c r="AY437" s="366"/>
      <c r="AZ437" s="366"/>
      <c r="BA437" s="264"/>
    </row>
    <row r="438" spans="1:53" ht="15" outlineLevel="1">
      <c r="A438" s="450">
        <v>2</v>
      </c>
      <c r="B438" s="256" t="s">
        <v>2</v>
      </c>
      <c r="C438" s="253" t="s">
        <v>25</v>
      </c>
      <c r="D438" s="257"/>
      <c r="E438" s="257"/>
      <c r="F438" s="257"/>
      <c r="G438" s="257"/>
      <c r="H438" s="257"/>
      <c r="I438" s="257"/>
      <c r="J438" s="257"/>
      <c r="K438" s="257"/>
      <c r="L438" s="257"/>
      <c r="M438" s="257"/>
      <c r="N438" s="257"/>
      <c r="O438" s="257"/>
      <c r="P438" s="257"/>
      <c r="Q438" s="257"/>
      <c r="R438" s="257"/>
      <c r="S438" s="257"/>
      <c r="T438" s="257"/>
      <c r="U438" s="253"/>
      <c r="V438" s="257"/>
      <c r="W438" s="257"/>
      <c r="X438" s="257"/>
      <c r="Y438" s="257"/>
      <c r="Z438" s="257"/>
      <c r="AA438" s="257"/>
      <c r="AB438" s="257"/>
      <c r="AC438" s="257"/>
      <c r="AD438" s="257"/>
      <c r="AE438" s="257"/>
      <c r="AF438" s="257"/>
      <c r="AG438" s="257"/>
      <c r="AH438" s="257"/>
      <c r="AI438" s="257"/>
      <c r="AJ438" s="257"/>
      <c r="AK438" s="257"/>
      <c r="AL438" s="257"/>
      <c r="AM438" s="418"/>
      <c r="AN438" s="363"/>
      <c r="AO438" s="363"/>
      <c r="AP438" s="363"/>
      <c r="AQ438" s="363"/>
      <c r="AR438" s="363"/>
      <c r="AS438" s="363"/>
      <c r="AT438" s="363"/>
      <c r="AU438" s="363"/>
      <c r="AV438" s="363"/>
      <c r="AW438" s="363"/>
      <c r="AX438" s="363"/>
      <c r="AY438" s="363"/>
      <c r="AZ438" s="363"/>
      <c r="BA438" s="258">
        <f>SUM(AM438:AZ438)</f>
        <v>0</v>
      </c>
    </row>
    <row r="439" spans="1:53" ht="15" outlineLevel="1">
      <c r="B439" s="256" t="s">
        <v>258</v>
      </c>
      <c r="C439" s="253" t="s">
        <v>163</v>
      </c>
      <c r="D439" s="257"/>
      <c r="E439" s="257"/>
      <c r="F439" s="257"/>
      <c r="G439" s="257"/>
      <c r="H439" s="257"/>
      <c r="I439" s="257"/>
      <c r="J439" s="257"/>
      <c r="K439" s="257"/>
      <c r="L439" s="257"/>
      <c r="M439" s="257"/>
      <c r="N439" s="257"/>
      <c r="O439" s="257"/>
      <c r="P439" s="257"/>
      <c r="Q439" s="257"/>
      <c r="R439" s="257"/>
      <c r="S439" s="257"/>
      <c r="T439" s="257"/>
      <c r="U439" s="416"/>
      <c r="V439" s="257"/>
      <c r="W439" s="257"/>
      <c r="X439" s="257"/>
      <c r="Y439" s="257"/>
      <c r="Z439" s="257"/>
      <c r="AA439" s="257"/>
      <c r="AB439" s="257"/>
      <c r="AC439" s="257"/>
      <c r="AD439" s="257"/>
      <c r="AE439" s="257"/>
      <c r="AF439" s="257"/>
      <c r="AG439" s="257"/>
      <c r="AH439" s="257"/>
      <c r="AI439" s="257"/>
      <c r="AJ439" s="257"/>
      <c r="AK439" s="257"/>
      <c r="AL439" s="257"/>
      <c r="AM439" s="364">
        <f>AM438</f>
        <v>0</v>
      </c>
      <c r="AN439" s="364">
        <f>AN438</f>
        <v>0</v>
      </c>
      <c r="AO439" s="364">
        <f t="shared" ref="AO439:AZ439" si="151">AO438</f>
        <v>0</v>
      </c>
      <c r="AP439" s="364">
        <f t="shared" si="151"/>
        <v>0</v>
      </c>
      <c r="AQ439" s="364">
        <f t="shared" si="151"/>
        <v>0</v>
      </c>
      <c r="AR439" s="364">
        <f t="shared" si="151"/>
        <v>0</v>
      </c>
      <c r="AS439" s="364">
        <f t="shared" si="151"/>
        <v>0</v>
      </c>
      <c r="AT439" s="364">
        <f t="shared" si="151"/>
        <v>0</v>
      </c>
      <c r="AU439" s="364">
        <f t="shared" si="151"/>
        <v>0</v>
      </c>
      <c r="AV439" s="364">
        <f t="shared" si="151"/>
        <v>0</v>
      </c>
      <c r="AW439" s="364">
        <f t="shared" si="151"/>
        <v>0</v>
      </c>
      <c r="AX439" s="364">
        <f t="shared" si="151"/>
        <v>0</v>
      </c>
      <c r="AY439" s="364">
        <f t="shared" si="151"/>
        <v>0</v>
      </c>
      <c r="AZ439" s="364">
        <f t="shared" si="151"/>
        <v>0</v>
      </c>
      <c r="BA439" s="259"/>
    </row>
    <row r="440" spans="1:53" ht="15.6" outlineLevel="1">
      <c r="A440" s="452"/>
      <c r="B440" s="260"/>
      <c r="C440" s="261"/>
      <c r="D440" s="266"/>
      <c r="E440" s="266"/>
      <c r="F440" s="266"/>
      <c r="G440" s="266"/>
      <c r="H440" s="266"/>
      <c r="I440" s="266"/>
      <c r="J440" s="266"/>
      <c r="K440" s="266"/>
      <c r="L440" s="266"/>
      <c r="M440" s="266"/>
      <c r="N440" s="266"/>
      <c r="O440" s="266"/>
      <c r="P440" s="266"/>
      <c r="Q440" s="266"/>
      <c r="R440" s="266"/>
      <c r="S440" s="266"/>
      <c r="T440" s="266"/>
      <c r="U440" s="265"/>
      <c r="V440" s="266"/>
      <c r="W440" s="266"/>
      <c r="X440" s="266"/>
      <c r="Y440" s="266"/>
      <c r="Z440" s="266"/>
      <c r="AA440" s="266"/>
      <c r="AB440" s="266"/>
      <c r="AC440" s="266"/>
      <c r="AD440" s="266"/>
      <c r="AE440" s="266"/>
      <c r="AF440" s="266"/>
      <c r="AG440" s="266"/>
      <c r="AH440" s="266"/>
      <c r="AI440" s="266"/>
      <c r="AJ440" s="266"/>
      <c r="AK440" s="266"/>
      <c r="AL440" s="266"/>
      <c r="AM440" s="365"/>
      <c r="AN440" s="366"/>
      <c r="AO440" s="366"/>
      <c r="AP440" s="366"/>
      <c r="AQ440" s="366"/>
      <c r="AR440" s="366"/>
      <c r="AS440" s="366"/>
      <c r="AT440" s="366"/>
      <c r="AU440" s="366"/>
      <c r="AV440" s="366"/>
      <c r="AW440" s="366"/>
      <c r="AX440" s="366"/>
      <c r="AY440" s="366"/>
      <c r="AZ440" s="366"/>
      <c r="BA440" s="264"/>
    </row>
    <row r="441" spans="1:53" ht="15" outlineLevel="1">
      <c r="A441" s="450">
        <v>3</v>
      </c>
      <c r="B441" s="256" t="s">
        <v>3</v>
      </c>
      <c r="C441" s="253" t="s">
        <v>25</v>
      </c>
      <c r="D441" s="257"/>
      <c r="E441" s="257"/>
      <c r="F441" s="257"/>
      <c r="G441" s="257"/>
      <c r="H441" s="257"/>
      <c r="I441" s="257"/>
      <c r="J441" s="257"/>
      <c r="K441" s="257">
        <f>'7.  Persistence Report'!BA52</f>
        <v>43485.945112000001</v>
      </c>
      <c r="L441" s="257">
        <f>'7.  Persistence Report'!BB52</f>
        <v>43485.945112000001</v>
      </c>
      <c r="M441" s="257">
        <f>'7.  Persistence Report'!BC52</f>
        <v>43485.945112000001</v>
      </c>
      <c r="N441" s="257">
        <f>'7.  Persistence Report'!BD52</f>
        <v>43485.945112000001</v>
      </c>
      <c r="O441" s="257">
        <f>'7.  Persistence Report'!BE52</f>
        <v>43485.945112000001</v>
      </c>
      <c r="P441" s="257">
        <f>'7.  Persistence Report'!BF52</f>
        <v>43485.945112000001</v>
      </c>
      <c r="Q441" s="257">
        <f>'7.  Persistence Report'!BG52</f>
        <v>43485.945112000001</v>
      </c>
      <c r="R441" s="257">
        <f>'7.  Persistence Report'!BH52</f>
        <v>43485.945112000001</v>
      </c>
      <c r="S441" s="257">
        <f>'7.  Persistence Report'!BI52</f>
        <v>43485.945112000001</v>
      </c>
      <c r="T441" s="257">
        <f>'7.  Persistence Report'!BJ52</f>
        <v>43485.945112000001</v>
      </c>
      <c r="U441" s="253"/>
      <c r="V441" s="257"/>
      <c r="W441" s="257"/>
      <c r="X441" s="257"/>
      <c r="Y441" s="257"/>
      <c r="Z441" s="257"/>
      <c r="AA441" s="257"/>
      <c r="AB441" s="257"/>
      <c r="AC441" s="257">
        <f>'7.  Persistence Report'!V52</f>
        <v>22.872256203999999</v>
      </c>
      <c r="AD441" s="257">
        <f>'7.  Persistence Report'!W52</f>
        <v>22.872256203999999</v>
      </c>
      <c r="AE441" s="257">
        <f>'7.  Persistence Report'!X52</f>
        <v>22.872256203999999</v>
      </c>
      <c r="AF441" s="257">
        <f>'7.  Persistence Report'!Y52</f>
        <v>22.872256203999999</v>
      </c>
      <c r="AG441" s="257">
        <f>'7.  Persistence Report'!Z52</f>
        <v>22.872256203999999</v>
      </c>
      <c r="AH441" s="257">
        <f>'7.  Persistence Report'!AA52</f>
        <v>22.872256203999999</v>
      </c>
      <c r="AI441" s="257">
        <f>'7.  Persistence Report'!AB52</f>
        <v>22.872256203999999</v>
      </c>
      <c r="AJ441" s="257">
        <f>'7.  Persistence Report'!AC52</f>
        <v>22.872256203999999</v>
      </c>
      <c r="AK441" s="257">
        <f>'7.  Persistence Report'!AD52</f>
        <v>22.872256203999999</v>
      </c>
      <c r="AL441" s="257">
        <f>'7.  Persistence Report'!AE52</f>
        <v>22.872256203999999</v>
      </c>
      <c r="AM441" s="418">
        <v>1</v>
      </c>
      <c r="AN441" s="363"/>
      <c r="AO441" s="363"/>
      <c r="AP441" s="363"/>
      <c r="AQ441" s="363"/>
      <c r="AR441" s="363"/>
      <c r="AS441" s="363"/>
      <c r="AT441" s="363"/>
      <c r="AU441" s="363"/>
      <c r="AV441" s="363"/>
      <c r="AW441" s="363"/>
      <c r="AX441" s="363"/>
      <c r="AY441" s="363"/>
      <c r="AZ441" s="363"/>
      <c r="BA441" s="258">
        <f>SUM(AM441:AZ441)</f>
        <v>1</v>
      </c>
    </row>
    <row r="442" spans="1:53" ht="15" outlineLevel="1">
      <c r="B442" s="256" t="s">
        <v>258</v>
      </c>
      <c r="C442" s="253" t="s">
        <v>163</v>
      </c>
      <c r="D442" s="257"/>
      <c r="E442" s="257"/>
      <c r="F442" s="257"/>
      <c r="G442" s="257"/>
      <c r="H442" s="257"/>
      <c r="I442" s="257"/>
      <c r="J442" s="257"/>
      <c r="K442" s="257"/>
      <c r="L442" s="257"/>
      <c r="M442" s="257"/>
      <c r="N442" s="257"/>
      <c r="O442" s="257"/>
      <c r="P442" s="257"/>
      <c r="Q442" s="257"/>
      <c r="R442" s="257"/>
      <c r="S442" s="257"/>
      <c r="T442" s="257"/>
      <c r="U442" s="416"/>
      <c r="V442" s="257"/>
      <c r="W442" s="257"/>
      <c r="X442" s="257"/>
      <c r="Y442" s="257"/>
      <c r="Z442" s="257"/>
      <c r="AA442" s="257"/>
      <c r="AB442" s="257"/>
      <c r="AC442" s="257"/>
      <c r="AD442" s="257"/>
      <c r="AE442" s="257"/>
      <c r="AF442" s="257"/>
      <c r="AG442" s="257"/>
      <c r="AH442" s="257"/>
      <c r="AI442" s="257"/>
      <c r="AJ442" s="257"/>
      <c r="AK442" s="257"/>
      <c r="AL442" s="257"/>
      <c r="AM442" s="364">
        <f>AM441</f>
        <v>1</v>
      </c>
      <c r="AN442" s="364">
        <f>AN441</f>
        <v>0</v>
      </c>
      <c r="AO442" s="364">
        <f t="shared" ref="AO442:AZ442" si="152">AO441</f>
        <v>0</v>
      </c>
      <c r="AP442" s="364">
        <f t="shared" si="152"/>
        <v>0</v>
      </c>
      <c r="AQ442" s="364">
        <f t="shared" si="152"/>
        <v>0</v>
      </c>
      <c r="AR442" s="364">
        <f t="shared" si="152"/>
        <v>0</v>
      </c>
      <c r="AS442" s="364">
        <f t="shared" si="152"/>
        <v>0</v>
      </c>
      <c r="AT442" s="364">
        <f t="shared" si="152"/>
        <v>0</v>
      </c>
      <c r="AU442" s="364">
        <f t="shared" si="152"/>
        <v>0</v>
      </c>
      <c r="AV442" s="364">
        <f t="shared" si="152"/>
        <v>0</v>
      </c>
      <c r="AW442" s="364">
        <f t="shared" si="152"/>
        <v>0</v>
      </c>
      <c r="AX442" s="364">
        <f t="shared" si="152"/>
        <v>0</v>
      </c>
      <c r="AY442" s="364">
        <f t="shared" si="152"/>
        <v>0</v>
      </c>
      <c r="AZ442" s="364">
        <f t="shared" si="152"/>
        <v>0</v>
      </c>
      <c r="BA442" s="259"/>
    </row>
    <row r="443" spans="1:53" ht="15" outlineLevel="1">
      <c r="B443" s="256"/>
      <c r="C443" s="267"/>
      <c r="D443" s="253"/>
      <c r="E443" s="253"/>
      <c r="F443" s="253"/>
      <c r="G443" s="253"/>
      <c r="H443" s="253"/>
      <c r="I443" s="253"/>
      <c r="J443" s="253"/>
      <c r="K443" s="253"/>
      <c r="L443" s="253"/>
      <c r="M443" s="253"/>
      <c r="N443" s="253"/>
      <c r="O443" s="253"/>
      <c r="P443" s="253"/>
      <c r="Q443" s="253"/>
      <c r="R443" s="253"/>
      <c r="S443" s="253"/>
      <c r="T443" s="253"/>
      <c r="U443" s="245"/>
      <c r="V443" s="253"/>
      <c r="W443" s="253"/>
      <c r="X443" s="253"/>
      <c r="Y443" s="253"/>
      <c r="Z443" s="253"/>
      <c r="AA443" s="253"/>
      <c r="AB443" s="253"/>
      <c r="AC443" s="253"/>
      <c r="AD443" s="253"/>
      <c r="AE443" s="253"/>
      <c r="AF443" s="253"/>
      <c r="AG443" s="253"/>
      <c r="AH443" s="253"/>
      <c r="AI443" s="253"/>
      <c r="AJ443" s="253"/>
      <c r="AK443" s="253"/>
      <c r="AL443" s="253"/>
      <c r="AM443" s="365"/>
      <c r="AN443" s="365"/>
      <c r="AO443" s="365"/>
      <c r="AP443" s="365"/>
      <c r="AQ443" s="365"/>
      <c r="AR443" s="365"/>
      <c r="AS443" s="365"/>
      <c r="AT443" s="365"/>
      <c r="AU443" s="365"/>
      <c r="AV443" s="365"/>
      <c r="AW443" s="365"/>
      <c r="AX443" s="365"/>
      <c r="AY443" s="365"/>
      <c r="AZ443" s="365"/>
      <c r="BA443" s="268"/>
    </row>
    <row r="444" spans="1:53" ht="15" outlineLevel="1">
      <c r="A444" s="450">
        <v>4</v>
      </c>
      <c r="B444" s="256" t="s">
        <v>4</v>
      </c>
      <c r="C444" s="253" t="s">
        <v>25</v>
      </c>
      <c r="D444" s="257"/>
      <c r="E444" s="257"/>
      <c r="F444" s="257"/>
      <c r="G444" s="257"/>
      <c r="H444" s="257"/>
      <c r="I444" s="257"/>
      <c r="J444" s="257"/>
      <c r="K444" s="257">
        <f>'7.  Persistence Report'!BA54</f>
        <v>30166.598880000001</v>
      </c>
      <c r="L444" s="257">
        <f>'7.  Persistence Report'!BB54</f>
        <v>30166.598880000001</v>
      </c>
      <c r="M444" s="257">
        <f>'7.  Persistence Report'!BC54</f>
        <v>25810.80933</v>
      </c>
      <c r="N444" s="257">
        <f>'7.  Persistence Report'!BD54</f>
        <v>23857.330900000001</v>
      </c>
      <c r="O444" s="257">
        <f>'7.  Persistence Report'!BE54</f>
        <v>23557.993119999999</v>
      </c>
      <c r="P444" s="257">
        <f>'7.  Persistence Report'!BF54</f>
        <v>23557.993119999999</v>
      </c>
      <c r="Q444" s="257">
        <f>'7.  Persistence Report'!BG54</f>
        <v>23416.917219999999</v>
      </c>
      <c r="R444" s="257">
        <f>'7.  Persistence Report'!BH54</f>
        <v>23416.917219999999</v>
      </c>
      <c r="S444" s="257">
        <f>'7.  Persistence Report'!BI54</f>
        <v>23388.9516</v>
      </c>
      <c r="T444" s="257">
        <f>'7.  Persistence Report'!BJ54</f>
        <v>10539.73597</v>
      </c>
      <c r="U444" s="253"/>
      <c r="V444" s="257"/>
      <c r="W444" s="257"/>
      <c r="X444" s="257"/>
      <c r="Y444" s="257"/>
      <c r="Z444" s="257"/>
      <c r="AA444" s="257"/>
      <c r="AB444" s="257"/>
      <c r="AC444" s="257">
        <f>'7.  Persistence Report'!V54</f>
        <v>2.2959795349999998</v>
      </c>
      <c r="AD444" s="257">
        <f>'7.  Persistence Report'!W54</f>
        <v>2.2959795349999998</v>
      </c>
      <c r="AE444" s="257">
        <f>'7.  Persistence Report'!X54</f>
        <v>2.0225348319999998</v>
      </c>
      <c r="AF444" s="257">
        <f>'7.  Persistence Report'!Y54</f>
        <v>1.4737827569999999</v>
      </c>
      <c r="AG444" s="257">
        <f>'7.  Persistence Report'!Z54</f>
        <v>1.473746435</v>
      </c>
      <c r="AH444" s="257">
        <f>'7.  Persistence Report'!AA54</f>
        <v>1.473746435</v>
      </c>
      <c r="AI444" s="257">
        <f>'7.  Persistence Report'!AB54</f>
        <v>1.4708332500000001</v>
      </c>
      <c r="AJ444" s="257">
        <f>'7.  Persistence Report'!AC54</f>
        <v>1.4708332500000001</v>
      </c>
      <c r="AK444" s="257">
        <f>'7.  Persistence Report'!AD54</f>
        <v>1.4682952090000001</v>
      </c>
      <c r="AL444" s="257">
        <f>'7.  Persistence Report'!AE54</f>
        <v>0.66165615700000002</v>
      </c>
      <c r="AM444" s="418">
        <v>1</v>
      </c>
      <c r="AN444" s="363"/>
      <c r="AO444" s="363"/>
      <c r="AP444" s="363"/>
      <c r="AQ444" s="363"/>
      <c r="AR444" s="363"/>
      <c r="AS444" s="363"/>
      <c r="AT444" s="363"/>
      <c r="AU444" s="363"/>
      <c r="AV444" s="363"/>
      <c r="AW444" s="363"/>
      <c r="AX444" s="363"/>
      <c r="AY444" s="363"/>
      <c r="AZ444" s="363"/>
      <c r="BA444" s="258">
        <f>SUM(AM444:AZ444)</f>
        <v>1</v>
      </c>
    </row>
    <row r="445" spans="1:53" ht="15" outlineLevel="1">
      <c r="B445" s="256" t="s">
        <v>258</v>
      </c>
      <c r="C445" s="253" t="s">
        <v>163</v>
      </c>
      <c r="D445" s="257"/>
      <c r="E445" s="257"/>
      <c r="F445" s="257"/>
      <c r="G445" s="257"/>
      <c r="H445" s="257"/>
      <c r="I445" s="257"/>
      <c r="J445" s="257"/>
      <c r="K445" s="257"/>
      <c r="L445" s="257"/>
      <c r="M445" s="257"/>
      <c r="N445" s="257"/>
      <c r="O445" s="257"/>
      <c r="P445" s="257"/>
      <c r="Q445" s="257"/>
      <c r="R445" s="257"/>
      <c r="S445" s="257"/>
      <c r="T445" s="257"/>
      <c r="U445" s="416"/>
      <c r="V445" s="257"/>
      <c r="W445" s="257"/>
      <c r="X445" s="257"/>
      <c r="Y445" s="257"/>
      <c r="Z445" s="257"/>
      <c r="AA445" s="257"/>
      <c r="AB445" s="257"/>
      <c r="AC445" s="257"/>
      <c r="AD445" s="257"/>
      <c r="AE445" s="257"/>
      <c r="AF445" s="257"/>
      <c r="AG445" s="257"/>
      <c r="AH445" s="257"/>
      <c r="AI445" s="257"/>
      <c r="AJ445" s="257"/>
      <c r="AK445" s="257"/>
      <c r="AL445" s="257"/>
      <c r="AM445" s="364">
        <f>AM444</f>
        <v>1</v>
      </c>
      <c r="AN445" s="364">
        <f>AN444</f>
        <v>0</v>
      </c>
      <c r="AO445" s="364">
        <f t="shared" ref="AO445:AZ445" si="153">AO444</f>
        <v>0</v>
      </c>
      <c r="AP445" s="364">
        <f t="shared" si="153"/>
        <v>0</v>
      </c>
      <c r="AQ445" s="364">
        <f t="shared" si="153"/>
        <v>0</v>
      </c>
      <c r="AR445" s="364">
        <f t="shared" si="153"/>
        <v>0</v>
      </c>
      <c r="AS445" s="364">
        <f t="shared" si="153"/>
        <v>0</v>
      </c>
      <c r="AT445" s="364">
        <f t="shared" si="153"/>
        <v>0</v>
      </c>
      <c r="AU445" s="364">
        <f t="shared" si="153"/>
        <v>0</v>
      </c>
      <c r="AV445" s="364">
        <f t="shared" si="153"/>
        <v>0</v>
      </c>
      <c r="AW445" s="364">
        <f t="shared" si="153"/>
        <v>0</v>
      </c>
      <c r="AX445" s="364">
        <f t="shared" si="153"/>
        <v>0</v>
      </c>
      <c r="AY445" s="364">
        <f t="shared" si="153"/>
        <v>0</v>
      </c>
      <c r="AZ445" s="364">
        <f t="shared" si="153"/>
        <v>0</v>
      </c>
      <c r="BA445" s="259"/>
    </row>
    <row r="446" spans="1:53" ht="15" outlineLevel="1">
      <c r="B446" s="256"/>
      <c r="C446" s="267"/>
      <c r="D446" s="266"/>
      <c r="E446" s="266"/>
      <c r="F446" s="266"/>
      <c r="G446" s="266"/>
      <c r="H446" s="266"/>
      <c r="I446" s="266"/>
      <c r="J446" s="266"/>
      <c r="K446" s="266"/>
      <c r="L446" s="266"/>
      <c r="M446" s="266"/>
      <c r="N446" s="266"/>
      <c r="O446" s="266"/>
      <c r="P446" s="266"/>
      <c r="Q446" s="266"/>
      <c r="R446" s="266"/>
      <c r="S446" s="266"/>
      <c r="T446" s="266"/>
      <c r="U446" s="253"/>
      <c r="V446" s="266"/>
      <c r="W446" s="266"/>
      <c r="X446" s="266"/>
      <c r="Y446" s="266"/>
      <c r="Z446" s="266"/>
      <c r="AA446" s="266"/>
      <c r="AB446" s="266"/>
      <c r="AC446" s="266"/>
      <c r="AD446" s="266"/>
      <c r="AE446" s="266"/>
      <c r="AF446" s="266"/>
      <c r="AG446" s="266"/>
      <c r="AH446" s="266"/>
      <c r="AI446" s="266"/>
      <c r="AJ446" s="266"/>
      <c r="AK446" s="266"/>
      <c r="AL446" s="266"/>
      <c r="AM446" s="365"/>
      <c r="AN446" s="365"/>
      <c r="AO446" s="365"/>
      <c r="AP446" s="365"/>
      <c r="AQ446" s="365"/>
      <c r="AR446" s="365"/>
      <c r="AS446" s="365"/>
      <c r="AT446" s="365"/>
      <c r="AU446" s="365"/>
      <c r="AV446" s="365"/>
      <c r="AW446" s="365"/>
      <c r="AX446" s="365"/>
      <c r="AY446" s="365"/>
      <c r="AZ446" s="365"/>
      <c r="BA446" s="268"/>
    </row>
    <row r="447" spans="1:53" ht="15" outlineLevel="1">
      <c r="A447" s="450">
        <v>5</v>
      </c>
      <c r="B447" s="256" t="s">
        <v>5</v>
      </c>
      <c r="C447" s="253" t="s">
        <v>25</v>
      </c>
      <c r="D447" s="257"/>
      <c r="E447" s="257"/>
      <c r="F447" s="257"/>
      <c r="G447" s="257"/>
      <c r="H447" s="257"/>
      <c r="I447" s="257"/>
      <c r="J447" s="257"/>
      <c r="K447" s="257">
        <f>'7.  Persistence Report'!BA43</f>
        <v>117263.1678</v>
      </c>
      <c r="L447" s="257">
        <f>'7.  Persistence Report'!BB43</f>
        <v>117263.1678</v>
      </c>
      <c r="M447" s="257">
        <f>'7.  Persistence Report'!BC43</f>
        <v>109061.2608</v>
      </c>
      <c r="N447" s="257">
        <f>'7.  Persistence Report'!BD43</f>
        <v>106028.3144</v>
      </c>
      <c r="O447" s="257">
        <f>'7.  Persistence Report'!BE43</f>
        <v>89658.429120000001</v>
      </c>
      <c r="P447" s="257">
        <f>'7.  Persistence Report'!BF43</f>
        <v>89658.429120000001</v>
      </c>
      <c r="Q447" s="257">
        <f>'7.  Persistence Report'!BG43</f>
        <v>88374.528130000006</v>
      </c>
      <c r="R447" s="257">
        <f>'7.  Persistence Report'!BH43</f>
        <v>88374.528130000006</v>
      </c>
      <c r="S447" s="257">
        <f>'7.  Persistence Report'!BI43</f>
        <v>88249.586859999996</v>
      </c>
      <c r="T447" s="257">
        <f>'7.  Persistence Report'!BJ43</f>
        <v>71741.116259999995</v>
      </c>
      <c r="U447" s="253"/>
      <c r="V447" s="257"/>
      <c r="W447" s="257"/>
      <c r="X447" s="257"/>
      <c r="Y447" s="257"/>
      <c r="Z447" s="257"/>
      <c r="AA447" s="257"/>
      <c r="AB447" s="257"/>
      <c r="AC447" s="257">
        <f>'7.  Persistence Report'!V43</f>
        <v>7.7508637260000004</v>
      </c>
      <c r="AD447" s="257">
        <f>'7.  Persistence Report'!W43</f>
        <v>7.7508637260000004</v>
      </c>
      <c r="AE447" s="257">
        <f>'7.  Persistence Report'!X43</f>
        <v>7.2359701579999998</v>
      </c>
      <c r="AF447" s="257">
        <f>'7.  Persistence Report'!Y43</f>
        <v>6.5851772149999999</v>
      </c>
      <c r="AG447" s="257">
        <f>'7.  Persistence Report'!Z43</f>
        <v>5.5782522769999998</v>
      </c>
      <c r="AH447" s="257">
        <f>'7.  Persistence Report'!AA43</f>
        <v>5.5782522769999998</v>
      </c>
      <c r="AI447" s="257">
        <f>'7.  Persistence Report'!AB43</f>
        <v>5.5514098440000001</v>
      </c>
      <c r="AJ447" s="257">
        <f>'7.  Persistence Report'!AC43</f>
        <v>5.5514098440000001</v>
      </c>
      <c r="AK447" s="257">
        <f>'7.  Persistence Report'!AD43</f>
        <v>5.5400707049999998</v>
      </c>
      <c r="AL447" s="257">
        <f>'7.  Persistence Report'!AE43</f>
        <v>4.5037135099999999</v>
      </c>
      <c r="AM447" s="418">
        <v>1</v>
      </c>
      <c r="AN447" s="363"/>
      <c r="AO447" s="363"/>
      <c r="AP447" s="363"/>
      <c r="AQ447" s="363"/>
      <c r="AR447" s="363"/>
      <c r="AS447" s="363"/>
      <c r="AT447" s="363"/>
      <c r="AU447" s="363"/>
      <c r="AV447" s="363"/>
      <c r="AW447" s="363"/>
      <c r="AX447" s="363"/>
      <c r="AY447" s="363"/>
      <c r="AZ447" s="363"/>
      <c r="BA447" s="258">
        <f>SUM(AM447:AZ447)</f>
        <v>1</v>
      </c>
    </row>
    <row r="448" spans="1:53" ht="15" outlineLevel="1">
      <c r="B448" s="256" t="s">
        <v>258</v>
      </c>
      <c r="C448" s="253" t="s">
        <v>163</v>
      </c>
      <c r="D448" s="257"/>
      <c r="E448" s="257"/>
      <c r="F448" s="257"/>
      <c r="G448" s="257"/>
      <c r="H448" s="257"/>
      <c r="I448" s="257"/>
      <c r="J448" s="257"/>
      <c r="K448" s="257"/>
      <c r="L448" s="257"/>
      <c r="M448" s="257"/>
      <c r="N448" s="257"/>
      <c r="O448" s="257"/>
      <c r="P448" s="257"/>
      <c r="Q448" s="257"/>
      <c r="R448" s="257"/>
      <c r="S448" s="257"/>
      <c r="T448" s="257"/>
      <c r="U448" s="416"/>
      <c r="V448" s="257"/>
      <c r="W448" s="257"/>
      <c r="X448" s="257"/>
      <c r="Y448" s="257"/>
      <c r="Z448" s="257"/>
      <c r="AA448" s="257"/>
      <c r="AB448" s="257"/>
      <c r="AC448" s="257"/>
      <c r="AD448" s="257"/>
      <c r="AE448" s="257"/>
      <c r="AF448" s="257"/>
      <c r="AG448" s="257"/>
      <c r="AH448" s="257"/>
      <c r="AI448" s="257"/>
      <c r="AJ448" s="257"/>
      <c r="AK448" s="257"/>
      <c r="AL448" s="257"/>
      <c r="AM448" s="364">
        <f>AM447</f>
        <v>1</v>
      </c>
      <c r="AN448" s="364">
        <f>AN447</f>
        <v>0</v>
      </c>
      <c r="AO448" s="364">
        <f t="shared" ref="AO448:AZ448" si="154">AO447</f>
        <v>0</v>
      </c>
      <c r="AP448" s="364">
        <f t="shared" si="154"/>
        <v>0</v>
      </c>
      <c r="AQ448" s="364">
        <f t="shared" si="154"/>
        <v>0</v>
      </c>
      <c r="AR448" s="364">
        <f t="shared" si="154"/>
        <v>0</v>
      </c>
      <c r="AS448" s="364">
        <f t="shared" si="154"/>
        <v>0</v>
      </c>
      <c r="AT448" s="364">
        <f t="shared" si="154"/>
        <v>0</v>
      </c>
      <c r="AU448" s="364">
        <f t="shared" si="154"/>
        <v>0</v>
      </c>
      <c r="AV448" s="364">
        <f t="shared" si="154"/>
        <v>0</v>
      </c>
      <c r="AW448" s="364">
        <f t="shared" si="154"/>
        <v>0</v>
      </c>
      <c r="AX448" s="364">
        <f t="shared" si="154"/>
        <v>0</v>
      </c>
      <c r="AY448" s="364">
        <f t="shared" si="154"/>
        <v>0</v>
      </c>
      <c r="AZ448" s="364">
        <f t="shared" si="154"/>
        <v>0</v>
      </c>
      <c r="BA448" s="259"/>
    </row>
    <row r="449" spans="1:53" ht="15" outlineLevel="1">
      <c r="B449" s="256"/>
      <c r="C449" s="267"/>
      <c r="D449" s="266"/>
      <c r="E449" s="266"/>
      <c r="F449" s="266"/>
      <c r="G449" s="266"/>
      <c r="H449" s="266"/>
      <c r="I449" s="266"/>
      <c r="J449" s="266"/>
      <c r="K449" s="266"/>
      <c r="L449" s="266"/>
      <c r="M449" s="266"/>
      <c r="N449" s="266"/>
      <c r="O449" s="266"/>
      <c r="P449" s="266"/>
      <c r="Q449" s="266"/>
      <c r="R449" s="266"/>
      <c r="S449" s="266"/>
      <c r="T449" s="266"/>
      <c r="U449" s="253"/>
      <c r="V449" s="266"/>
      <c r="W449" s="266"/>
      <c r="X449" s="266"/>
      <c r="Y449" s="266"/>
      <c r="Z449" s="266"/>
      <c r="AA449" s="266"/>
      <c r="AB449" s="266"/>
      <c r="AC449" s="266"/>
      <c r="AD449" s="266"/>
      <c r="AE449" s="266"/>
      <c r="AF449" s="266"/>
      <c r="AG449" s="266"/>
      <c r="AH449" s="266"/>
      <c r="AI449" s="266"/>
      <c r="AJ449" s="266"/>
      <c r="AK449" s="266"/>
      <c r="AL449" s="266"/>
      <c r="AM449" s="365"/>
      <c r="AN449" s="365"/>
      <c r="AO449" s="365"/>
      <c r="AP449" s="365"/>
      <c r="AQ449" s="365"/>
      <c r="AR449" s="365"/>
      <c r="AS449" s="365"/>
      <c r="AT449" s="365"/>
      <c r="AU449" s="365"/>
      <c r="AV449" s="365"/>
      <c r="AW449" s="365"/>
      <c r="AX449" s="365"/>
      <c r="AY449" s="365"/>
      <c r="AZ449" s="365"/>
      <c r="BA449" s="268"/>
    </row>
    <row r="450" spans="1:53" ht="15" outlineLevel="1">
      <c r="A450" s="450">
        <v>6</v>
      </c>
      <c r="B450" s="256" t="s">
        <v>6</v>
      </c>
      <c r="C450" s="253" t="s">
        <v>25</v>
      </c>
      <c r="D450" s="257"/>
      <c r="E450" s="257"/>
      <c r="F450" s="257"/>
      <c r="G450" s="257"/>
      <c r="H450" s="257"/>
      <c r="I450" s="257"/>
      <c r="J450" s="257"/>
      <c r="K450" s="257"/>
      <c r="L450" s="257"/>
      <c r="M450" s="257"/>
      <c r="N450" s="257"/>
      <c r="O450" s="257"/>
      <c r="P450" s="257"/>
      <c r="Q450" s="257"/>
      <c r="R450" s="257"/>
      <c r="S450" s="257"/>
      <c r="T450" s="257"/>
      <c r="U450" s="253"/>
      <c r="V450" s="257"/>
      <c r="W450" s="257"/>
      <c r="X450" s="257"/>
      <c r="Y450" s="257"/>
      <c r="Z450" s="257"/>
      <c r="AA450" s="257"/>
      <c r="AB450" s="257"/>
      <c r="AC450" s="257"/>
      <c r="AD450" s="257"/>
      <c r="AE450" s="257"/>
      <c r="AF450" s="257"/>
      <c r="AG450" s="257"/>
      <c r="AH450" s="257"/>
      <c r="AI450" s="257"/>
      <c r="AJ450" s="257"/>
      <c r="AK450" s="257"/>
      <c r="AL450" s="257"/>
      <c r="AM450" s="363"/>
      <c r="AN450" s="363"/>
      <c r="AO450" s="363"/>
      <c r="AP450" s="363"/>
      <c r="AQ450" s="363"/>
      <c r="AR450" s="363"/>
      <c r="AS450" s="363"/>
      <c r="AT450" s="363"/>
      <c r="AU450" s="363"/>
      <c r="AV450" s="363"/>
      <c r="AW450" s="363"/>
      <c r="AX450" s="363"/>
      <c r="AY450" s="363"/>
      <c r="AZ450" s="363"/>
      <c r="BA450" s="258">
        <f>SUM(AM450:AZ450)</f>
        <v>0</v>
      </c>
    </row>
    <row r="451" spans="1:53" ht="15" outlineLevel="1">
      <c r="B451" s="256" t="s">
        <v>258</v>
      </c>
      <c r="C451" s="253" t="s">
        <v>163</v>
      </c>
      <c r="D451" s="257"/>
      <c r="E451" s="257"/>
      <c r="F451" s="257"/>
      <c r="G451" s="257"/>
      <c r="H451" s="257"/>
      <c r="I451" s="257"/>
      <c r="J451" s="257"/>
      <c r="K451" s="257"/>
      <c r="L451" s="257"/>
      <c r="M451" s="257"/>
      <c r="N451" s="257"/>
      <c r="O451" s="257"/>
      <c r="P451" s="257"/>
      <c r="Q451" s="257"/>
      <c r="R451" s="257"/>
      <c r="S451" s="257"/>
      <c r="T451" s="257"/>
      <c r="U451" s="416"/>
      <c r="V451" s="257"/>
      <c r="W451" s="257"/>
      <c r="X451" s="257"/>
      <c r="Y451" s="257"/>
      <c r="Z451" s="257"/>
      <c r="AA451" s="257"/>
      <c r="AB451" s="257"/>
      <c r="AC451" s="257"/>
      <c r="AD451" s="257"/>
      <c r="AE451" s="257"/>
      <c r="AF451" s="257"/>
      <c r="AG451" s="257"/>
      <c r="AH451" s="257"/>
      <c r="AI451" s="257"/>
      <c r="AJ451" s="257"/>
      <c r="AK451" s="257"/>
      <c r="AL451" s="257"/>
      <c r="AM451" s="364">
        <f>AM450</f>
        <v>0</v>
      </c>
      <c r="AN451" s="364">
        <f>AN450</f>
        <v>0</v>
      </c>
      <c r="AO451" s="364">
        <f t="shared" ref="AO451:AZ451" si="155">AO450</f>
        <v>0</v>
      </c>
      <c r="AP451" s="364">
        <f t="shared" si="155"/>
        <v>0</v>
      </c>
      <c r="AQ451" s="364">
        <f t="shared" si="155"/>
        <v>0</v>
      </c>
      <c r="AR451" s="364">
        <f t="shared" si="155"/>
        <v>0</v>
      </c>
      <c r="AS451" s="364">
        <f t="shared" si="155"/>
        <v>0</v>
      </c>
      <c r="AT451" s="364">
        <f t="shared" si="155"/>
        <v>0</v>
      </c>
      <c r="AU451" s="364">
        <f t="shared" si="155"/>
        <v>0</v>
      </c>
      <c r="AV451" s="364">
        <f t="shared" si="155"/>
        <v>0</v>
      </c>
      <c r="AW451" s="364">
        <f t="shared" si="155"/>
        <v>0</v>
      </c>
      <c r="AX451" s="364">
        <f t="shared" si="155"/>
        <v>0</v>
      </c>
      <c r="AY451" s="364">
        <f t="shared" si="155"/>
        <v>0</v>
      </c>
      <c r="AZ451" s="364">
        <f t="shared" si="155"/>
        <v>0</v>
      </c>
      <c r="BA451" s="259"/>
    </row>
    <row r="452" spans="1:53" ht="15" outlineLevel="1">
      <c r="B452" s="256"/>
      <c r="C452" s="267"/>
      <c r="D452" s="266"/>
      <c r="E452" s="266"/>
      <c r="F452" s="266"/>
      <c r="G452" s="266"/>
      <c r="H452" s="266"/>
      <c r="I452" s="266"/>
      <c r="J452" s="266"/>
      <c r="K452" s="266"/>
      <c r="L452" s="266"/>
      <c r="M452" s="266"/>
      <c r="N452" s="266"/>
      <c r="O452" s="266"/>
      <c r="P452" s="266"/>
      <c r="Q452" s="266"/>
      <c r="R452" s="266"/>
      <c r="S452" s="266"/>
      <c r="T452" s="266"/>
      <c r="U452" s="253"/>
      <c r="V452" s="266"/>
      <c r="W452" s="266"/>
      <c r="X452" s="266"/>
      <c r="Y452" s="266"/>
      <c r="Z452" s="266"/>
      <c r="AA452" s="266"/>
      <c r="AB452" s="266"/>
      <c r="AC452" s="266"/>
      <c r="AD452" s="266"/>
      <c r="AE452" s="266"/>
      <c r="AF452" s="266"/>
      <c r="AG452" s="266"/>
      <c r="AH452" s="266"/>
      <c r="AI452" s="266"/>
      <c r="AJ452" s="266"/>
      <c r="AK452" s="266"/>
      <c r="AL452" s="266"/>
      <c r="AM452" s="365"/>
      <c r="AN452" s="365"/>
      <c r="AO452" s="365"/>
      <c r="AP452" s="365"/>
      <c r="AQ452" s="365"/>
      <c r="AR452" s="365"/>
      <c r="AS452" s="365"/>
      <c r="AT452" s="365"/>
      <c r="AU452" s="365"/>
      <c r="AV452" s="365"/>
      <c r="AW452" s="365"/>
      <c r="AX452" s="365"/>
      <c r="AY452" s="365"/>
      <c r="AZ452" s="365"/>
      <c r="BA452" s="268"/>
    </row>
    <row r="453" spans="1:53" ht="15" outlineLevel="1">
      <c r="A453" s="450">
        <v>7</v>
      </c>
      <c r="B453" s="256" t="s">
        <v>42</v>
      </c>
      <c r="C453" s="253" t="s">
        <v>25</v>
      </c>
      <c r="D453" s="257"/>
      <c r="E453" s="257"/>
      <c r="F453" s="257"/>
      <c r="G453" s="257"/>
      <c r="H453" s="257"/>
      <c r="I453" s="257"/>
      <c r="J453" s="257"/>
      <c r="K453" s="257"/>
      <c r="L453" s="257"/>
      <c r="M453" s="257"/>
      <c r="N453" s="257"/>
      <c r="O453" s="257"/>
      <c r="P453" s="257"/>
      <c r="Q453" s="257"/>
      <c r="R453" s="257"/>
      <c r="S453" s="257"/>
      <c r="T453" s="257"/>
      <c r="U453" s="253"/>
      <c r="V453" s="257"/>
      <c r="W453" s="257"/>
      <c r="X453" s="257"/>
      <c r="Y453" s="257"/>
      <c r="Z453" s="257"/>
      <c r="AA453" s="257"/>
      <c r="AB453" s="257"/>
      <c r="AC453" s="257"/>
      <c r="AD453" s="257"/>
      <c r="AE453" s="257"/>
      <c r="AF453" s="257"/>
      <c r="AG453" s="257"/>
      <c r="AH453" s="257"/>
      <c r="AI453" s="257"/>
      <c r="AJ453" s="257"/>
      <c r="AK453" s="257"/>
      <c r="AL453" s="257"/>
      <c r="AM453" s="363"/>
      <c r="AN453" s="363"/>
      <c r="AO453" s="363"/>
      <c r="AP453" s="363"/>
      <c r="AQ453" s="363"/>
      <c r="AR453" s="363"/>
      <c r="AS453" s="363"/>
      <c r="AT453" s="363"/>
      <c r="AU453" s="363"/>
      <c r="AV453" s="363"/>
      <c r="AW453" s="363"/>
      <c r="AX453" s="363"/>
      <c r="AY453" s="363"/>
      <c r="AZ453" s="363"/>
      <c r="BA453" s="258">
        <f>SUM(AM453:AZ453)</f>
        <v>0</v>
      </c>
    </row>
    <row r="454" spans="1:53" ht="15" outlineLevel="1">
      <c r="B454" s="256" t="s">
        <v>258</v>
      </c>
      <c r="C454" s="253" t="s">
        <v>163</v>
      </c>
      <c r="D454" s="257"/>
      <c r="E454" s="257"/>
      <c r="F454" s="257"/>
      <c r="G454" s="257"/>
      <c r="H454" s="257"/>
      <c r="I454" s="257"/>
      <c r="J454" s="257"/>
      <c r="K454" s="257"/>
      <c r="L454" s="257"/>
      <c r="M454" s="257"/>
      <c r="N454" s="257"/>
      <c r="O454" s="257"/>
      <c r="P454" s="257"/>
      <c r="Q454" s="257"/>
      <c r="R454" s="257"/>
      <c r="S454" s="257"/>
      <c r="T454" s="257"/>
      <c r="U454" s="253"/>
      <c r="V454" s="257"/>
      <c r="W454" s="257"/>
      <c r="X454" s="257"/>
      <c r="Y454" s="257"/>
      <c r="Z454" s="257"/>
      <c r="AA454" s="257"/>
      <c r="AB454" s="257"/>
      <c r="AC454" s="257"/>
      <c r="AD454" s="257"/>
      <c r="AE454" s="257"/>
      <c r="AF454" s="257"/>
      <c r="AG454" s="257"/>
      <c r="AH454" s="257"/>
      <c r="AI454" s="257"/>
      <c r="AJ454" s="257"/>
      <c r="AK454" s="257"/>
      <c r="AL454" s="257"/>
      <c r="AM454" s="364">
        <f>AM453</f>
        <v>0</v>
      </c>
      <c r="AN454" s="364">
        <f>AN453</f>
        <v>0</v>
      </c>
      <c r="AO454" s="364">
        <f t="shared" ref="AO454:AZ454" si="156">AO453</f>
        <v>0</v>
      </c>
      <c r="AP454" s="364">
        <f t="shared" si="156"/>
        <v>0</v>
      </c>
      <c r="AQ454" s="364">
        <f t="shared" si="156"/>
        <v>0</v>
      </c>
      <c r="AR454" s="364">
        <f t="shared" si="156"/>
        <v>0</v>
      </c>
      <c r="AS454" s="364">
        <f t="shared" si="156"/>
        <v>0</v>
      </c>
      <c r="AT454" s="364">
        <f t="shared" si="156"/>
        <v>0</v>
      </c>
      <c r="AU454" s="364">
        <f t="shared" si="156"/>
        <v>0</v>
      </c>
      <c r="AV454" s="364">
        <f t="shared" si="156"/>
        <v>0</v>
      </c>
      <c r="AW454" s="364">
        <f t="shared" si="156"/>
        <v>0</v>
      </c>
      <c r="AX454" s="364">
        <f t="shared" si="156"/>
        <v>0</v>
      </c>
      <c r="AY454" s="364">
        <f t="shared" si="156"/>
        <v>0</v>
      </c>
      <c r="AZ454" s="364">
        <f t="shared" si="156"/>
        <v>0</v>
      </c>
      <c r="BA454" s="259"/>
    </row>
    <row r="455" spans="1:53" ht="15" outlineLevel="1">
      <c r="B455" s="256"/>
      <c r="C455" s="267"/>
      <c r="D455" s="266"/>
      <c r="E455" s="266"/>
      <c r="F455" s="266"/>
      <c r="G455" s="266"/>
      <c r="H455" s="266"/>
      <c r="I455" s="266"/>
      <c r="J455" s="266"/>
      <c r="K455" s="266"/>
      <c r="L455" s="266"/>
      <c r="M455" s="266"/>
      <c r="N455" s="266"/>
      <c r="O455" s="266"/>
      <c r="P455" s="266"/>
      <c r="Q455" s="266"/>
      <c r="R455" s="266"/>
      <c r="S455" s="266"/>
      <c r="T455" s="266"/>
      <c r="U455" s="253"/>
      <c r="V455" s="266"/>
      <c r="W455" s="266"/>
      <c r="X455" s="266"/>
      <c r="Y455" s="266"/>
      <c r="Z455" s="266"/>
      <c r="AA455" s="266"/>
      <c r="AB455" s="266"/>
      <c r="AC455" s="266"/>
      <c r="AD455" s="266"/>
      <c r="AE455" s="266"/>
      <c r="AF455" s="266"/>
      <c r="AG455" s="266"/>
      <c r="AH455" s="266"/>
      <c r="AI455" s="266"/>
      <c r="AJ455" s="266"/>
      <c r="AK455" s="266"/>
      <c r="AL455" s="266"/>
      <c r="AM455" s="365"/>
      <c r="AN455" s="365"/>
      <c r="AO455" s="365"/>
      <c r="AP455" s="365"/>
      <c r="AQ455" s="365"/>
      <c r="AR455" s="365"/>
      <c r="AS455" s="365"/>
      <c r="AT455" s="365"/>
      <c r="AU455" s="365"/>
      <c r="AV455" s="365"/>
      <c r="AW455" s="365"/>
      <c r="AX455" s="365"/>
      <c r="AY455" s="365"/>
      <c r="AZ455" s="365"/>
      <c r="BA455" s="268"/>
    </row>
    <row r="456" spans="1:53" s="245" customFormat="1" ht="15" outlineLevel="1">
      <c r="A456" s="450">
        <v>8</v>
      </c>
      <c r="B456" s="256" t="s">
        <v>482</v>
      </c>
      <c r="C456" s="253" t="s">
        <v>25</v>
      </c>
      <c r="D456" s="257"/>
      <c r="E456" s="257"/>
      <c r="F456" s="257"/>
      <c r="G456" s="257"/>
      <c r="H456" s="257"/>
      <c r="I456" s="257"/>
      <c r="J456" s="257"/>
      <c r="K456" s="257"/>
      <c r="L456" s="257"/>
      <c r="M456" s="257"/>
      <c r="N456" s="257"/>
      <c r="O456" s="257"/>
      <c r="P456" s="257"/>
      <c r="Q456" s="257"/>
      <c r="R456" s="257"/>
      <c r="S456" s="257"/>
      <c r="T456" s="257"/>
      <c r="U456" s="253"/>
      <c r="V456" s="257"/>
      <c r="W456" s="257"/>
      <c r="X456" s="257"/>
      <c r="Y456" s="257"/>
      <c r="Z456" s="257"/>
      <c r="AA456" s="257"/>
      <c r="AB456" s="257"/>
      <c r="AC456" s="257"/>
      <c r="AD456" s="257"/>
      <c r="AE456" s="257"/>
      <c r="AF456" s="257"/>
      <c r="AG456" s="257"/>
      <c r="AH456" s="257"/>
      <c r="AI456" s="257"/>
      <c r="AJ456" s="257"/>
      <c r="AK456" s="257"/>
      <c r="AL456" s="257"/>
      <c r="AM456" s="363"/>
      <c r="AN456" s="363"/>
      <c r="AO456" s="363"/>
      <c r="AP456" s="363"/>
      <c r="AQ456" s="363"/>
      <c r="AR456" s="363"/>
      <c r="AS456" s="363"/>
      <c r="AT456" s="363"/>
      <c r="AU456" s="363"/>
      <c r="AV456" s="363"/>
      <c r="AW456" s="363"/>
      <c r="AX456" s="363"/>
      <c r="AY456" s="363"/>
      <c r="AZ456" s="363"/>
      <c r="BA456" s="258">
        <f>SUM(AM456:AZ456)</f>
        <v>0</v>
      </c>
    </row>
    <row r="457" spans="1:53" s="245" customFormat="1" ht="15" outlineLevel="1">
      <c r="A457" s="450"/>
      <c r="B457" s="256" t="s">
        <v>258</v>
      </c>
      <c r="C457" s="253" t="s">
        <v>163</v>
      </c>
      <c r="D457" s="257"/>
      <c r="E457" s="257"/>
      <c r="F457" s="257"/>
      <c r="G457" s="257"/>
      <c r="H457" s="257"/>
      <c r="I457" s="257"/>
      <c r="J457" s="257"/>
      <c r="K457" s="257"/>
      <c r="L457" s="257"/>
      <c r="M457" s="257"/>
      <c r="N457" s="257"/>
      <c r="O457" s="257"/>
      <c r="P457" s="257"/>
      <c r="Q457" s="257"/>
      <c r="R457" s="257"/>
      <c r="S457" s="257"/>
      <c r="T457" s="257"/>
      <c r="U457" s="253"/>
      <c r="V457" s="257"/>
      <c r="W457" s="257"/>
      <c r="X457" s="257"/>
      <c r="Y457" s="257"/>
      <c r="Z457" s="257"/>
      <c r="AA457" s="257"/>
      <c r="AB457" s="257"/>
      <c r="AC457" s="257"/>
      <c r="AD457" s="257"/>
      <c r="AE457" s="257"/>
      <c r="AF457" s="257"/>
      <c r="AG457" s="257"/>
      <c r="AH457" s="257"/>
      <c r="AI457" s="257"/>
      <c r="AJ457" s="257"/>
      <c r="AK457" s="257"/>
      <c r="AL457" s="257"/>
      <c r="AM457" s="364">
        <f>AM456</f>
        <v>0</v>
      </c>
      <c r="AN457" s="364">
        <f>AN456</f>
        <v>0</v>
      </c>
      <c r="AO457" s="364">
        <f t="shared" ref="AO457:AZ457" si="157">AO456</f>
        <v>0</v>
      </c>
      <c r="AP457" s="364">
        <f t="shared" si="157"/>
        <v>0</v>
      </c>
      <c r="AQ457" s="364">
        <f t="shared" si="157"/>
        <v>0</v>
      </c>
      <c r="AR457" s="364">
        <f t="shared" si="157"/>
        <v>0</v>
      </c>
      <c r="AS457" s="364">
        <f t="shared" si="157"/>
        <v>0</v>
      </c>
      <c r="AT457" s="364">
        <f t="shared" si="157"/>
        <v>0</v>
      </c>
      <c r="AU457" s="364">
        <f t="shared" si="157"/>
        <v>0</v>
      </c>
      <c r="AV457" s="364">
        <f t="shared" si="157"/>
        <v>0</v>
      </c>
      <c r="AW457" s="364">
        <f t="shared" si="157"/>
        <v>0</v>
      </c>
      <c r="AX457" s="364">
        <f t="shared" si="157"/>
        <v>0</v>
      </c>
      <c r="AY457" s="364">
        <f t="shared" si="157"/>
        <v>0</v>
      </c>
      <c r="AZ457" s="364">
        <f t="shared" si="157"/>
        <v>0</v>
      </c>
      <c r="BA457" s="259"/>
    </row>
    <row r="458" spans="1:53" s="245" customFormat="1" ht="15" outlineLevel="1">
      <c r="A458" s="450"/>
      <c r="B458" s="256"/>
      <c r="C458" s="267"/>
      <c r="D458" s="266"/>
      <c r="E458" s="266"/>
      <c r="F458" s="266"/>
      <c r="G458" s="266"/>
      <c r="H458" s="266"/>
      <c r="I458" s="266"/>
      <c r="J458" s="266"/>
      <c r="K458" s="266"/>
      <c r="L458" s="266"/>
      <c r="M458" s="266"/>
      <c r="N458" s="266"/>
      <c r="O458" s="266"/>
      <c r="P458" s="266"/>
      <c r="Q458" s="266"/>
      <c r="R458" s="266"/>
      <c r="S458" s="266"/>
      <c r="T458" s="266"/>
      <c r="U458" s="253"/>
      <c r="V458" s="266"/>
      <c r="W458" s="266"/>
      <c r="X458" s="266"/>
      <c r="Y458" s="266"/>
      <c r="Z458" s="266"/>
      <c r="AA458" s="266"/>
      <c r="AB458" s="266"/>
      <c r="AC458" s="266"/>
      <c r="AD458" s="266"/>
      <c r="AE458" s="266"/>
      <c r="AF458" s="266"/>
      <c r="AG458" s="266"/>
      <c r="AH458" s="266"/>
      <c r="AI458" s="266"/>
      <c r="AJ458" s="266"/>
      <c r="AK458" s="266"/>
      <c r="AL458" s="266"/>
      <c r="AM458" s="365"/>
      <c r="AN458" s="365"/>
      <c r="AO458" s="365"/>
      <c r="AP458" s="365"/>
      <c r="AQ458" s="365"/>
      <c r="AR458" s="365"/>
      <c r="AS458" s="365"/>
      <c r="AT458" s="365"/>
      <c r="AU458" s="365"/>
      <c r="AV458" s="365"/>
      <c r="AW458" s="365"/>
      <c r="AX458" s="365"/>
      <c r="AY458" s="365"/>
      <c r="AZ458" s="365"/>
      <c r="BA458" s="268"/>
    </row>
    <row r="459" spans="1:53" ht="15" outlineLevel="1">
      <c r="A459" s="450">
        <v>9</v>
      </c>
      <c r="B459" s="256" t="s">
        <v>7</v>
      </c>
      <c r="C459" s="253" t="s">
        <v>25</v>
      </c>
      <c r="D459" s="257"/>
      <c r="E459" s="257"/>
      <c r="F459" s="257"/>
      <c r="G459" s="257"/>
      <c r="H459" s="257"/>
      <c r="I459" s="257"/>
      <c r="J459" s="257"/>
      <c r="K459" s="257"/>
      <c r="L459" s="257"/>
      <c r="M459" s="257"/>
      <c r="N459" s="257"/>
      <c r="O459" s="257"/>
      <c r="P459" s="257"/>
      <c r="Q459" s="257"/>
      <c r="R459" s="257"/>
      <c r="S459" s="257"/>
      <c r="T459" s="257"/>
      <c r="U459" s="253"/>
      <c r="V459" s="257"/>
      <c r="W459" s="257"/>
      <c r="X459" s="257"/>
      <c r="Y459" s="257"/>
      <c r="Z459" s="257"/>
      <c r="AA459" s="257"/>
      <c r="AB459" s="257"/>
      <c r="AC459" s="257"/>
      <c r="AD459" s="257"/>
      <c r="AE459" s="257"/>
      <c r="AF459" s="257"/>
      <c r="AG459" s="257"/>
      <c r="AH459" s="257"/>
      <c r="AI459" s="257"/>
      <c r="AJ459" s="257"/>
      <c r="AK459" s="257"/>
      <c r="AL459" s="257"/>
      <c r="AM459" s="363"/>
      <c r="AN459" s="363"/>
      <c r="AO459" s="363"/>
      <c r="AP459" s="363"/>
      <c r="AQ459" s="363"/>
      <c r="AR459" s="363"/>
      <c r="AS459" s="363"/>
      <c r="AT459" s="363"/>
      <c r="AU459" s="363"/>
      <c r="AV459" s="363"/>
      <c r="AW459" s="363"/>
      <c r="AX459" s="363"/>
      <c r="AY459" s="363"/>
      <c r="AZ459" s="363"/>
      <c r="BA459" s="258">
        <f>SUM(AM459:AZ459)</f>
        <v>0</v>
      </c>
    </row>
    <row r="460" spans="1:53" ht="15" outlineLevel="1">
      <c r="B460" s="256" t="s">
        <v>258</v>
      </c>
      <c r="C460" s="253" t="s">
        <v>163</v>
      </c>
      <c r="D460" s="257"/>
      <c r="E460" s="257"/>
      <c r="F460" s="257"/>
      <c r="G460" s="257"/>
      <c r="H460" s="257"/>
      <c r="I460" s="257"/>
      <c r="J460" s="257"/>
      <c r="K460" s="257"/>
      <c r="L460" s="257"/>
      <c r="M460" s="257"/>
      <c r="N460" s="257"/>
      <c r="O460" s="257"/>
      <c r="P460" s="257"/>
      <c r="Q460" s="257"/>
      <c r="R460" s="257"/>
      <c r="S460" s="257"/>
      <c r="T460" s="257"/>
      <c r="U460" s="253"/>
      <c r="V460" s="257"/>
      <c r="W460" s="257"/>
      <c r="X460" s="257"/>
      <c r="Y460" s="257"/>
      <c r="Z460" s="257"/>
      <c r="AA460" s="257"/>
      <c r="AB460" s="257"/>
      <c r="AC460" s="257"/>
      <c r="AD460" s="257"/>
      <c r="AE460" s="257"/>
      <c r="AF460" s="257"/>
      <c r="AG460" s="257"/>
      <c r="AH460" s="257"/>
      <c r="AI460" s="257"/>
      <c r="AJ460" s="257"/>
      <c r="AK460" s="257"/>
      <c r="AL460" s="257"/>
      <c r="AM460" s="364">
        <f>AM459</f>
        <v>0</v>
      </c>
      <c r="AN460" s="364">
        <f>AN459</f>
        <v>0</v>
      </c>
      <c r="AO460" s="364">
        <f t="shared" ref="AO460:AZ460" si="158">AO459</f>
        <v>0</v>
      </c>
      <c r="AP460" s="364">
        <f t="shared" si="158"/>
        <v>0</v>
      </c>
      <c r="AQ460" s="364">
        <f t="shared" si="158"/>
        <v>0</v>
      </c>
      <c r="AR460" s="364">
        <f t="shared" si="158"/>
        <v>0</v>
      </c>
      <c r="AS460" s="364">
        <f t="shared" si="158"/>
        <v>0</v>
      </c>
      <c r="AT460" s="364">
        <f t="shared" si="158"/>
        <v>0</v>
      </c>
      <c r="AU460" s="364">
        <f t="shared" si="158"/>
        <v>0</v>
      </c>
      <c r="AV460" s="364">
        <f t="shared" si="158"/>
        <v>0</v>
      </c>
      <c r="AW460" s="364">
        <f t="shared" si="158"/>
        <v>0</v>
      </c>
      <c r="AX460" s="364">
        <f t="shared" si="158"/>
        <v>0</v>
      </c>
      <c r="AY460" s="364">
        <f t="shared" si="158"/>
        <v>0</v>
      </c>
      <c r="AZ460" s="364">
        <f t="shared" si="158"/>
        <v>0</v>
      </c>
      <c r="BA460" s="259"/>
    </row>
    <row r="461" spans="1:53" ht="15" outlineLevel="1">
      <c r="B461" s="269"/>
      <c r="C461" s="270"/>
      <c r="D461" s="253"/>
      <c r="E461" s="253"/>
      <c r="F461" s="253"/>
      <c r="G461" s="253"/>
      <c r="H461" s="253"/>
      <c r="I461" s="253"/>
      <c r="J461" s="253"/>
      <c r="K461" s="253"/>
      <c r="L461" s="253"/>
      <c r="M461" s="253"/>
      <c r="N461" s="253"/>
      <c r="O461" s="253"/>
      <c r="P461" s="253"/>
      <c r="Q461" s="253"/>
      <c r="R461" s="253"/>
      <c r="S461" s="253"/>
      <c r="T461" s="253"/>
      <c r="U461" s="253"/>
      <c r="V461" s="253"/>
      <c r="W461" s="253"/>
      <c r="X461" s="253"/>
      <c r="Y461" s="253"/>
      <c r="Z461" s="253"/>
      <c r="AA461" s="253"/>
      <c r="AB461" s="253"/>
      <c r="AC461" s="253"/>
      <c r="AD461" s="253"/>
      <c r="AE461" s="253"/>
      <c r="AF461" s="253"/>
      <c r="AG461" s="253"/>
      <c r="AH461" s="253"/>
      <c r="AI461" s="253"/>
      <c r="AJ461" s="253"/>
      <c r="AK461" s="253"/>
      <c r="AL461" s="253"/>
      <c r="AM461" s="365"/>
      <c r="AN461" s="365"/>
      <c r="AO461" s="365"/>
      <c r="AP461" s="365"/>
      <c r="AQ461" s="365"/>
      <c r="AR461" s="365"/>
      <c r="AS461" s="365"/>
      <c r="AT461" s="365"/>
      <c r="AU461" s="365"/>
      <c r="AV461" s="365"/>
      <c r="AW461" s="365"/>
      <c r="AX461" s="365"/>
      <c r="AY461" s="365"/>
      <c r="AZ461" s="365"/>
      <c r="BA461" s="268"/>
    </row>
    <row r="462" spans="1:53" ht="15.6" outlineLevel="1">
      <c r="A462" s="451"/>
      <c r="B462" s="250" t="s">
        <v>8</v>
      </c>
      <c r="C462" s="251"/>
      <c r="D462" s="251"/>
      <c r="E462" s="251"/>
      <c r="F462" s="251"/>
      <c r="G462" s="251"/>
      <c r="H462" s="251"/>
      <c r="I462" s="251"/>
      <c r="J462" s="251"/>
      <c r="K462" s="251"/>
      <c r="L462" s="251"/>
      <c r="M462" s="251"/>
      <c r="N462" s="251"/>
      <c r="O462" s="251"/>
      <c r="P462" s="251"/>
      <c r="Q462" s="251"/>
      <c r="R462" s="251"/>
      <c r="S462" s="251"/>
      <c r="T462" s="251"/>
      <c r="U462" s="253"/>
      <c r="V462" s="251"/>
      <c r="W462" s="251"/>
      <c r="X462" s="251"/>
      <c r="Y462" s="251"/>
      <c r="Z462" s="251"/>
      <c r="AA462" s="251"/>
      <c r="AB462" s="251"/>
      <c r="AC462" s="251"/>
      <c r="AD462" s="251"/>
      <c r="AE462" s="251"/>
      <c r="AF462" s="251"/>
      <c r="AG462" s="251"/>
      <c r="AH462" s="251"/>
      <c r="AI462" s="251"/>
      <c r="AJ462" s="251"/>
      <c r="AK462" s="251"/>
      <c r="AL462" s="251"/>
      <c r="AM462" s="367"/>
      <c r="AN462" s="367"/>
      <c r="AO462" s="367"/>
      <c r="AP462" s="367"/>
      <c r="AQ462" s="367"/>
      <c r="AR462" s="367"/>
      <c r="AS462" s="367"/>
      <c r="AT462" s="367"/>
      <c r="AU462" s="367"/>
      <c r="AV462" s="367"/>
      <c r="AW462" s="367"/>
      <c r="AX462" s="367"/>
      <c r="AY462" s="367"/>
      <c r="AZ462" s="367"/>
      <c r="BA462" s="254"/>
    </row>
    <row r="463" spans="1:53" ht="15" outlineLevel="1">
      <c r="A463" s="450">
        <v>10</v>
      </c>
      <c r="B463" s="271" t="s">
        <v>22</v>
      </c>
      <c r="C463" s="253" t="s">
        <v>25</v>
      </c>
      <c r="D463" s="257"/>
      <c r="E463" s="257"/>
      <c r="F463" s="257"/>
      <c r="G463" s="257"/>
      <c r="H463" s="257"/>
      <c r="I463" s="257"/>
      <c r="J463" s="257"/>
      <c r="K463" s="257"/>
      <c r="L463" s="257"/>
      <c r="M463" s="257"/>
      <c r="N463" s="257"/>
      <c r="O463" s="257"/>
      <c r="P463" s="257"/>
      <c r="Q463" s="257"/>
      <c r="R463" s="257"/>
      <c r="S463" s="257"/>
      <c r="T463" s="257"/>
      <c r="U463" s="257">
        <v>12</v>
      </c>
      <c r="V463" s="257"/>
      <c r="W463" s="257"/>
      <c r="X463" s="257"/>
      <c r="Y463" s="257"/>
      <c r="Z463" s="257"/>
      <c r="AA463" s="257"/>
      <c r="AB463" s="257"/>
      <c r="AC463" s="257"/>
      <c r="AD463" s="257"/>
      <c r="AE463" s="257"/>
      <c r="AF463" s="257"/>
      <c r="AG463" s="257"/>
      <c r="AH463" s="257"/>
      <c r="AI463" s="257"/>
      <c r="AJ463" s="257"/>
      <c r="AK463" s="257"/>
      <c r="AL463" s="257"/>
      <c r="AM463" s="368"/>
      <c r="AN463" s="417"/>
      <c r="AO463" s="417"/>
      <c r="AP463" s="417"/>
      <c r="AQ463" s="368"/>
      <c r="AR463" s="368"/>
      <c r="AS463" s="368"/>
      <c r="AT463" s="368"/>
      <c r="AU463" s="368"/>
      <c r="AV463" s="368"/>
      <c r="AW463" s="368"/>
      <c r="AX463" s="368"/>
      <c r="AY463" s="368"/>
      <c r="AZ463" s="368"/>
      <c r="BA463" s="258">
        <f>SUM(AM463:AZ463)</f>
        <v>0</v>
      </c>
    </row>
    <row r="464" spans="1:53" ht="15" outlineLevel="1">
      <c r="B464" s="256" t="s">
        <v>258</v>
      </c>
      <c r="C464" s="253" t="s">
        <v>163</v>
      </c>
      <c r="D464" s="257"/>
      <c r="E464" s="257"/>
      <c r="F464" s="257"/>
      <c r="G464" s="257"/>
      <c r="H464" s="257"/>
      <c r="I464" s="257"/>
      <c r="J464" s="257"/>
      <c r="K464" s="257"/>
      <c r="L464" s="257"/>
      <c r="M464" s="257"/>
      <c r="N464" s="257"/>
      <c r="O464" s="257"/>
      <c r="P464" s="257"/>
      <c r="Q464" s="257"/>
      <c r="R464" s="257"/>
      <c r="S464" s="257"/>
      <c r="T464" s="257"/>
      <c r="U464" s="257">
        <f>U463</f>
        <v>12</v>
      </c>
      <c r="V464" s="257"/>
      <c r="W464" s="257"/>
      <c r="X464" s="257"/>
      <c r="Y464" s="257"/>
      <c r="Z464" s="257"/>
      <c r="AA464" s="257"/>
      <c r="AB464" s="257"/>
      <c r="AC464" s="257"/>
      <c r="AD464" s="257"/>
      <c r="AE464" s="257"/>
      <c r="AF464" s="257"/>
      <c r="AG464" s="257"/>
      <c r="AH464" s="257"/>
      <c r="AI464" s="257"/>
      <c r="AJ464" s="257"/>
      <c r="AK464" s="257"/>
      <c r="AL464" s="257"/>
      <c r="AM464" s="364">
        <f>AM463</f>
        <v>0</v>
      </c>
      <c r="AN464" s="364">
        <f>AN463</f>
        <v>0</v>
      </c>
      <c r="AO464" s="364">
        <f t="shared" ref="AO464:AZ464" si="159">AO463</f>
        <v>0</v>
      </c>
      <c r="AP464" s="364">
        <f t="shared" si="159"/>
        <v>0</v>
      </c>
      <c r="AQ464" s="364">
        <f t="shared" si="159"/>
        <v>0</v>
      </c>
      <c r="AR464" s="364">
        <f t="shared" si="159"/>
        <v>0</v>
      </c>
      <c r="AS464" s="364">
        <f t="shared" si="159"/>
        <v>0</v>
      </c>
      <c r="AT464" s="364">
        <f t="shared" si="159"/>
        <v>0</v>
      </c>
      <c r="AU464" s="364">
        <f t="shared" si="159"/>
        <v>0</v>
      </c>
      <c r="AV464" s="364">
        <f t="shared" si="159"/>
        <v>0</v>
      </c>
      <c r="AW464" s="364">
        <f t="shared" si="159"/>
        <v>0</v>
      </c>
      <c r="AX464" s="364">
        <f t="shared" si="159"/>
        <v>0</v>
      </c>
      <c r="AY464" s="364">
        <f t="shared" si="159"/>
        <v>0</v>
      </c>
      <c r="AZ464" s="364">
        <f t="shared" si="159"/>
        <v>0</v>
      </c>
      <c r="BA464" s="272"/>
    </row>
    <row r="465" spans="1:53" ht="15" outlineLevel="1">
      <c r="B465" s="271"/>
      <c r="C465" s="273"/>
      <c r="D465" s="253"/>
      <c r="E465" s="253"/>
      <c r="F465" s="253"/>
      <c r="G465" s="253"/>
      <c r="H465" s="253"/>
      <c r="I465" s="253"/>
      <c r="J465" s="253"/>
      <c r="K465" s="253"/>
      <c r="L465" s="253"/>
      <c r="M465" s="253"/>
      <c r="N465" s="253"/>
      <c r="O465" s="253"/>
      <c r="P465" s="253"/>
      <c r="Q465" s="253"/>
      <c r="R465" s="253"/>
      <c r="S465" s="253"/>
      <c r="T465" s="253"/>
      <c r="U465" s="253"/>
      <c r="V465" s="253"/>
      <c r="W465" s="253"/>
      <c r="X465" s="253"/>
      <c r="Y465" s="253"/>
      <c r="Z465" s="253"/>
      <c r="AA465" s="253"/>
      <c r="AB465" s="253"/>
      <c r="AC465" s="253"/>
      <c r="AD465" s="253"/>
      <c r="AE465" s="253"/>
      <c r="AF465" s="253"/>
      <c r="AG465" s="253"/>
      <c r="AH465" s="253"/>
      <c r="AI465" s="253"/>
      <c r="AJ465" s="253"/>
      <c r="AK465" s="253"/>
      <c r="AL465" s="253"/>
      <c r="AM465" s="369"/>
      <c r="AN465" s="369"/>
      <c r="AO465" s="369"/>
      <c r="AP465" s="369"/>
      <c r="AQ465" s="369"/>
      <c r="AR465" s="369"/>
      <c r="AS465" s="369"/>
      <c r="AT465" s="369"/>
      <c r="AU465" s="369"/>
      <c r="AV465" s="369"/>
      <c r="AW465" s="369"/>
      <c r="AX465" s="369"/>
      <c r="AY465" s="369"/>
      <c r="AZ465" s="369"/>
      <c r="BA465" s="274"/>
    </row>
    <row r="466" spans="1:53" ht="15" outlineLevel="1">
      <c r="A466" s="450">
        <v>11</v>
      </c>
      <c r="B466" s="275" t="s">
        <v>21</v>
      </c>
      <c r="C466" s="253" t="s">
        <v>25</v>
      </c>
      <c r="D466" s="257"/>
      <c r="E466" s="257"/>
      <c r="F466" s="257"/>
      <c r="G466" s="257"/>
      <c r="H466" s="257"/>
      <c r="I466" s="257"/>
      <c r="J466" s="257"/>
      <c r="K466" s="257">
        <f>'7.  Persistence Report'!BA39</f>
        <v>184101.22510000001</v>
      </c>
      <c r="L466" s="257">
        <f>'7.  Persistence Report'!BB39</f>
        <v>184101.22510000001</v>
      </c>
      <c r="M466" s="257">
        <f>'7.  Persistence Report'!BC39</f>
        <v>184101.22510000001</v>
      </c>
      <c r="N466" s="257">
        <f>'7.  Persistence Report'!BD39</f>
        <v>167132.81640000001</v>
      </c>
      <c r="O466" s="257">
        <f>'7.  Persistence Report'!BE39</f>
        <v>53589.012139999999</v>
      </c>
      <c r="P466" s="257">
        <f>'7.  Persistence Report'!BF39</f>
        <v>0</v>
      </c>
      <c r="Q466" s="257">
        <f>'7.  Persistence Report'!BG39</f>
        <v>0</v>
      </c>
      <c r="R466" s="257">
        <f>'7.  Persistence Report'!BH39</f>
        <v>0</v>
      </c>
      <c r="S466" s="257">
        <f>'7.  Persistence Report'!BI39</f>
        <v>0</v>
      </c>
      <c r="T466" s="257">
        <f>'7.  Persistence Report'!BJ39</f>
        <v>0</v>
      </c>
      <c r="U466" s="257">
        <v>12</v>
      </c>
      <c r="V466" s="257"/>
      <c r="W466" s="257"/>
      <c r="X466" s="257"/>
      <c r="Y466" s="257"/>
      <c r="Z466" s="257"/>
      <c r="AA466" s="257"/>
      <c r="AB466" s="257"/>
      <c r="AC466" s="257">
        <f>'7.  Persistence Report'!V39</f>
        <v>45.809722090000001</v>
      </c>
      <c r="AD466" s="257">
        <f>'7.  Persistence Report'!W39</f>
        <v>45.809722090000001</v>
      </c>
      <c r="AE466" s="257">
        <f>'7.  Persistence Report'!X39</f>
        <v>45.809722090000001</v>
      </c>
      <c r="AF466" s="257">
        <f>'7.  Persistence Report'!Y39</f>
        <v>43.969536720000001</v>
      </c>
      <c r="AG466" s="257">
        <f>'7.  Persistence Report'!Z39</f>
        <v>15.561673430000001</v>
      </c>
      <c r="AH466" s="257">
        <f>'7.  Persistence Report'!AA39</f>
        <v>0</v>
      </c>
      <c r="AI466" s="257">
        <f>'7.  Persistence Report'!AB39</f>
        <v>0</v>
      </c>
      <c r="AJ466" s="257">
        <f>'7.  Persistence Report'!AC39</f>
        <v>0</v>
      </c>
      <c r="AK466" s="257">
        <f>'7.  Persistence Report'!AD39</f>
        <v>0</v>
      </c>
      <c r="AL466" s="257">
        <f>'7.  Persistence Report'!AE39</f>
        <v>0</v>
      </c>
      <c r="AM466" s="368"/>
      <c r="AN466" s="417">
        <v>1</v>
      </c>
      <c r="AO466" s="368"/>
      <c r="AP466" s="368"/>
      <c r="AQ466" s="368"/>
      <c r="AR466" s="368"/>
      <c r="AS466" s="368"/>
      <c r="AT466" s="368"/>
      <c r="AU466" s="368"/>
      <c r="AV466" s="368"/>
      <c r="AW466" s="368"/>
      <c r="AX466" s="368"/>
      <c r="AY466" s="368"/>
      <c r="AZ466" s="368"/>
      <c r="BA466" s="258">
        <f>SUM(AM466:AZ466)</f>
        <v>1</v>
      </c>
    </row>
    <row r="467" spans="1:53" ht="15" outlineLevel="1">
      <c r="B467" s="256" t="s">
        <v>258</v>
      </c>
      <c r="C467" s="253" t="s">
        <v>163</v>
      </c>
      <c r="D467" s="257"/>
      <c r="E467" s="257"/>
      <c r="F467" s="257"/>
      <c r="G467" s="257"/>
      <c r="H467" s="257"/>
      <c r="I467" s="257"/>
      <c r="J467" s="257"/>
      <c r="K467" s="257"/>
      <c r="L467" s="257"/>
      <c r="M467" s="257"/>
      <c r="N467" s="257"/>
      <c r="O467" s="257"/>
      <c r="P467" s="257"/>
      <c r="Q467" s="257"/>
      <c r="R467" s="257"/>
      <c r="S467" s="257"/>
      <c r="T467" s="257"/>
      <c r="U467" s="257">
        <f>U466</f>
        <v>12</v>
      </c>
      <c r="V467" s="257"/>
      <c r="W467" s="257"/>
      <c r="X467" s="257"/>
      <c r="Y467" s="257"/>
      <c r="Z467" s="257"/>
      <c r="AA467" s="257"/>
      <c r="AB467" s="257"/>
      <c r="AC467" s="257"/>
      <c r="AD467" s="257"/>
      <c r="AE467" s="257"/>
      <c r="AF467" s="257"/>
      <c r="AG467" s="257"/>
      <c r="AH467" s="257"/>
      <c r="AI467" s="257"/>
      <c r="AJ467" s="257"/>
      <c r="AK467" s="257"/>
      <c r="AL467" s="257"/>
      <c r="AM467" s="364">
        <f>AM466</f>
        <v>0</v>
      </c>
      <c r="AN467" s="364">
        <f>AN466</f>
        <v>1</v>
      </c>
      <c r="AO467" s="364">
        <f t="shared" ref="AO467:AZ467" si="160">AO466</f>
        <v>0</v>
      </c>
      <c r="AP467" s="364">
        <f t="shared" si="160"/>
        <v>0</v>
      </c>
      <c r="AQ467" s="364">
        <f t="shared" si="160"/>
        <v>0</v>
      </c>
      <c r="AR467" s="364">
        <f t="shared" si="160"/>
        <v>0</v>
      </c>
      <c r="AS467" s="364">
        <f t="shared" si="160"/>
        <v>0</v>
      </c>
      <c r="AT467" s="364">
        <f t="shared" si="160"/>
        <v>0</v>
      </c>
      <c r="AU467" s="364">
        <f t="shared" si="160"/>
        <v>0</v>
      </c>
      <c r="AV467" s="364">
        <f t="shared" si="160"/>
        <v>0</v>
      </c>
      <c r="AW467" s="364">
        <f t="shared" si="160"/>
        <v>0</v>
      </c>
      <c r="AX467" s="364">
        <f t="shared" si="160"/>
        <v>0</v>
      </c>
      <c r="AY467" s="364">
        <f t="shared" si="160"/>
        <v>0</v>
      </c>
      <c r="AZ467" s="364">
        <f t="shared" si="160"/>
        <v>0</v>
      </c>
      <c r="BA467" s="272"/>
    </row>
    <row r="468" spans="1:53" ht="15" outlineLevel="1">
      <c r="B468" s="275"/>
      <c r="C468" s="273"/>
      <c r="D468" s="253"/>
      <c r="E468" s="253"/>
      <c r="F468" s="253"/>
      <c r="G468" s="253"/>
      <c r="H468" s="253"/>
      <c r="I468" s="253"/>
      <c r="J468" s="253"/>
      <c r="K468" s="253"/>
      <c r="L468" s="253"/>
      <c r="M468" s="253"/>
      <c r="N468" s="253"/>
      <c r="O468" s="253"/>
      <c r="P468" s="253"/>
      <c r="Q468" s="253"/>
      <c r="R468" s="253"/>
      <c r="S468" s="253"/>
      <c r="T468" s="253"/>
      <c r="U468" s="253"/>
      <c r="V468" s="253"/>
      <c r="W468" s="253"/>
      <c r="X468" s="253"/>
      <c r="Y468" s="253"/>
      <c r="Z468" s="253"/>
      <c r="AA468" s="253"/>
      <c r="AB468" s="253"/>
      <c r="AC468" s="253"/>
      <c r="AD468" s="253"/>
      <c r="AE468" s="253"/>
      <c r="AF468" s="253"/>
      <c r="AG468" s="253"/>
      <c r="AH468" s="253"/>
      <c r="AI468" s="253"/>
      <c r="AJ468" s="253"/>
      <c r="AK468" s="253"/>
      <c r="AL468" s="253"/>
      <c r="AM468" s="369"/>
      <c r="AN468" s="370"/>
      <c r="AO468" s="369"/>
      <c r="AP468" s="369"/>
      <c r="AQ468" s="369"/>
      <c r="AR468" s="369"/>
      <c r="AS468" s="369"/>
      <c r="AT468" s="369"/>
      <c r="AU468" s="369"/>
      <c r="AV468" s="369"/>
      <c r="AW468" s="369"/>
      <c r="AX468" s="369"/>
      <c r="AY468" s="369"/>
      <c r="AZ468" s="369"/>
      <c r="BA468" s="274"/>
    </row>
    <row r="469" spans="1:53" ht="15" outlineLevel="1">
      <c r="A469" s="450">
        <v>12</v>
      </c>
      <c r="B469" s="275" t="s">
        <v>23</v>
      </c>
      <c r="C469" s="253" t="s">
        <v>25</v>
      </c>
      <c r="D469" s="257"/>
      <c r="E469" s="257"/>
      <c r="F469" s="257"/>
      <c r="G469" s="257"/>
      <c r="H469" s="257"/>
      <c r="I469" s="257"/>
      <c r="J469" s="257"/>
      <c r="K469" s="257"/>
      <c r="L469" s="257"/>
      <c r="M469" s="257"/>
      <c r="N469" s="257"/>
      <c r="O469" s="257"/>
      <c r="P469" s="257"/>
      <c r="Q469" s="257"/>
      <c r="R469" s="257"/>
      <c r="S469" s="257"/>
      <c r="T469" s="257"/>
      <c r="U469" s="257">
        <v>3</v>
      </c>
      <c r="V469" s="257"/>
      <c r="W469" s="257"/>
      <c r="X469" s="257"/>
      <c r="Y469" s="257"/>
      <c r="Z469" s="257"/>
      <c r="AA469" s="257"/>
      <c r="AB469" s="257"/>
      <c r="AC469" s="257"/>
      <c r="AD469" s="257"/>
      <c r="AE469" s="257"/>
      <c r="AF469" s="257"/>
      <c r="AG469" s="257"/>
      <c r="AH469" s="257"/>
      <c r="AI469" s="257"/>
      <c r="AJ469" s="257"/>
      <c r="AK469" s="257"/>
      <c r="AL469" s="257"/>
      <c r="AM469" s="368"/>
      <c r="AN469" s="368"/>
      <c r="AO469" s="417"/>
      <c r="AP469" s="368"/>
      <c r="AQ469" s="368"/>
      <c r="AR469" s="368"/>
      <c r="AS469" s="368"/>
      <c r="AT469" s="368"/>
      <c r="AU469" s="368"/>
      <c r="AV469" s="368"/>
      <c r="AW469" s="368"/>
      <c r="AX469" s="368"/>
      <c r="AY469" s="368"/>
      <c r="AZ469" s="368"/>
      <c r="BA469" s="258">
        <f>SUM(AM469:AZ469)</f>
        <v>0</v>
      </c>
    </row>
    <row r="470" spans="1:53" ht="15" outlineLevel="1">
      <c r="B470" s="256" t="s">
        <v>258</v>
      </c>
      <c r="C470" s="253" t="s">
        <v>163</v>
      </c>
      <c r="D470" s="257"/>
      <c r="E470" s="257"/>
      <c r="F470" s="257"/>
      <c r="G470" s="257"/>
      <c r="H470" s="257"/>
      <c r="I470" s="257"/>
      <c r="J470" s="257"/>
      <c r="K470" s="257"/>
      <c r="L470" s="257"/>
      <c r="M470" s="257"/>
      <c r="N470" s="257"/>
      <c r="O470" s="257"/>
      <c r="P470" s="257"/>
      <c r="Q470" s="257"/>
      <c r="R470" s="257"/>
      <c r="S470" s="257"/>
      <c r="T470" s="257"/>
      <c r="U470" s="257">
        <f>U469</f>
        <v>3</v>
      </c>
      <c r="V470" s="257"/>
      <c r="W470" s="257"/>
      <c r="X470" s="257"/>
      <c r="Y470" s="257"/>
      <c r="Z470" s="257"/>
      <c r="AA470" s="257"/>
      <c r="AB470" s="257"/>
      <c r="AC470" s="257"/>
      <c r="AD470" s="257"/>
      <c r="AE470" s="257"/>
      <c r="AF470" s="257"/>
      <c r="AG470" s="257"/>
      <c r="AH470" s="257"/>
      <c r="AI470" s="257"/>
      <c r="AJ470" s="257"/>
      <c r="AK470" s="257"/>
      <c r="AL470" s="257"/>
      <c r="AM470" s="364">
        <f>AM469</f>
        <v>0</v>
      </c>
      <c r="AN470" s="364">
        <f>AN469</f>
        <v>0</v>
      </c>
      <c r="AO470" s="364">
        <f>AO469</f>
        <v>0</v>
      </c>
      <c r="AP470" s="364">
        <f t="shared" ref="AP470:AZ470" si="161">AP469</f>
        <v>0</v>
      </c>
      <c r="AQ470" s="364">
        <f t="shared" si="161"/>
        <v>0</v>
      </c>
      <c r="AR470" s="364">
        <f t="shared" si="161"/>
        <v>0</v>
      </c>
      <c r="AS470" s="364">
        <f t="shared" si="161"/>
        <v>0</v>
      </c>
      <c r="AT470" s="364">
        <f t="shared" si="161"/>
        <v>0</v>
      </c>
      <c r="AU470" s="364">
        <f t="shared" si="161"/>
        <v>0</v>
      </c>
      <c r="AV470" s="364">
        <f t="shared" si="161"/>
        <v>0</v>
      </c>
      <c r="AW470" s="364">
        <f t="shared" si="161"/>
        <v>0</v>
      </c>
      <c r="AX470" s="364">
        <f t="shared" si="161"/>
        <v>0</v>
      </c>
      <c r="AY470" s="364">
        <f t="shared" si="161"/>
        <v>0</v>
      </c>
      <c r="AZ470" s="364">
        <f t="shared" si="161"/>
        <v>0</v>
      </c>
      <c r="BA470" s="272"/>
    </row>
    <row r="471" spans="1:53" ht="15" outlineLevel="1">
      <c r="B471" s="275"/>
      <c r="C471" s="273"/>
      <c r="D471" s="277"/>
      <c r="E471" s="277"/>
      <c r="F471" s="277"/>
      <c r="G471" s="277"/>
      <c r="H471" s="277"/>
      <c r="I471" s="277"/>
      <c r="J471" s="277"/>
      <c r="K471" s="277"/>
      <c r="L471" s="277"/>
      <c r="M471" s="277"/>
      <c r="N471" s="277"/>
      <c r="O471" s="277"/>
      <c r="P471" s="277"/>
      <c r="Q471" s="277"/>
      <c r="R471" s="277"/>
      <c r="S471" s="277"/>
      <c r="T471" s="277"/>
      <c r="U471" s="253"/>
      <c r="V471" s="277"/>
      <c r="W471" s="277"/>
      <c r="X471" s="277"/>
      <c r="Y471" s="277"/>
      <c r="Z471" s="277"/>
      <c r="AA471" s="277"/>
      <c r="AB471" s="277"/>
      <c r="AC471" s="277"/>
      <c r="AD471" s="277"/>
      <c r="AE471" s="277"/>
      <c r="AF471" s="277"/>
      <c r="AG471" s="277"/>
      <c r="AH471" s="277"/>
      <c r="AI471" s="277"/>
      <c r="AJ471" s="277"/>
      <c r="AK471" s="277"/>
      <c r="AL471" s="277"/>
      <c r="AM471" s="369"/>
      <c r="AN471" s="370"/>
      <c r="AO471" s="369"/>
      <c r="AP471" s="369"/>
      <c r="AQ471" s="369"/>
      <c r="AR471" s="369"/>
      <c r="AS471" s="369"/>
      <c r="AT471" s="369"/>
      <c r="AU471" s="369"/>
      <c r="AV471" s="369"/>
      <c r="AW471" s="369"/>
      <c r="AX471" s="369"/>
      <c r="AY471" s="369"/>
      <c r="AZ471" s="369"/>
      <c r="BA471" s="274"/>
    </row>
    <row r="472" spans="1:53" ht="15" outlineLevel="1">
      <c r="A472" s="450">
        <v>13</v>
      </c>
      <c r="B472" s="275" t="s">
        <v>24</v>
      </c>
      <c r="C472" s="253" t="s">
        <v>25</v>
      </c>
      <c r="D472" s="257"/>
      <c r="E472" s="257"/>
      <c r="F472" s="257"/>
      <c r="G472" s="257"/>
      <c r="H472" s="257"/>
      <c r="I472" s="257"/>
      <c r="J472" s="257"/>
      <c r="K472" s="257"/>
      <c r="L472" s="257"/>
      <c r="M472" s="257"/>
      <c r="N472" s="257"/>
      <c r="O472" s="257"/>
      <c r="P472" s="257"/>
      <c r="Q472" s="257"/>
      <c r="R472" s="257"/>
      <c r="S472" s="257"/>
      <c r="T472" s="257"/>
      <c r="U472" s="257">
        <v>12</v>
      </c>
      <c r="V472" s="257"/>
      <c r="W472" s="257"/>
      <c r="X472" s="257"/>
      <c r="Y472" s="257"/>
      <c r="Z472" s="257"/>
      <c r="AA472" s="257"/>
      <c r="AB472" s="257"/>
      <c r="AC472" s="257"/>
      <c r="AD472" s="257"/>
      <c r="AE472" s="257"/>
      <c r="AF472" s="257"/>
      <c r="AG472" s="257"/>
      <c r="AH472" s="257"/>
      <c r="AI472" s="257"/>
      <c r="AJ472" s="257"/>
      <c r="AK472" s="257"/>
      <c r="AL472" s="257"/>
      <c r="AM472" s="368"/>
      <c r="AN472" s="368"/>
      <c r="AO472" s="368"/>
      <c r="AP472" s="368"/>
      <c r="AQ472" s="368"/>
      <c r="AR472" s="368"/>
      <c r="AS472" s="368"/>
      <c r="AT472" s="368"/>
      <c r="AU472" s="368"/>
      <c r="AV472" s="368"/>
      <c r="AW472" s="368"/>
      <c r="AX472" s="368"/>
      <c r="AY472" s="368"/>
      <c r="AZ472" s="368"/>
      <c r="BA472" s="258">
        <f>SUM(AM472:AZ472)</f>
        <v>0</v>
      </c>
    </row>
    <row r="473" spans="1:53" ht="15" outlineLevel="1">
      <c r="B473" s="256" t="s">
        <v>258</v>
      </c>
      <c r="C473" s="253" t="s">
        <v>163</v>
      </c>
      <c r="D473" s="257"/>
      <c r="E473" s="257"/>
      <c r="F473" s="257"/>
      <c r="G473" s="257"/>
      <c r="H473" s="257"/>
      <c r="I473" s="257"/>
      <c r="J473" s="257"/>
      <c r="K473" s="257"/>
      <c r="L473" s="257"/>
      <c r="M473" s="257"/>
      <c r="N473" s="257"/>
      <c r="O473" s="257"/>
      <c r="P473" s="257"/>
      <c r="Q473" s="257"/>
      <c r="R473" s="257"/>
      <c r="S473" s="257"/>
      <c r="T473" s="257"/>
      <c r="U473" s="257">
        <f>U472</f>
        <v>12</v>
      </c>
      <c r="V473" s="257"/>
      <c r="W473" s="257"/>
      <c r="X473" s="257"/>
      <c r="Y473" s="257"/>
      <c r="Z473" s="257"/>
      <c r="AA473" s="257"/>
      <c r="AB473" s="257"/>
      <c r="AC473" s="257"/>
      <c r="AD473" s="257"/>
      <c r="AE473" s="257"/>
      <c r="AF473" s="257"/>
      <c r="AG473" s="257"/>
      <c r="AH473" s="257"/>
      <c r="AI473" s="257"/>
      <c r="AJ473" s="257"/>
      <c r="AK473" s="257"/>
      <c r="AL473" s="257"/>
      <c r="AM473" s="364">
        <f>AM472</f>
        <v>0</v>
      </c>
      <c r="AN473" s="364">
        <f>AN472</f>
        <v>0</v>
      </c>
      <c r="AO473" s="364">
        <f>AO472</f>
        <v>0</v>
      </c>
      <c r="AP473" s="364">
        <f t="shared" ref="AP473:AZ473" si="162">AP472</f>
        <v>0</v>
      </c>
      <c r="AQ473" s="364">
        <f t="shared" si="162"/>
        <v>0</v>
      </c>
      <c r="AR473" s="364">
        <f t="shared" si="162"/>
        <v>0</v>
      </c>
      <c r="AS473" s="364">
        <f t="shared" si="162"/>
        <v>0</v>
      </c>
      <c r="AT473" s="364">
        <f t="shared" si="162"/>
        <v>0</v>
      </c>
      <c r="AU473" s="364">
        <f t="shared" si="162"/>
        <v>0</v>
      </c>
      <c r="AV473" s="364">
        <f t="shared" si="162"/>
        <v>0</v>
      </c>
      <c r="AW473" s="364">
        <f t="shared" si="162"/>
        <v>0</v>
      </c>
      <c r="AX473" s="364">
        <f t="shared" si="162"/>
        <v>0</v>
      </c>
      <c r="AY473" s="364">
        <f t="shared" si="162"/>
        <v>0</v>
      </c>
      <c r="AZ473" s="364">
        <f t="shared" si="162"/>
        <v>0</v>
      </c>
      <c r="BA473" s="272"/>
    </row>
    <row r="474" spans="1:53" ht="15" outlineLevel="1">
      <c r="B474" s="275"/>
      <c r="C474" s="273"/>
      <c r="D474" s="277"/>
      <c r="E474" s="277"/>
      <c r="F474" s="277"/>
      <c r="G474" s="277"/>
      <c r="H474" s="277"/>
      <c r="I474" s="277"/>
      <c r="J474" s="277"/>
      <c r="K474" s="277"/>
      <c r="L474" s="277"/>
      <c r="M474" s="277"/>
      <c r="N474" s="277"/>
      <c r="O474" s="277"/>
      <c r="P474" s="277"/>
      <c r="Q474" s="277"/>
      <c r="R474" s="277"/>
      <c r="S474" s="277"/>
      <c r="T474" s="277"/>
      <c r="U474" s="253"/>
      <c r="V474" s="277"/>
      <c r="W474" s="277"/>
      <c r="X474" s="277"/>
      <c r="Y474" s="277"/>
      <c r="Z474" s="277"/>
      <c r="AA474" s="277"/>
      <c r="AB474" s="277"/>
      <c r="AC474" s="277"/>
      <c r="AD474" s="277"/>
      <c r="AE474" s="277"/>
      <c r="AF474" s="277"/>
      <c r="AG474" s="277"/>
      <c r="AH474" s="277"/>
      <c r="AI474" s="277"/>
      <c r="AJ474" s="277"/>
      <c r="AK474" s="277"/>
      <c r="AL474" s="277"/>
      <c r="AM474" s="369"/>
      <c r="AN474" s="369"/>
      <c r="AO474" s="369"/>
      <c r="AP474" s="369"/>
      <c r="AQ474" s="369"/>
      <c r="AR474" s="369"/>
      <c r="AS474" s="369"/>
      <c r="AT474" s="369"/>
      <c r="AU474" s="369"/>
      <c r="AV474" s="369"/>
      <c r="AW474" s="369"/>
      <c r="AX474" s="369"/>
      <c r="AY474" s="369"/>
      <c r="AZ474" s="369"/>
      <c r="BA474" s="274"/>
    </row>
    <row r="475" spans="1:53" ht="15" outlineLevel="1">
      <c r="A475" s="450">
        <v>14</v>
      </c>
      <c r="B475" s="275" t="s">
        <v>20</v>
      </c>
      <c r="C475" s="253" t="s">
        <v>25</v>
      </c>
      <c r="D475" s="257"/>
      <c r="E475" s="257"/>
      <c r="F475" s="257"/>
      <c r="G475" s="257"/>
      <c r="H475" s="257"/>
      <c r="I475" s="257"/>
      <c r="J475" s="257"/>
      <c r="K475" s="257"/>
      <c r="L475" s="257"/>
      <c r="M475" s="257"/>
      <c r="N475" s="257"/>
      <c r="O475" s="257"/>
      <c r="P475" s="257"/>
      <c r="Q475" s="257"/>
      <c r="R475" s="257"/>
      <c r="S475" s="257"/>
      <c r="T475" s="257"/>
      <c r="U475" s="257">
        <v>12</v>
      </c>
      <c r="V475" s="257"/>
      <c r="W475" s="257"/>
      <c r="X475" s="257"/>
      <c r="Y475" s="257"/>
      <c r="Z475" s="257"/>
      <c r="AA475" s="257"/>
      <c r="AB475" s="257"/>
      <c r="AC475" s="257"/>
      <c r="AD475" s="257"/>
      <c r="AE475" s="257"/>
      <c r="AF475" s="257"/>
      <c r="AG475" s="257"/>
      <c r="AH475" s="257"/>
      <c r="AI475" s="257"/>
      <c r="AJ475" s="257"/>
      <c r="AK475" s="257"/>
      <c r="AL475" s="257"/>
      <c r="AM475" s="368"/>
      <c r="AN475" s="368"/>
      <c r="AO475" s="417"/>
      <c r="AP475" s="368"/>
      <c r="AQ475" s="368"/>
      <c r="AR475" s="368"/>
      <c r="AS475" s="368"/>
      <c r="AT475" s="368"/>
      <c r="AU475" s="368"/>
      <c r="AV475" s="368"/>
      <c r="AW475" s="368"/>
      <c r="AX475" s="368"/>
      <c r="AY475" s="368"/>
      <c r="AZ475" s="368"/>
      <c r="BA475" s="258">
        <f>SUM(AM475:AZ475)</f>
        <v>0</v>
      </c>
    </row>
    <row r="476" spans="1:53" ht="15" outlineLevel="1">
      <c r="B476" s="256" t="s">
        <v>258</v>
      </c>
      <c r="C476" s="253" t="s">
        <v>163</v>
      </c>
      <c r="D476" s="257"/>
      <c r="E476" s="257"/>
      <c r="F476" s="257"/>
      <c r="G476" s="257"/>
      <c r="H476" s="257"/>
      <c r="I476" s="257"/>
      <c r="J476" s="257"/>
      <c r="K476" s="257"/>
      <c r="L476" s="257"/>
      <c r="M476" s="257"/>
      <c r="N476" s="257"/>
      <c r="O476" s="257"/>
      <c r="P476" s="257"/>
      <c r="Q476" s="257"/>
      <c r="R476" s="257"/>
      <c r="S476" s="257"/>
      <c r="T476" s="257"/>
      <c r="U476" s="257">
        <f>U475</f>
        <v>12</v>
      </c>
      <c r="V476" s="257"/>
      <c r="W476" s="257"/>
      <c r="X476" s="257"/>
      <c r="Y476" s="257"/>
      <c r="Z476" s="257"/>
      <c r="AA476" s="257"/>
      <c r="AB476" s="257"/>
      <c r="AC476" s="257"/>
      <c r="AD476" s="257"/>
      <c r="AE476" s="257"/>
      <c r="AF476" s="257"/>
      <c r="AG476" s="257"/>
      <c r="AH476" s="257"/>
      <c r="AI476" s="257"/>
      <c r="AJ476" s="257"/>
      <c r="AK476" s="257"/>
      <c r="AL476" s="257"/>
      <c r="AM476" s="364">
        <f>AM475</f>
        <v>0</v>
      </c>
      <c r="AN476" s="364">
        <f>AN475</f>
        <v>0</v>
      </c>
      <c r="AO476" s="364">
        <f t="shared" ref="AO476:AZ476" si="163">AO475</f>
        <v>0</v>
      </c>
      <c r="AP476" s="364">
        <f t="shared" si="163"/>
        <v>0</v>
      </c>
      <c r="AQ476" s="364">
        <f t="shared" si="163"/>
        <v>0</v>
      </c>
      <c r="AR476" s="364">
        <f t="shared" si="163"/>
        <v>0</v>
      </c>
      <c r="AS476" s="364">
        <f t="shared" si="163"/>
        <v>0</v>
      </c>
      <c r="AT476" s="364">
        <f t="shared" si="163"/>
        <v>0</v>
      </c>
      <c r="AU476" s="364">
        <f t="shared" si="163"/>
        <v>0</v>
      </c>
      <c r="AV476" s="364">
        <f t="shared" si="163"/>
        <v>0</v>
      </c>
      <c r="AW476" s="364">
        <f t="shared" si="163"/>
        <v>0</v>
      </c>
      <c r="AX476" s="364">
        <f t="shared" si="163"/>
        <v>0</v>
      </c>
      <c r="AY476" s="364">
        <f t="shared" si="163"/>
        <v>0</v>
      </c>
      <c r="AZ476" s="364">
        <f t="shared" si="163"/>
        <v>0</v>
      </c>
      <c r="BA476" s="272"/>
    </row>
    <row r="477" spans="1:53" ht="15" outlineLevel="1">
      <c r="B477" s="275"/>
      <c r="C477" s="273"/>
      <c r="D477" s="277"/>
      <c r="E477" s="277"/>
      <c r="F477" s="277"/>
      <c r="G477" s="277"/>
      <c r="H477" s="277"/>
      <c r="I477" s="277"/>
      <c r="J477" s="277"/>
      <c r="K477" s="277"/>
      <c r="L477" s="277"/>
      <c r="M477" s="277"/>
      <c r="N477" s="277"/>
      <c r="O477" s="277"/>
      <c r="P477" s="277"/>
      <c r="Q477" s="277"/>
      <c r="R477" s="277"/>
      <c r="S477" s="277"/>
      <c r="T477" s="277"/>
      <c r="U477" s="253"/>
      <c r="V477" s="277"/>
      <c r="W477" s="277"/>
      <c r="X477" s="277"/>
      <c r="Y477" s="277"/>
      <c r="Z477" s="277"/>
      <c r="AA477" s="277"/>
      <c r="AB477" s="277"/>
      <c r="AC477" s="277"/>
      <c r="AD477" s="277"/>
      <c r="AE477" s="277"/>
      <c r="AF477" s="277"/>
      <c r="AG477" s="277"/>
      <c r="AH477" s="277"/>
      <c r="AI477" s="277"/>
      <c r="AJ477" s="277"/>
      <c r="AK477" s="277"/>
      <c r="AL477" s="277"/>
      <c r="AM477" s="369"/>
      <c r="AN477" s="370"/>
      <c r="AO477" s="369"/>
      <c r="AP477" s="369"/>
      <c r="AQ477" s="369"/>
      <c r="AR477" s="369"/>
      <c r="AS477" s="369"/>
      <c r="AT477" s="369"/>
      <c r="AU477" s="369"/>
      <c r="AV477" s="369"/>
      <c r="AW477" s="369"/>
      <c r="AX477" s="369"/>
      <c r="AY477" s="369"/>
      <c r="AZ477" s="369"/>
      <c r="BA477" s="274"/>
    </row>
    <row r="478" spans="1:53" s="245" customFormat="1" ht="15" outlineLevel="1">
      <c r="A478" s="450">
        <v>15</v>
      </c>
      <c r="B478" s="275" t="s">
        <v>483</v>
      </c>
      <c r="C478" s="253" t="s">
        <v>25</v>
      </c>
      <c r="D478" s="257"/>
      <c r="E478" s="257"/>
      <c r="F478" s="257"/>
      <c r="G478" s="257"/>
      <c r="H478" s="257"/>
      <c r="I478" s="257"/>
      <c r="J478" s="257"/>
      <c r="K478" s="257"/>
      <c r="L478" s="257"/>
      <c r="M478" s="257"/>
      <c r="N478" s="257"/>
      <c r="O478" s="257"/>
      <c r="P478" s="257"/>
      <c r="Q478" s="257"/>
      <c r="R478" s="257"/>
      <c r="S478" s="257"/>
      <c r="T478" s="257"/>
      <c r="U478" s="253"/>
      <c r="V478" s="257"/>
      <c r="W478" s="257"/>
      <c r="X478" s="257"/>
      <c r="Y478" s="257"/>
      <c r="Z478" s="257"/>
      <c r="AA478" s="257"/>
      <c r="AB478" s="257"/>
      <c r="AC478" s="257"/>
      <c r="AD478" s="257"/>
      <c r="AE478" s="257"/>
      <c r="AF478" s="257"/>
      <c r="AG478" s="257"/>
      <c r="AH478" s="257"/>
      <c r="AI478" s="257"/>
      <c r="AJ478" s="257"/>
      <c r="AK478" s="257"/>
      <c r="AL478" s="257"/>
      <c r="AM478" s="368"/>
      <c r="AN478" s="368"/>
      <c r="AO478" s="368"/>
      <c r="AP478" s="368"/>
      <c r="AQ478" s="368"/>
      <c r="AR478" s="368"/>
      <c r="AS478" s="368"/>
      <c r="AT478" s="368"/>
      <c r="AU478" s="368"/>
      <c r="AV478" s="368"/>
      <c r="AW478" s="368"/>
      <c r="AX478" s="368"/>
      <c r="AY478" s="368"/>
      <c r="AZ478" s="368"/>
      <c r="BA478" s="258">
        <f>SUM(AM478:AZ478)</f>
        <v>0</v>
      </c>
    </row>
    <row r="479" spans="1:53" s="245" customFormat="1" ht="15" outlineLevel="1">
      <c r="A479" s="450"/>
      <c r="B479" s="275" t="s">
        <v>258</v>
      </c>
      <c r="C479" s="253" t="s">
        <v>163</v>
      </c>
      <c r="D479" s="257"/>
      <c r="E479" s="257"/>
      <c r="F479" s="257"/>
      <c r="G479" s="257"/>
      <c r="H479" s="257"/>
      <c r="I479" s="257"/>
      <c r="J479" s="257"/>
      <c r="K479" s="257"/>
      <c r="L479" s="257"/>
      <c r="M479" s="257"/>
      <c r="N479" s="257"/>
      <c r="O479" s="257"/>
      <c r="P479" s="257"/>
      <c r="Q479" s="257"/>
      <c r="R479" s="257"/>
      <c r="S479" s="257"/>
      <c r="T479" s="257"/>
      <c r="U479" s="253"/>
      <c r="V479" s="257"/>
      <c r="W479" s="257"/>
      <c r="X479" s="257"/>
      <c r="Y479" s="257"/>
      <c r="Z479" s="257"/>
      <c r="AA479" s="257"/>
      <c r="AB479" s="257"/>
      <c r="AC479" s="257"/>
      <c r="AD479" s="257"/>
      <c r="AE479" s="257"/>
      <c r="AF479" s="257"/>
      <c r="AG479" s="257"/>
      <c r="AH479" s="257"/>
      <c r="AI479" s="257"/>
      <c r="AJ479" s="257"/>
      <c r="AK479" s="257"/>
      <c r="AL479" s="257"/>
      <c r="AM479" s="364">
        <f>AM478</f>
        <v>0</v>
      </c>
      <c r="AN479" s="364">
        <f>AN478</f>
        <v>0</v>
      </c>
      <c r="AO479" s="364">
        <f t="shared" ref="AO479:AZ479" si="164">AO478</f>
        <v>0</v>
      </c>
      <c r="AP479" s="364">
        <f t="shared" si="164"/>
        <v>0</v>
      </c>
      <c r="AQ479" s="364">
        <f t="shared" si="164"/>
        <v>0</v>
      </c>
      <c r="AR479" s="364">
        <f t="shared" si="164"/>
        <v>0</v>
      </c>
      <c r="AS479" s="364">
        <f t="shared" si="164"/>
        <v>0</v>
      </c>
      <c r="AT479" s="364">
        <f t="shared" si="164"/>
        <v>0</v>
      </c>
      <c r="AU479" s="364">
        <f t="shared" si="164"/>
        <v>0</v>
      </c>
      <c r="AV479" s="364">
        <f t="shared" si="164"/>
        <v>0</v>
      </c>
      <c r="AW479" s="364">
        <f t="shared" si="164"/>
        <v>0</v>
      </c>
      <c r="AX479" s="364">
        <f t="shared" si="164"/>
        <v>0</v>
      </c>
      <c r="AY479" s="364">
        <f t="shared" si="164"/>
        <v>0</v>
      </c>
      <c r="AZ479" s="364">
        <f t="shared" si="164"/>
        <v>0</v>
      </c>
      <c r="BA479" s="272"/>
    </row>
    <row r="480" spans="1:53" s="245" customFormat="1" ht="15" outlineLevel="1">
      <c r="A480" s="450"/>
      <c r="B480" s="275"/>
      <c r="C480" s="273"/>
      <c r="D480" s="277"/>
      <c r="E480" s="277"/>
      <c r="F480" s="277"/>
      <c r="G480" s="277"/>
      <c r="H480" s="277"/>
      <c r="I480" s="277"/>
      <c r="J480" s="277"/>
      <c r="K480" s="277"/>
      <c r="L480" s="277"/>
      <c r="M480" s="277"/>
      <c r="N480" s="277"/>
      <c r="O480" s="277"/>
      <c r="P480" s="277"/>
      <c r="Q480" s="277"/>
      <c r="R480" s="277"/>
      <c r="S480" s="277"/>
      <c r="T480" s="277"/>
      <c r="U480" s="253"/>
      <c r="V480" s="277"/>
      <c r="W480" s="277"/>
      <c r="X480" s="277"/>
      <c r="Y480" s="277"/>
      <c r="Z480" s="277"/>
      <c r="AA480" s="277"/>
      <c r="AB480" s="277"/>
      <c r="AC480" s="277"/>
      <c r="AD480" s="277"/>
      <c r="AE480" s="277"/>
      <c r="AF480" s="277"/>
      <c r="AG480" s="277"/>
      <c r="AH480" s="277"/>
      <c r="AI480" s="277"/>
      <c r="AJ480" s="277"/>
      <c r="AK480" s="277"/>
      <c r="AL480" s="277"/>
      <c r="AM480" s="371"/>
      <c r="AN480" s="369"/>
      <c r="AO480" s="369"/>
      <c r="AP480" s="369"/>
      <c r="AQ480" s="369"/>
      <c r="AR480" s="369"/>
      <c r="AS480" s="369"/>
      <c r="AT480" s="369"/>
      <c r="AU480" s="369"/>
      <c r="AV480" s="369"/>
      <c r="AW480" s="369"/>
      <c r="AX480" s="369"/>
      <c r="AY480" s="369"/>
      <c r="AZ480" s="369"/>
      <c r="BA480" s="274"/>
    </row>
    <row r="481" spans="1:53" s="245" customFormat="1" ht="30" outlineLevel="1">
      <c r="A481" s="450">
        <v>16</v>
      </c>
      <c r="B481" s="275" t="s">
        <v>484</v>
      </c>
      <c r="C481" s="253" t="s">
        <v>25</v>
      </c>
      <c r="D481" s="257"/>
      <c r="E481" s="257"/>
      <c r="F481" s="257"/>
      <c r="G481" s="257"/>
      <c r="H481" s="257"/>
      <c r="I481" s="257"/>
      <c r="J481" s="257"/>
      <c r="K481" s="257"/>
      <c r="L481" s="257"/>
      <c r="M481" s="257"/>
      <c r="N481" s="257"/>
      <c r="O481" s="257"/>
      <c r="P481" s="257"/>
      <c r="Q481" s="257"/>
      <c r="R481" s="257"/>
      <c r="S481" s="257"/>
      <c r="T481" s="257"/>
      <c r="U481" s="253"/>
      <c r="V481" s="257"/>
      <c r="W481" s="257"/>
      <c r="X481" s="257"/>
      <c r="Y481" s="257"/>
      <c r="Z481" s="257"/>
      <c r="AA481" s="257"/>
      <c r="AB481" s="257"/>
      <c r="AC481" s="257"/>
      <c r="AD481" s="257"/>
      <c r="AE481" s="257"/>
      <c r="AF481" s="257"/>
      <c r="AG481" s="257"/>
      <c r="AH481" s="257"/>
      <c r="AI481" s="257"/>
      <c r="AJ481" s="257"/>
      <c r="AK481" s="257"/>
      <c r="AL481" s="257"/>
      <c r="AM481" s="368"/>
      <c r="AN481" s="368"/>
      <c r="AO481" s="368"/>
      <c r="AP481" s="368"/>
      <c r="AQ481" s="368"/>
      <c r="AR481" s="368"/>
      <c r="AS481" s="368"/>
      <c r="AT481" s="368"/>
      <c r="AU481" s="368"/>
      <c r="AV481" s="368"/>
      <c r="AW481" s="368"/>
      <c r="AX481" s="368"/>
      <c r="AY481" s="368"/>
      <c r="AZ481" s="368"/>
      <c r="BA481" s="258">
        <f>SUM(AM481:AZ481)</f>
        <v>0</v>
      </c>
    </row>
    <row r="482" spans="1:53" s="245" customFormat="1" ht="15" outlineLevel="1">
      <c r="A482" s="450"/>
      <c r="B482" s="275" t="s">
        <v>258</v>
      </c>
      <c r="C482" s="253" t="s">
        <v>163</v>
      </c>
      <c r="D482" s="257"/>
      <c r="E482" s="257"/>
      <c r="F482" s="257"/>
      <c r="G482" s="257"/>
      <c r="H482" s="257"/>
      <c r="I482" s="257"/>
      <c r="J482" s="257"/>
      <c r="K482" s="257"/>
      <c r="L482" s="257"/>
      <c r="M482" s="257"/>
      <c r="N482" s="257"/>
      <c r="O482" s="257"/>
      <c r="P482" s="257"/>
      <c r="Q482" s="257"/>
      <c r="R482" s="257"/>
      <c r="S482" s="257"/>
      <c r="T482" s="257"/>
      <c r="U482" s="253"/>
      <c r="V482" s="257"/>
      <c r="W482" s="257"/>
      <c r="X482" s="257"/>
      <c r="Y482" s="257"/>
      <c r="Z482" s="257"/>
      <c r="AA482" s="257"/>
      <c r="AB482" s="257"/>
      <c r="AC482" s="257"/>
      <c r="AD482" s="257"/>
      <c r="AE482" s="257"/>
      <c r="AF482" s="257"/>
      <c r="AG482" s="257"/>
      <c r="AH482" s="257"/>
      <c r="AI482" s="257"/>
      <c r="AJ482" s="257"/>
      <c r="AK482" s="257"/>
      <c r="AL482" s="257"/>
      <c r="AM482" s="364">
        <f>AM481</f>
        <v>0</v>
      </c>
      <c r="AN482" s="364">
        <f>AN481</f>
        <v>0</v>
      </c>
      <c r="AO482" s="364">
        <f t="shared" ref="AO482:AZ482" si="165">AO481</f>
        <v>0</v>
      </c>
      <c r="AP482" s="364">
        <f t="shared" si="165"/>
        <v>0</v>
      </c>
      <c r="AQ482" s="364">
        <f t="shared" si="165"/>
        <v>0</v>
      </c>
      <c r="AR482" s="364">
        <f t="shared" si="165"/>
        <v>0</v>
      </c>
      <c r="AS482" s="364">
        <f t="shared" si="165"/>
        <v>0</v>
      </c>
      <c r="AT482" s="364">
        <f t="shared" si="165"/>
        <v>0</v>
      </c>
      <c r="AU482" s="364">
        <f t="shared" si="165"/>
        <v>0</v>
      </c>
      <c r="AV482" s="364">
        <f t="shared" si="165"/>
        <v>0</v>
      </c>
      <c r="AW482" s="364">
        <f t="shared" si="165"/>
        <v>0</v>
      </c>
      <c r="AX482" s="364">
        <f t="shared" si="165"/>
        <v>0</v>
      </c>
      <c r="AY482" s="364">
        <f t="shared" si="165"/>
        <v>0</v>
      </c>
      <c r="AZ482" s="364">
        <f t="shared" si="165"/>
        <v>0</v>
      </c>
      <c r="BA482" s="272"/>
    </row>
    <row r="483" spans="1:53" s="245" customFormat="1" ht="15" outlineLevel="1">
      <c r="A483" s="450"/>
      <c r="B483" s="275"/>
      <c r="C483" s="273"/>
      <c r="D483" s="277"/>
      <c r="E483" s="277"/>
      <c r="F483" s="277"/>
      <c r="G483" s="277"/>
      <c r="H483" s="277"/>
      <c r="I483" s="277"/>
      <c r="J483" s="277"/>
      <c r="K483" s="277"/>
      <c r="L483" s="277"/>
      <c r="M483" s="277"/>
      <c r="N483" s="277"/>
      <c r="O483" s="277"/>
      <c r="P483" s="277"/>
      <c r="Q483" s="277"/>
      <c r="R483" s="277"/>
      <c r="S483" s="277"/>
      <c r="T483" s="277"/>
      <c r="U483" s="253"/>
      <c r="V483" s="277"/>
      <c r="W483" s="277"/>
      <c r="X483" s="277"/>
      <c r="Y483" s="277"/>
      <c r="Z483" s="277"/>
      <c r="AA483" s="277"/>
      <c r="AB483" s="277"/>
      <c r="AC483" s="277"/>
      <c r="AD483" s="277"/>
      <c r="AE483" s="277"/>
      <c r="AF483" s="277"/>
      <c r="AG483" s="277"/>
      <c r="AH483" s="277"/>
      <c r="AI483" s="277"/>
      <c r="AJ483" s="277"/>
      <c r="AK483" s="277"/>
      <c r="AL483" s="277"/>
      <c r="AM483" s="371"/>
      <c r="AN483" s="369"/>
      <c r="AO483" s="369"/>
      <c r="AP483" s="369"/>
      <c r="AQ483" s="369"/>
      <c r="AR483" s="369"/>
      <c r="AS483" s="369"/>
      <c r="AT483" s="369"/>
      <c r="AU483" s="369"/>
      <c r="AV483" s="369"/>
      <c r="AW483" s="369"/>
      <c r="AX483" s="369"/>
      <c r="AY483" s="369"/>
      <c r="AZ483" s="369"/>
      <c r="BA483" s="274"/>
    </row>
    <row r="484" spans="1:53" ht="15" outlineLevel="1">
      <c r="A484" s="450">
        <v>17</v>
      </c>
      <c r="B484" s="275" t="s">
        <v>9</v>
      </c>
      <c r="C484" s="253" t="s">
        <v>25</v>
      </c>
      <c r="D484" s="257"/>
      <c r="E484" s="257"/>
      <c r="F484" s="257"/>
      <c r="G484" s="257"/>
      <c r="H484" s="257"/>
      <c r="I484" s="257"/>
      <c r="J484" s="257"/>
      <c r="K484" s="257"/>
      <c r="L484" s="257"/>
      <c r="M484" s="257"/>
      <c r="N484" s="257"/>
      <c r="O484" s="257"/>
      <c r="P484" s="257"/>
      <c r="Q484" s="257"/>
      <c r="R484" s="257"/>
      <c r="S484" s="257"/>
      <c r="T484" s="257"/>
      <c r="U484" s="253"/>
      <c r="V484" s="257"/>
      <c r="W484" s="257"/>
      <c r="X484" s="257"/>
      <c r="Y484" s="257"/>
      <c r="Z484" s="257"/>
      <c r="AA484" s="257"/>
      <c r="AB484" s="257"/>
      <c r="AC484" s="257"/>
      <c r="AD484" s="257"/>
      <c r="AE484" s="257"/>
      <c r="AF484" s="257"/>
      <c r="AG484" s="257"/>
      <c r="AH484" s="257"/>
      <c r="AI484" s="257"/>
      <c r="AJ484" s="257"/>
      <c r="AK484" s="257"/>
      <c r="AL484" s="257"/>
      <c r="AM484" s="368"/>
      <c r="AN484" s="368"/>
      <c r="AO484" s="368"/>
      <c r="AP484" s="368"/>
      <c r="AQ484" s="368"/>
      <c r="AR484" s="368"/>
      <c r="AS484" s="368"/>
      <c r="AT484" s="368"/>
      <c r="AU484" s="368"/>
      <c r="AV484" s="368"/>
      <c r="AW484" s="368"/>
      <c r="AX484" s="368"/>
      <c r="AY484" s="368"/>
      <c r="AZ484" s="368"/>
      <c r="BA484" s="258">
        <f>SUM(AM484:AZ484)</f>
        <v>0</v>
      </c>
    </row>
    <row r="485" spans="1:53" ht="15" outlineLevel="1">
      <c r="B485" s="256" t="s">
        <v>258</v>
      </c>
      <c r="C485" s="253" t="s">
        <v>163</v>
      </c>
      <c r="D485" s="257"/>
      <c r="E485" s="257"/>
      <c r="F485" s="257"/>
      <c r="G485" s="257"/>
      <c r="H485" s="257"/>
      <c r="I485" s="257"/>
      <c r="J485" s="257"/>
      <c r="K485" s="257"/>
      <c r="L485" s="257"/>
      <c r="M485" s="257"/>
      <c r="N485" s="257"/>
      <c r="O485" s="257"/>
      <c r="P485" s="257"/>
      <c r="Q485" s="257"/>
      <c r="R485" s="257"/>
      <c r="S485" s="257"/>
      <c r="T485" s="257"/>
      <c r="U485" s="253"/>
      <c r="V485" s="257"/>
      <c r="W485" s="257"/>
      <c r="X485" s="257"/>
      <c r="Y485" s="257"/>
      <c r="Z485" s="257"/>
      <c r="AA485" s="257"/>
      <c r="AB485" s="257"/>
      <c r="AC485" s="257"/>
      <c r="AD485" s="257"/>
      <c r="AE485" s="257"/>
      <c r="AF485" s="257"/>
      <c r="AG485" s="257"/>
      <c r="AH485" s="257"/>
      <c r="AI485" s="257"/>
      <c r="AJ485" s="257"/>
      <c r="AK485" s="257"/>
      <c r="AL485" s="257"/>
      <c r="AM485" s="364">
        <f>AM484</f>
        <v>0</v>
      </c>
      <c r="AN485" s="364">
        <f>AN484</f>
        <v>0</v>
      </c>
      <c r="AO485" s="364">
        <f t="shared" ref="AO485:AZ485" si="166">AO484</f>
        <v>0</v>
      </c>
      <c r="AP485" s="364">
        <f t="shared" si="166"/>
        <v>0</v>
      </c>
      <c r="AQ485" s="364">
        <f t="shared" si="166"/>
        <v>0</v>
      </c>
      <c r="AR485" s="364">
        <f t="shared" si="166"/>
        <v>0</v>
      </c>
      <c r="AS485" s="364">
        <f t="shared" si="166"/>
        <v>0</v>
      </c>
      <c r="AT485" s="364">
        <f t="shared" si="166"/>
        <v>0</v>
      </c>
      <c r="AU485" s="364">
        <f t="shared" si="166"/>
        <v>0</v>
      </c>
      <c r="AV485" s="364">
        <f t="shared" si="166"/>
        <v>0</v>
      </c>
      <c r="AW485" s="364">
        <f t="shared" si="166"/>
        <v>0</v>
      </c>
      <c r="AX485" s="364">
        <f t="shared" si="166"/>
        <v>0</v>
      </c>
      <c r="AY485" s="364">
        <f t="shared" si="166"/>
        <v>0</v>
      </c>
      <c r="AZ485" s="364">
        <f t="shared" si="166"/>
        <v>0</v>
      </c>
      <c r="BA485" s="272"/>
    </row>
    <row r="486" spans="1:53" ht="15" outlineLevel="1">
      <c r="B486" s="276"/>
      <c r="C486" s="267"/>
      <c r="D486" s="253"/>
      <c r="E486" s="253"/>
      <c r="F486" s="253"/>
      <c r="G486" s="253"/>
      <c r="H486" s="253"/>
      <c r="I486" s="253"/>
      <c r="J486" s="253"/>
      <c r="K486" s="253"/>
      <c r="L486" s="253"/>
      <c r="M486" s="253"/>
      <c r="N486" s="253"/>
      <c r="O486" s="253"/>
      <c r="P486" s="253"/>
      <c r="Q486" s="253"/>
      <c r="R486" s="253"/>
      <c r="S486" s="253"/>
      <c r="T486" s="253"/>
      <c r="U486" s="253"/>
      <c r="V486" s="253"/>
      <c r="W486" s="253"/>
      <c r="X486" s="253"/>
      <c r="Y486" s="253"/>
      <c r="Z486" s="253"/>
      <c r="AA486" s="253"/>
      <c r="AB486" s="253"/>
      <c r="AC486" s="253"/>
      <c r="AD486" s="253"/>
      <c r="AE486" s="253"/>
      <c r="AF486" s="253"/>
      <c r="AG486" s="253"/>
      <c r="AH486" s="253"/>
      <c r="AI486" s="253"/>
      <c r="AJ486" s="253"/>
      <c r="AK486" s="253"/>
      <c r="AL486" s="253"/>
      <c r="AM486" s="372"/>
      <c r="AN486" s="373"/>
      <c r="AO486" s="373"/>
      <c r="AP486" s="373"/>
      <c r="AQ486" s="373"/>
      <c r="AR486" s="373"/>
      <c r="AS486" s="373"/>
      <c r="AT486" s="373"/>
      <c r="AU486" s="373"/>
      <c r="AV486" s="373"/>
      <c r="AW486" s="373"/>
      <c r="AX486" s="373"/>
      <c r="AY486" s="373"/>
      <c r="AZ486" s="373"/>
      <c r="BA486" s="278"/>
    </row>
    <row r="487" spans="1:53" ht="15.6" outlineLevel="1">
      <c r="A487" s="451"/>
      <c r="B487" s="250" t="s">
        <v>10</v>
      </c>
      <c r="C487" s="251"/>
      <c r="D487" s="251"/>
      <c r="E487" s="251"/>
      <c r="F487" s="251"/>
      <c r="G487" s="251"/>
      <c r="H487" s="251"/>
      <c r="I487" s="251"/>
      <c r="J487" s="251"/>
      <c r="K487" s="251"/>
      <c r="L487" s="251"/>
      <c r="M487" s="251"/>
      <c r="N487" s="251"/>
      <c r="O487" s="251"/>
      <c r="P487" s="251"/>
      <c r="Q487" s="251"/>
      <c r="R487" s="251"/>
      <c r="S487" s="251"/>
      <c r="T487" s="251"/>
      <c r="U487" s="252"/>
      <c r="V487" s="251"/>
      <c r="W487" s="251"/>
      <c r="X487" s="251"/>
      <c r="Y487" s="251"/>
      <c r="Z487" s="251"/>
      <c r="AA487" s="251"/>
      <c r="AB487" s="251"/>
      <c r="AC487" s="251"/>
      <c r="AD487" s="251"/>
      <c r="AE487" s="251"/>
      <c r="AF487" s="251"/>
      <c r="AG487" s="251"/>
      <c r="AH487" s="251"/>
      <c r="AI487" s="251"/>
      <c r="AJ487" s="251"/>
      <c r="AK487" s="251"/>
      <c r="AL487" s="251"/>
      <c r="AM487" s="367"/>
      <c r="AN487" s="367"/>
      <c r="AO487" s="367"/>
      <c r="AP487" s="367"/>
      <c r="AQ487" s="367"/>
      <c r="AR487" s="367"/>
      <c r="AS487" s="367"/>
      <c r="AT487" s="367"/>
      <c r="AU487" s="367"/>
      <c r="AV487" s="367"/>
      <c r="AW487" s="367"/>
      <c r="AX487" s="367"/>
      <c r="AY487" s="367"/>
      <c r="AZ487" s="367"/>
      <c r="BA487" s="254"/>
    </row>
    <row r="488" spans="1:53" ht="15" outlineLevel="1">
      <c r="A488" s="450">
        <v>18</v>
      </c>
      <c r="B488" s="276" t="s">
        <v>11</v>
      </c>
      <c r="C488" s="253" t="s">
        <v>25</v>
      </c>
      <c r="D488" s="257"/>
      <c r="E488" s="257"/>
      <c r="F488" s="257"/>
      <c r="G488" s="257"/>
      <c r="H488" s="257"/>
      <c r="I488" s="257"/>
      <c r="J488" s="257"/>
      <c r="K488" s="257"/>
      <c r="L488" s="257"/>
      <c r="M488" s="257"/>
      <c r="N488" s="257"/>
      <c r="O488" s="257"/>
      <c r="P488" s="257"/>
      <c r="Q488" s="257"/>
      <c r="R488" s="257"/>
      <c r="S488" s="257"/>
      <c r="T488" s="257"/>
      <c r="U488" s="257">
        <v>12</v>
      </c>
      <c r="V488" s="257"/>
      <c r="W488" s="257"/>
      <c r="X488" s="257"/>
      <c r="Y488" s="257"/>
      <c r="Z488" s="257"/>
      <c r="AA488" s="257"/>
      <c r="AB488" s="257"/>
      <c r="AC488" s="257"/>
      <c r="AD488" s="257"/>
      <c r="AE488" s="257"/>
      <c r="AF488" s="257"/>
      <c r="AG488" s="257"/>
      <c r="AH488" s="257"/>
      <c r="AI488" s="257"/>
      <c r="AJ488" s="257"/>
      <c r="AK488" s="257"/>
      <c r="AL488" s="257"/>
      <c r="AM488" s="379"/>
      <c r="AN488" s="368"/>
      <c r="AO488" s="368"/>
      <c r="AP488" s="368"/>
      <c r="AQ488" s="368"/>
      <c r="AR488" s="368"/>
      <c r="AS488" s="368"/>
      <c r="AT488" s="368"/>
      <c r="AU488" s="368"/>
      <c r="AV488" s="368"/>
      <c r="AW488" s="368"/>
      <c r="AX488" s="368"/>
      <c r="AY488" s="368"/>
      <c r="AZ488" s="368"/>
      <c r="BA488" s="258">
        <f>SUM(AM488:AZ488)</f>
        <v>0</v>
      </c>
    </row>
    <row r="489" spans="1:53" ht="15" outlineLevel="1">
      <c r="B489" s="256" t="s">
        <v>258</v>
      </c>
      <c r="C489" s="253" t="s">
        <v>163</v>
      </c>
      <c r="D489" s="257"/>
      <c r="E489" s="257"/>
      <c r="F489" s="257"/>
      <c r="G489" s="257"/>
      <c r="H489" s="257"/>
      <c r="I489" s="257"/>
      <c r="J489" s="257"/>
      <c r="K489" s="257"/>
      <c r="L489" s="257"/>
      <c r="M489" s="257"/>
      <c r="N489" s="257"/>
      <c r="O489" s="257"/>
      <c r="P489" s="257"/>
      <c r="Q489" s="257"/>
      <c r="R489" s="257"/>
      <c r="S489" s="257"/>
      <c r="T489" s="257"/>
      <c r="U489" s="257">
        <f>U488</f>
        <v>12</v>
      </c>
      <c r="V489" s="257"/>
      <c r="W489" s="257"/>
      <c r="X489" s="257"/>
      <c r="Y489" s="257"/>
      <c r="Z489" s="257"/>
      <c r="AA489" s="257"/>
      <c r="AB489" s="257"/>
      <c r="AC489" s="257"/>
      <c r="AD489" s="257"/>
      <c r="AE489" s="257"/>
      <c r="AF489" s="257"/>
      <c r="AG489" s="257"/>
      <c r="AH489" s="257"/>
      <c r="AI489" s="257"/>
      <c r="AJ489" s="257"/>
      <c r="AK489" s="257"/>
      <c r="AL489" s="257"/>
      <c r="AM489" s="364">
        <f>AM488</f>
        <v>0</v>
      </c>
      <c r="AN489" s="364">
        <f>AN488</f>
        <v>0</v>
      </c>
      <c r="AO489" s="364">
        <f t="shared" ref="AO489:AZ489" si="167">AO488</f>
        <v>0</v>
      </c>
      <c r="AP489" s="364">
        <f t="shared" si="167"/>
        <v>0</v>
      </c>
      <c r="AQ489" s="364">
        <f t="shared" si="167"/>
        <v>0</v>
      </c>
      <c r="AR489" s="364">
        <f t="shared" si="167"/>
        <v>0</v>
      </c>
      <c r="AS489" s="364">
        <f t="shared" si="167"/>
        <v>0</v>
      </c>
      <c r="AT489" s="364">
        <f t="shared" si="167"/>
        <v>0</v>
      </c>
      <c r="AU489" s="364">
        <f t="shared" si="167"/>
        <v>0</v>
      </c>
      <c r="AV489" s="364">
        <f t="shared" si="167"/>
        <v>0</v>
      </c>
      <c r="AW489" s="364">
        <f t="shared" si="167"/>
        <v>0</v>
      </c>
      <c r="AX489" s="364">
        <f t="shared" si="167"/>
        <v>0</v>
      </c>
      <c r="AY489" s="364">
        <f t="shared" si="167"/>
        <v>0</v>
      </c>
      <c r="AZ489" s="364">
        <f t="shared" si="167"/>
        <v>0</v>
      </c>
      <c r="BA489" s="259"/>
    </row>
    <row r="490" spans="1:53" ht="15" outlineLevel="1">
      <c r="B490" s="276"/>
      <c r="C490" s="267"/>
      <c r="D490" s="253"/>
      <c r="E490" s="253"/>
      <c r="F490" s="253"/>
      <c r="G490" s="253"/>
      <c r="H490" s="253"/>
      <c r="I490" s="253"/>
      <c r="J490" s="253"/>
      <c r="K490" s="253"/>
      <c r="L490" s="253"/>
      <c r="M490" s="253"/>
      <c r="N490" s="253"/>
      <c r="O490" s="253"/>
      <c r="P490" s="253"/>
      <c r="Q490" s="253"/>
      <c r="R490" s="253"/>
      <c r="S490" s="253"/>
      <c r="T490" s="253"/>
      <c r="U490" s="253"/>
      <c r="V490" s="253"/>
      <c r="W490" s="253"/>
      <c r="X490" s="253"/>
      <c r="Y490" s="253"/>
      <c r="Z490" s="253"/>
      <c r="AA490" s="253"/>
      <c r="AB490" s="253"/>
      <c r="AC490" s="253"/>
      <c r="AD490" s="253"/>
      <c r="AE490" s="253"/>
      <c r="AF490" s="253"/>
      <c r="AG490" s="253"/>
      <c r="AH490" s="253"/>
      <c r="AI490" s="253"/>
      <c r="AJ490" s="253"/>
      <c r="AK490" s="253"/>
      <c r="AL490" s="253"/>
      <c r="AM490" s="365"/>
      <c r="AN490" s="374"/>
      <c r="AO490" s="374"/>
      <c r="AP490" s="374"/>
      <c r="AQ490" s="374"/>
      <c r="AR490" s="374"/>
      <c r="AS490" s="374"/>
      <c r="AT490" s="374"/>
      <c r="AU490" s="374"/>
      <c r="AV490" s="374"/>
      <c r="AW490" s="374"/>
      <c r="AX490" s="374"/>
      <c r="AY490" s="374"/>
      <c r="AZ490" s="374"/>
      <c r="BA490" s="268"/>
    </row>
    <row r="491" spans="1:53" ht="15" outlineLevel="1">
      <c r="A491" s="450">
        <v>19</v>
      </c>
      <c r="B491" s="276" t="s">
        <v>12</v>
      </c>
      <c r="C491" s="253" t="s">
        <v>25</v>
      </c>
      <c r="D491" s="257"/>
      <c r="E491" s="257"/>
      <c r="F491" s="257"/>
      <c r="G491" s="257"/>
      <c r="H491" s="257"/>
      <c r="I491" s="257"/>
      <c r="J491" s="257"/>
      <c r="K491" s="257"/>
      <c r="L491" s="257"/>
      <c r="M491" s="257"/>
      <c r="N491" s="257"/>
      <c r="O491" s="257"/>
      <c r="P491" s="257"/>
      <c r="Q491" s="257"/>
      <c r="R491" s="257"/>
      <c r="S491" s="257"/>
      <c r="T491" s="257"/>
      <c r="U491" s="257">
        <v>12</v>
      </c>
      <c r="V491" s="257"/>
      <c r="W491" s="257"/>
      <c r="X491" s="257"/>
      <c r="Y491" s="257"/>
      <c r="Z491" s="257"/>
      <c r="AA491" s="257"/>
      <c r="AB491" s="257"/>
      <c r="AC491" s="257"/>
      <c r="AD491" s="257"/>
      <c r="AE491" s="257"/>
      <c r="AF491" s="257"/>
      <c r="AG491" s="257"/>
      <c r="AH491" s="257"/>
      <c r="AI491" s="257"/>
      <c r="AJ491" s="257"/>
      <c r="AK491" s="257"/>
      <c r="AL491" s="257"/>
      <c r="AM491" s="363"/>
      <c r="AN491" s="368"/>
      <c r="AO491" s="368"/>
      <c r="AP491" s="368"/>
      <c r="AQ491" s="368"/>
      <c r="AR491" s="368"/>
      <c r="AS491" s="368"/>
      <c r="AT491" s="368"/>
      <c r="AU491" s="368"/>
      <c r="AV491" s="368"/>
      <c r="AW491" s="368"/>
      <c r="AX491" s="368"/>
      <c r="AY491" s="368"/>
      <c r="AZ491" s="368"/>
      <c r="BA491" s="258">
        <f>SUM(AM491:AZ491)</f>
        <v>0</v>
      </c>
    </row>
    <row r="492" spans="1:53" ht="15" outlineLevel="1">
      <c r="B492" s="256" t="s">
        <v>258</v>
      </c>
      <c r="C492" s="253" t="s">
        <v>163</v>
      </c>
      <c r="D492" s="257"/>
      <c r="E492" s="257"/>
      <c r="F492" s="257"/>
      <c r="G492" s="257"/>
      <c r="H492" s="257"/>
      <c r="I492" s="257"/>
      <c r="J492" s="257"/>
      <c r="K492" s="257"/>
      <c r="L492" s="257"/>
      <c r="M492" s="257"/>
      <c r="N492" s="257"/>
      <c r="O492" s="257"/>
      <c r="P492" s="257"/>
      <c r="Q492" s="257"/>
      <c r="R492" s="257"/>
      <c r="S492" s="257"/>
      <c r="T492" s="257"/>
      <c r="U492" s="257">
        <f>U491</f>
        <v>12</v>
      </c>
      <c r="V492" s="257"/>
      <c r="W492" s="257"/>
      <c r="X492" s="257"/>
      <c r="Y492" s="257"/>
      <c r="Z492" s="257"/>
      <c r="AA492" s="257"/>
      <c r="AB492" s="257"/>
      <c r="AC492" s="257"/>
      <c r="AD492" s="257"/>
      <c r="AE492" s="257"/>
      <c r="AF492" s="257"/>
      <c r="AG492" s="257"/>
      <c r="AH492" s="257"/>
      <c r="AI492" s="257"/>
      <c r="AJ492" s="257"/>
      <c r="AK492" s="257"/>
      <c r="AL492" s="257"/>
      <c r="AM492" s="364">
        <f>AM491</f>
        <v>0</v>
      </c>
      <c r="AN492" s="364">
        <f>AN491</f>
        <v>0</v>
      </c>
      <c r="AO492" s="364">
        <f t="shared" ref="AO492:AZ492" si="168">AO491</f>
        <v>0</v>
      </c>
      <c r="AP492" s="364">
        <f t="shared" si="168"/>
        <v>0</v>
      </c>
      <c r="AQ492" s="364">
        <f t="shared" si="168"/>
        <v>0</v>
      </c>
      <c r="AR492" s="364">
        <f t="shared" si="168"/>
        <v>0</v>
      </c>
      <c r="AS492" s="364">
        <f t="shared" si="168"/>
        <v>0</v>
      </c>
      <c r="AT492" s="364">
        <f t="shared" si="168"/>
        <v>0</v>
      </c>
      <c r="AU492" s="364">
        <f t="shared" si="168"/>
        <v>0</v>
      </c>
      <c r="AV492" s="364">
        <f t="shared" si="168"/>
        <v>0</v>
      </c>
      <c r="AW492" s="364">
        <f t="shared" si="168"/>
        <v>0</v>
      </c>
      <c r="AX492" s="364">
        <f t="shared" si="168"/>
        <v>0</v>
      </c>
      <c r="AY492" s="364">
        <f t="shared" si="168"/>
        <v>0</v>
      </c>
      <c r="AZ492" s="364">
        <f t="shared" si="168"/>
        <v>0</v>
      </c>
      <c r="BA492" s="259"/>
    </row>
    <row r="493" spans="1:53" ht="15" outlineLevel="1">
      <c r="B493" s="276"/>
      <c r="C493" s="267"/>
      <c r="D493" s="253"/>
      <c r="E493" s="253"/>
      <c r="F493" s="253"/>
      <c r="G493" s="253"/>
      <c r="H493" s="253"/>
      <c r="I493" s="253"/>
      <c r="J493" s="253"/>
      <c r="K493" s="253"/>
      <c r="L493" s="253"/>
      <c r="M493" s="253"/>
      <c r="N493" s="253"/>
      <c r="O493" s="253"/>
      <c r="P493" s="253"/>
      <c r="Q493" s="253"/>
      <c r="R493" s="253"/>
      <c r="S493" s="253"/>
      <c r="T493" s="253"/>
      <c r="U493" s="253"/>
      <c r="V493" s="253"/>
      <c r="W493" s="253"/>
      <c r="X493" s="253"/>
      <c r="Y493" s="253"/>
      <c r="Z493" s="253"/>
      <c r="AA493" s="253"/>
      <c r="AB493" s="253"/>
      <c r="AC493" s="253"/>
      <c r="AD493" s="253"/>
      <c r="AE493" s="253"/>
      <c r="AF493" s="253"/>
      <c r="AG493" s="253"/>
      <c r="AH493" s="253"/>
      <c r="AI493" s="253"/>
      <c r="AJ493" s="253"/>
      <c r="AK493" s="253"/>
      <c r="AL493" s="253"/>
      <c r="AM493" s="375"/>
      <c r="AN493" s="375"/>
      <c r="AO493" s="365"/>
      <c r="AP493" s="365"/>
      <c r="AQ493" s="365"/>
      <c r="AR493" s="365"/>
      <c r="AS493" s="365"/>
      <c r="AT493" s="365"/>
      <c r="AU493" s="365"/>
      <c r="AV493" s="365"/>
      <c r="AW493" s="365"/>
      <c r="AX493" s="365"/>
      <c r="AY493" s="365"/>
      <c r="AZ493" s="365"/>
      <c r="BA493" s="268"/>
    </row>
    <row r="494" spans="1:53" ht="15" outlineLevel="1">
      <c r="A494" s="450">
        <v>20</v>
      </c>
      <c r="B494" s="276" t="s">
        <v>13</v>
      </c>
      <c r="C494" s="253" t="s">
        <v>25</v>
      </c>
      <c r="D494" s="257"/>
      <c r="E494" s="257"/>
      <c r="F494" s="257"/>
      <c r="G494" s="257"/>
      <c r="H494" s="257"/>
      <c r="I494" s="257"/>
      <c r="J494" s="257"/>
      <c r="K494" s="257"/>
      <c r="L494" s="257"/>
      <c r="M494" s="257"/>
      <c r="N494" s="257"/>
      <c r="O494" s="257"/>
      <c r="P494" s="257"/>
      <c r="Q494" s="257"/>
      <c r="R494" s="257"/>
      <c r="S494" s="257"/>
      <c r="T494" s="257"/>
      <c r="U494" s="257">
        <v>12</v>
      </c>
      <c r="V494" s="257"/>
      <c r="W494" s="257"/>
      <c r="X494" s="257"/>
      <c r="Y494" s="257"/>
      <c r="Z494" s="257"/>
      <c r="AA494" s="257"/>
      <c r="AB494" s="257"/>
      <c r="AC494" s="257"/>
      <c r="AD494" s="257"/>
      <c r="AE494" s="257"/>
      <c r="AF494" s="257"/>
      <c r="AG494" s="257"/>
      <c r="AH494" s="257"/>
      <c r="AI494" s="257"/>
      <c r="AJ494" s="257"/>
      <c r="AK494" s="257"/>
      <c r="AL494" s="257"/>
      <c r="AM494" s="363"/>
      <c r="AN494" s="368"/>
      <c r="AO494" s="368"/>
      <c r="AP494" s="368"/>
      <c r="AQ494" s="368"/>
      <c r="AR494" s="368"/>
      <c r="AS494" s="368"/>
      <c r="AT494" s="368"/>
      <c r="AU494" s="368"/>
      <c r="AV494" s="368"/>
      <c r="AW494" s="368"/>
      <c r="AX494" s="368"/>
      <c r="AY494" s="368"/>
      <c r="AZ494" s="368"/>
      <c r="BA494" s="258">
        <f>SUM(AM494:AZ494)</f>
        <v>0</v>
      </c>
    </row>
    <row r="495" spans="1:53" ht="15" outlineLevel="1">
      <c r="B495" s="256" t="s">
        <v>258</v>
      </c>
      <c r="C495" s="253" t="s">
        <v>163</v>
      </c>
      <c r="D495" s="257"/>
      <c r="E495" s="257"/>
      <c r="F495" s="257"/>
      <c r="G495" s="257"/>
      <c r="H495" s="257"/>
      <c r="I495" s="257"/>
      <c r="J495" s="257"/>
      <c r="K495" s="257"/>
      <c r="L495" s="257"/>
      <c r="M495" s="257"/>
      <c r="N495" s="257"/>
      <c r="O495" s="257"/>
      <c r="P495" s="257"/>
      <c r="Q495" s="257"/>
      <c r="R495" s="257"/>
      <c r="S495" s="257"/>
      <c r="T495" s="257"/>
      <c r="U495" s="257">
        <f>U494</f>
        <v>12</v>
      </c>
      <c r="V495" s="257"/>
      <c r="W495" s="257"/>
      <c r="X495" s="257"/>
      <c r="Y495" s="257"/>
      <c r="Z495" s="257"/>
      <c r="AA495" s="257"/>
      <c r="AB495" s="257"/>
      <c r="AC495" s="257"/>
      <c r="AD495" s="257"/>
      <c r="AE495" s="257"/>
      <c r="AF495" s="257"/>
      <c r="AG495" s="257"/>
      <c r="AH495" s="257"/>
      <c r="AI495" s="257"/>
      <c r="AJ495" s="257"/>
      <c r="AK495" s="257"/>
      <c r="AL495" s="257"/>
      <c r="AM495" s="364">
        <f>AM494</f>
        <v>0</v>
      </c>
      <c r="AN495" s="364">
        <f>AN494</f>
        <v>0</v>
      </c>
      <c r="AO495" s="364">
        <f t="shared" ref="AO495:AZ495" si="169">AO494</f>
        <v>0</v>
      </c>
      <c r="AP495" s="364">
        <f t="shared" si="169"/>
        <v>0</v>
      </c>
      <c r="AQ495" s="364">
        <f t="shared" si="169"/>
        <v>0</v>
      </c>
      <c r="AR495" s="364">
        <f t="shared" si="169"/>
        <v>0</v>
      </c>
      <c r="AS495" s="364">
        <f t="shared" si="169"/>
        <v>0</v>
      </c>
      <c r="AT495" s="364">
        <f t="shared" si="169"/>
        <v>0</v>
      </c>
      <c r="AU495" s="364">
        <f t="shared" si="169"/>
        <v>0</v>
      </c>
      <c r="AV495" s="364">
        <f t="shared" si="169"/>
        <v>0</v>
      </c>
      <c r="AW495" s="364">
        <f t="shared" si="169"/>
        <v>0</v>
      </c>
      <c r="AX495" s="364">
        <f t="shared" si="169"/>
        <v>0</v>
      </c>
      <c r="AY495" s="364">
        <f t="shared" si="169"/>
        <v>0</v>
      </c>
      <c r="AZ495" s="364">
        <f t="shared" si="169"/>
        <v>0</v>
      </c>
      <c r="BA495" s="268"/>
    </row>
    <row r="496" spans="1:53" ht="15" outlineLevel="1">
      <c r="B496" s="276"/>
      <c r="C496" s="267"/>
      <c r="D496" s="253"/>
      <c r="E496" s="253"/>
      <c r="F496" s="253"/>
      <c r="G496" s="253"/>
      <c r="H496" s="253"/>
      <c r="I496" s="253"/>
      <c r="J496" s="253"/>
      <c r="K496" s="253"/>
      <c r="L496" s="253"/>
      <c r="M496" s="253"/>
      <c r="N496" s="253"/>
      <c r="O496" s="253"/>
      <c r="P496" s="253"/>
      <c r="Q496" s="253"/>
      <c r="R496" s="253"/>
      <c r="S496" s="253"/>
      <c r="T496" s="253"/>
      <c r="U496" s="279"/>
      <c r="V496" s="253"/>
      <c r="W496" s="253"/>
      <c r="X496" s="253"/>
      <c r="Y496" s="253"/>
      <c r="Z496" s="253"/>
      <c r="AA496" s="253"/>
      <c r="AB496" s="253"/>
      <c r="AC496" s="253"/>
      <c r="AD496" s="253"/>
      <c r="AE496" s="253"/>
      <c r="AF496" s="253"/>
      <c r="AG496" s="253"/>
      <c r="AH496" s="253"/>
      <c r="AI496" s="253"/>
      <c r="AJ496" s="253"/>
      <c r="AK496" s="253"/>
      <c r="AL496" s="253"/>
      <c r="AM496" s="365"/>
      <c r="AN496" s="365"/>
      <c r="AO496" s="365"/>
      <c r="AP496" s="365"/>
      <c r="AQ496" s="365"/>
      <c r="AR496" s="365"/>
      <c r="AS496" s="365"/>
      <c r="AT496" s="365"/>
      <c r="AU496" s="365"/>
      <c r="AV496" s="365"/>
      <c r="AW496" s="365"/>
      <c r="AX496" s="365"/>
      <c r="AY496" s="365"/>
      <c r="AZ496" s="365"/>
      <c r="BA496" s="268"/>
    </row>
    <row r="497" spans="1:53" ht="15" outlineLevel="1">
      <c r="A497" s="450">
        <v>21</v>
      </c>
      <c r="B497" s="276" t="s">
        <v>22</v>
      </c>
      <c r="C497" s="253" t="s">
        <v>25</v>
      </c>
      <c r="D497" s="257"/>
      <c r="E497" s="257"/>
      <c r="F497" s="257"/>
      <c r="G497" s="257"/>
      <c r="H497" s="257"/>
      <c r="I497" s="257"/>
      <c r="J497" s="257"/>
      <c r="K497" s="257">
        <f>'7.  Persistence Report'!BA31</f>
        <v>2099599.8339999998</v>
      </c>
      <c r="L497" s="257">
        <f>'7.  Persistence Report'!BB31</f>
        <v>1929809.638</v>
      </c>
      <c r="M497" s="257">
        <f>'7.  Persistence Report'!BC31</f>
        <v>1834511.176</v>
      </c>
      <c r="N497" s="257">
        <f>'7.  Persistence Report'!BD31</f>
        <v>1654721.9909999999</v>
      </c>
      <c r="O497" s="257">
        <f>'7.  Persistence Report'!BE31</f>
        <v>1504863.317</v>
      </c>
      <c r="P497" s="257">
        <f>'7.  Persistence Report'!BF31</f>
        <v>967624.73179999995</v>
      </c>
      <c r="Q497" s="257">
        <f>'7.  Persistence Report'!BG31</f>
        <v>967624.73179999995</v>
      </c>
      <c r="R497" s="257">
        <f>'7.  Persistence Report'!BH31</f>
        <v>967624.73179999995</v>
      </c>
      <c r="S497" s="257">
        <f>'7.  Persistence Report'!BI31</f>
        <v>800441.81409999996</v>
      </c>
      <c r="T497" s="257">
        <f>'7.  Persistence Report'!BJ31</f>
        <v>189661.9657</v>
      </c>
      <c r="U497" s="257">
        <v>12</v>
      </c>
      <c r="V497" s="257"/>
      <c r="W497" s="257"/>
      <c r="X497" s="257"/>
      <c r="Y497" s="257"/>
      <c r="Z497" s="257"/>
      <c r="AA497" s="257"/>
      <c r="AB497" s="257"/>
      <c r="AC497" s="257">
        <f>'7.  Persistence Report'!V31</f>
        <v>262.09110629999998</v>
      </c>
      <c r="AD497" s="257">
        <f>'7.  Persistence Report'!W31</f>
        <v>256.71311909999997</v>
      </c>
      <c r="AE497" s="257">
        <f>'7.  Persistence Report'!X31</f>
        <v>252.56036300000002</v>
      </c>
      <c r="AF497" s="257">
        <f>'7.  Persistence Report'!Y31</f>
        <v>246.46765329999999</v>
      </c>
      <c r="AG497" s="257">
        <f>'7.  Persistence Report'!Z31</f>
        <v>245.5508432</v>
      </c>
      <c r="AH497" s="257">
        <f>'7.  Persistence Report'!AA31</f>
        <v>163.5630649</v>
      </c>
      <c r="AI497" s="257">
        <f>'7.  Persistence Report'!AB31</f>
        <v>163.5630649</v>
      </c>
      <c r="AJ497" s="257">
        <f>'7.  Persistence Report'!AC31</f>
        <v>163.5630649</v>
      </c>
      <c r="AK497" s="257">
        <f>'7.  Persistence Report'!AD31</f>
        <v>139.8332317</v>
      </c>
      <c r="AL497" s="257">
        <f>'7.  Persistence Report'!AE31</f>
        <v>53.994380800000002</v>
      </c>
      <c r="AM497" s="363"/>
      <c r="AN497" s="368">
        <v>0.09</v>
      </c>
      <c r="AO497" s="368">
        <v>0.91</v>
      </c>
      <c r="AP497" s="368"/>
      <c r="AQ497" s="368"/>
      <c r="AR497" s="368"/>
      <c r="AS497" s="368"/>
      <c r="AT497" s="368"/>
      <c r="AU497" s="368"/>
      <c r="AV497" s="368"/>
      <c r="AW497" s="368"/>
      <c r="AX497" s="368"/>
      <c r="AY497" s="368"/>
      <c r="AZ497" s="368"/>
      <c r="BA497" s="258">
        <f>SUM(AM497:AZ497)</f>
        <v>1</v>
      </c>
    </row>
    <row r="498" spans="1:53" ht="15" outlineLevel="1">
      <c r="B498" s="256" t="s">
        <v>258</v>
      </c>
      <c r="C498" s="253" t="s">
        <v>163</v>
      </c>
      <c r="D498" s="257"/>
      <c r="E498" s="257"/>
      <c r="F498" s="257"/>
      <c r="G498" s="257"/>
      <c r="H498" s="257"/>
      <c r="I498" s="257"/>
      <c r="J498" s="257"/>
      <c r="K498" s="257"/>
      <c r="L498" s="257"/>
      <c r="M498" s="257"/>
      <c r="N498" s="257"/>
      <c r="O498" s="257"/>
      <c r="P498" s="257"/>
      <c r="Q498" s="257"/>
      <c r="R498" s="257"/>
      <c r="S498" s="257"/>
      <c r="T498" s="257"/>
      <c r="U498" s="257">
        <f>U497</f>
        <v>12</v>
      </c>
      <c r="V498" s="257"/>
      <c r="W498" s="257"/>
      <c r="X498" s="257"/>
      <c r="Y498" s="257"/>
      <c r="Z498" s="257"/>
      <c r="AA498" s="257"/>
      <c r="AB498" s="257"/>
      <c r="AC498" s="257"/>
      <c r="AD498" s="257"/>
      <c r="AE498" s="257"/>
      <c r="AF498" s="257"/>
      <c r="AG498" s="257"/>
      <c r="AH498" s="257"/>
      <c r="AI498" s="257"/>
      <c r="AJ498" s="257"/>
      <c r="AK498" s="257"/>
      <c r="AL498" s="257"/>
      <c r="AM498" s="364">
        <f>AM497</f>
        <v>0</v>
      </c>
      <c r="AN498" s="364">
        <f>AN497</f>
        <v>0.09</v>
      </c>
      <c r="AO498" s="364">
        <f t="shared" ref="AO498:AZ498" si="170">AO497</f>
        <v>0.91</v>
      </c>
      <c r="AP498" s="364">
        <f t="shared" si="170"/>
        <v>0</v>
      </c>
      <c r="AQ498" s="364">
        <f t="shared" si="170"/>
        <v>0</v>
      </c>
      <c r="AR498" s="364">
        <f t="shared" si="170"/>
        <v>0</v>
      </c>
      <c r="AS498" s="364">
        <f t="shared" si="170"/>
        <v>0</v>
      </c>
      <c r="AT498" s="364">
        <f t="shared" si="170"/>
        <v>0</v>
      </c>
      <c r="AU498" s="364">
        <f t="shared" si="170"/>
        <v>0</v>
      </c>
      <c r="AV498" s="364">
        <f t="shared" si="170"/>
        <v>0</v>
      </c>
      <c r="AW498" s="364">
        <f t="shared" si="170"/>
        <v>0</v>
      </c>
      <c r="AX498" s="364">
        <f t="shared" si="170"/>
        <v>0</v>
      </c>
      <c r="AY498" s="364">
        <f t="shared" si="170"/>
        <v>0</v>
      </c>
      <c r="AZ498" s="364">
        <f t="shared" si="170"/>
        <v>0</v>
      </c>
      <c r="BA498" s="259"/>
    </row>
    <row r="499" spans="1:53" ht="15" outlineLevel="1">
      <c r="B499" s="276"/>
      <c r="C499" s="267"/>
      <c r="D499" s="253"/>
      <c r="E499" s="253"/>
      <c r="F499" s="253"/>
      <c r="G499" s="253"/>
      <c r="H499" s="253"/>
      <c r="I499" s="253"/>
      <c r="J499" s="253"/>
      <c r="K499" s="253"/>
      <c r="L499" s="253"/>
      <c r="M499" s="253"/>
      <c r="N499" s="253"/>
      <c r="O499" s="253"/>
      <c r="P499" s="253"/>
      <c r="Q499" s="253"/>
      <c r="R499" s="253"/>
      <c r="S499" s="253"/>
      <c r="T499" s="253"/>
      <c r="U499" s="253"/>
      <c r="V499" s="253"/>
      <c r="W499" s="253"/>
      <c r="X499" s="253"/>
      <c r="Y499" s="253"/>
      <c r="Z499" s="253"/>
      <c r="AA499" s="253"/>
      <c r="AB499" s="253"/>
      <c r="AC499" s="253"/>
      <c r="AD499" s="253"/>
      <c r="AE499" s="253"/>
      <c r="AF499" s="253"/>
      <c r="AG499" s="253"/>
      <c r="AH499" s="253"/>
      <c r="AI499" s="253"/>
      <c r="AJ499" s="253"/>
      <c r="AK499" s="253"/>
      <c r="AL499" s="253"/>
      <c r="AM499" s="375"/>
      <c r="AN499" s="365"/>
      <c r="AO499" s="365"/>
      <c r="AP499" s="365"/>
      <c r="AQ499" s="365"/>
      <c r="AR499" s="365"/>
      <c r="AS499" s="365"/>
      <c r="AT499" s="365"/>
      <c r="AU499" s="365"/>
      <c r="AV499" s="365"/>
      <c r="AW499" s="365"/>
      <c r="AX499" s="365"/>
      <c r="AY499" s="365"/>
      <c r="AZ499" s="365"/>
      <c r="BA499" s="268"/>
    </row>
    <row r="500" spans="1:53" ht="15" outlineLevel="1">
      <c r="A500" s="450">
        <v>22</v>
      </c>
      <c r="B500" s="276" t="s">
        <v>9</v>
      </c>
      <c r="C500" s="253" t="s">
        <v>25</v>
      </c>
      <c r="D500" s="257"/>
      <c r="E500" s="257"/>
      <c r="F500" s="257"/>
      <c r="G500" s="257"/>
      <c r="H500" s="257"/>
      <c r="I500" s="257"/>
      <c r="J500" s="257"/>
      <c r="K500" s="257"/>
      <c r="L500" s="257"/>
      <c r="M500" s="257"/>
      <c r="N500" s="257"/>
      <c r="O500" s="257"/>
      <c r="P500" s="257"/>
      <c r="Q500" s="257"/>
      <c r="R500" s="257"/>
      <c r="S500" s="257"/>
      <c r="T500" s="257"/>
      <c r="U500" s="253"/>
      <c r="V500" s="257"/>
      <c r="W500" s="257"/>
      <c r="X500" s="257"/>
      <c r="Y500" s="257"/>
      <c r="Z500" s="257"/>
      <c r="AA500" s="257"/>
      <c r="AB500" s="257"/>
      <c r="AC500" s="257"/>
      <c r="AD500" s="257"/>
      <c r="AE500" s="257"/>
      <c r="AF500" s="257"/>
      <c r="AG500" s="257"/>
      <c r="AH500" s="257"/>
      <c r="AI500" s="257"/>
      <c r="AJ500" s="257"/>
      <c r="AK500" s="257"/>
      <c r="AL500" s="257"/>
      <c r="AM500" s="363"/>
      <c r="AN500" s="368"/>
      <c r="AO500" s="368"/>
      <c r="AP500" s="368"/>
      <c r="AQ500" s="368"/>
      <c r="AR500" s="368"/>
      <c r="AS500" s="368"/>
      <c r="AT500" s="368"/>
      <c r="AU500" s="368"/>
      <c r="AV500" s="368"/>
      <c r="AW500" s="368"/>
      <c r="AX500" s="368"/>
      <c r="AY500" s="368"/>
      <c r="AZ500" s="368"/>
      <c r="BA500" s="258">
        <f>SUM(AM500:AZ500)</f>
        <v>0</v>
      </c>
    </row>
    <row r="501" spans="1:53" ht="15" outlineLevel="1">
      <c r="B501" s="256" t="s">
        <v>258</v>
      </c>
      <c r="C501" s="253" t="s">
        <v>163</v>
      </c>
      <c r="D501" s="257"/>
      <c r="E501" s="257"/>
      <c r="F501" s="257"/>
      <c r="G501" s="257"/>
      <c r="H501" s="257"/>
      <c r="I501" s="257"/>
      <c r="J501" s="257"/>
      <c r="K501" s="257"/>
      <c r="L501" s="257"/>
      <c r="M501" s="257"/>
      <c r="N501" s="257"/>
      <c r="O501" s="257"/>
      <c r="P501" s="257"/>
      <c r="Q501" s="257"/>
      <c r="R501" s="257"/>
      <c r="S501" s="257"/>
      <c r="T501" s="257"/>
      <c r="U501" s="253"/>
      <c r="V501" s="257"/>
      <c r="W501" s="257"/>
      <c r="X501" s="257"/>
      <c r="Y501" s="257"/>
      <c r="Z501" s="257"/>
      <c r="AA501" s="257"/>
      <c r="AB501" s="257"/>
      <c r="AC501" s="257"/>
      <c r="AD501" s="257"/>
      <c r="AE501" s="257"/>
      <c r="AF501" s="257"/>
      <c r="AG501" s="257"/>
      <c r="AH501" s="257"/>
      <c r="AI501" s="257"/>
      <c r="AJ501" s="257"/>
      <c r="AK501" s="257"/>
      <c r="AL501" s="257"/>
      <c r="AM501" s="364">
        <f>AM500</f>
        <v>0</v>
      </c>
      <c r="AN501" s="364">
        <f>AN500</f>
        <v>0</v>
      </c>
      <c r="AO501" s="364">
        <f t="shared" ref="AO501:AZ501" si="171">AO500</f>
        <v>0</v>
      </c>
      <c r="AP501" s="364">
        <f t="shared" si="171"/>
        <v>0</v>
      </c>
      <c r="AQ501" s="364">
        <f t="shared" si="171"/>
        <v>0</v>
      </c>
      <c r="AR501" s="364">
        <f t="shared" si="171"/>
        <v>0</v>
      </c>
      <c r="AS501" s="364">
        <f t="shared" si="171"/>
        <v>0</v>
      </c>
      <c r="AT501" s="364">
        <f t="shared" si="171"/>
        <v>0</v>
      </c>
      <c r="AU501" s="364">
        <f t="shared" si="171"/>
        <v>0</v>
      </c>
      <c r="AV501" s="364">
        <f t="shared" si="171"/>
        <v>0</v>
      </c>
      <c r="AW501" s="364">
        <f t="shared" si="171"/>
        <v>0</v>
      </c>
      <c r="AX501" s="364">
        <f t="shared" si="171"/>
        <v>0</v>
      </c>
      <c r="AY501" s="364">
        <f t="shared" si="171"/>
        <v>0</v>
      </c>
      <c r="AZ501" s="364">
        <f t="shared" si="171"/>
        <v>0</v>
      </c>
      <c r="BA501" s="268"/>
    </row>
    <row r="502" spans="1:53" ht="15" outlineLevel="1">
      <c r="B502" s="276"/>
      <c r="C502" s="267"/>
      <c r="D502" s="253"/>
      <c r="E502" s="253"/>
      <c r="F502" s="253"/>
      <c r="G502" s="253"/>
      <c r="H502" s="253"/>
      <c r="I502" s="253"/>
      <c r="J502" s="253"/>
      <c r="K502" s="253"/>
      <c r="L502" s="253"/>
      <c r="M502" s="253"/>
      <c r="N502" s="253"/>
      <c r="O502" s="253"/>
      <c r="P502" s="253"/>
      <c r="Q502" s="253"/>
      <c r="R502" s="253"/>
      <c r="S502" s="253"/>
      <c r="T502" s="253"/>
      <c r="U502" s="253"/>
      <c r="V502" s="253"/>
      <c r="W502" s="253"/>
      <c r="X502" s="253"/>
      <c r="Y502" s="253"/>
      <c r="Z502" s="253"/>
      <c r="AA502" s="253"/>
      <c r="AB502" s="253"/>
      <c r="AC502" s="253"/>
      <c r="AD502" s="253"/>
      <c r="AE502" s="253"/>
      <c r="AF502" s="253"/>
      <c r="AG502" s="253"/>
      <c r="AH502" s="253"/>
      <c r="AI502" s="253"/>
      <c r="AJ502" s="253"/>
      <c r="AK502" s="253"/>
      <c r="AL502" s="253"/>
      <c r="AM502" s="365"/>
      <c r="AN502" s="365"/>
      <c r="AO502" s="365"/>
      <c r="AP502" s="365"/>
      <c r="AQ502" s="365"/>
      <c r="AR502" s="365"/>
      <c r="AS502" s="365"/>
      <c r="AT502" s="365"/>
      <c r="AU502" s="365"/>
      <c r="AV502" s="365"/>
      <c r="AW502" s="365"/>
      <c r="AX502" s="365"/>
      <c r="AY502" s="365"/>
      <c r="AZ502" s="365"/>
      <c r="BA502" s="268"/>
    </row>
    <row r="503" spans="1:53" ht="15.6" outlineLevel="1">
      <c r="A503" s="451"/>
      <c r="B503" s="250" t="s">
        <v>14</v>
      </c>
      <c r="C503" s="251"/>
      <c r="D503" s="252"/>
      <c r="E503" s="252"/>
      <c r="F503" s="252"/>
      <c r="G503" s="252"/>
      <c r="H503" s="252"/>
      <c r="I503" s="252"/>
      <c r="J503" s="252"/>
      <c r="K503" s="252"/>
      <c r="L503" s="252"/>
      <c r="M503" s="252"/>
      <c r="N503" s="252"/>
      <c r="O503" s="252"/>
      <c r="P503" s="252"/>
      <c r="Q503" s="252"/>
      <c r="R503" s="252"/>
      <c r="S503" s="252"/>
      <c r="T503" s="252"/>
      <c r="U503" s="252"/>
      <c r="V503" s="252"/>
      <c r="W503" s="251"/>
      <c r="X503" s="251"/>
      <c r="Y503" s="251"/>
      <c r="Z503" s="251"/>
      <c r="AA503" s="251"/>
      <c r="AB503" s="251"/>
      <c r="AC503" s="251"/>
      <c r="AD503" s="251"/>
      <c r="AE503" s="251"/>
      <c r="AF503" s="251"/>
      <c r="AG503" s="251"/>
      <c r="AH503" s="251"/>
      <c r="AI503" s="251"/>
      <c r="AJ503" s="251"/>
      <c r="AK503" s="251"/>
      <c r="AL503" s="251"/>
      <c r="AM503" s="367"/>
      <c r="AN503" s="367"/>
      <c r="AO503" s="367"/>
      <c r="AP503" s="367"/>
      <c r="AQ503" s="367"/>
      <c r="AR503" s="367"/>
      <c r="AS503" s="367"/>
      <c r="AT503" s="367"/>
      <c r="AU503" s="367"/>
      <c r="AV503" s="367"/>
      <c r="AW503" s="367"/>
      <c r="AX503" s="367"/>
      <c r="AY503" s="367"/>
      <c r="AZ503" s="367"/>
      <c r="BA503" s="254"/>
    </row>
    <row r="504" spans="1:53" ht="15" outlineLevel="1">
      <c r="A504" s="450">
        <v>23</v>
      </c>
      <c r="B504" s="276" t="s">
        <v>14</v>
      </c>
      <c r="C504" s="253" t="s">
        <v>25</v>
      </c>
      <c r="D504" s="257"/>
      <c r="E504" s="257"/>
      <c r="F504" s="257"/>
      <c r="G504" s="257"/>
      <c r="H504" s="257"/>
      <c r="I504" s="257"/>
      <c r="J504" s="257"/>
      <c r="K504" s="257">
        <f>'7.  Persistence Report'!BA58</f>
        <v>13900.12969</v>
      </c>
      <c r="L504" s="257">
        <f>'7.  Persistence Report'!BB58</f>
        <v>8358.2014390000004</v>
      </c>
      <c r="M504" s="257">
        <f>'7.  Persistence Report'!BC58</f>
        <v>8358.2014390000004</v>
      </c>
      <c r="N504" s="257">
        <f>'7.  Persistence Report'!BD58</f>
        <v>7895.6518550000001</v>
      </c>
      <c r="O504" s="257">
        <f>'7.  Persistence Report'!BE58</f>
        <v>7895.6518550000001</v>
      </c>
      <c r="P504" s="257">
        <f>'7.  Persistence Report'!BF58</f>
        <v>7244.5</v>
      </c>
      <c r="Q504" s="257">
        <f>'7.  Persistence Report'!BG58</f>
        <v>7244.5</v>
      </c>
      <c r="R504" s="257">
        <f>'7.  Persistence Report'!BH58</f>
        <v>6569.5</v>
      </c>
      <c r="S504" s="257">
        <f>'7.  Persistence Report'!BI58</f>
        <v>6313</v>
      </c>
      <c r="T504" s="257">
        <f>'7.  Persistence Report'!BJ58</f>
        <v>6313</v>
      </c>
      <c r="U504" s="253"/>
      <c r="V504" s="257"/>
      <c r="W504" s="257"/>
      <c r="X504" s="257"/>
      <c r="Y504" s="257"/>
      <c r="Z504" s="257"/>
      <c r="AA504" s="257"/>
      <c r="AB504" s="257"/>
      <c r="AC504" s="257">
        <f>'7.  Persistence Report'!V58</f>
        <v>3.1485423319999999</v>
      </c>
      <c r="AD504" s="257">
        <f>'7.  Persistence Report'!W58</f>
        <v>2.8596791760000002</v>
      </c>
      <c r="AE504" s="257">
        <f>'7.  Persistence Report'!X58</f>
        <v>2.8596791760000002</v>
      </c>
      <c r="AF504" s="257">
        <f>'7.  Persistence Report'!Y58</f>
        <v>2.803588907</v>
      </c>
      <c r="AG504" s="257">
        <f>'7.  Persistence Report'!Z58</f>
        <v>2.803588907</v>
      </c>
      <c r="AH504" s="257">
        <f>'7.  Persistence Report'!AA58</f>
        <v>2.6078510829999999</v>
      </c>
      <c r="AI504" s="257">
        <f>'7.  Persistence Report'!AB58</f>
        <v>2.6078510829999999</v>
      </c>
      <c r="AJ504" s="257">
        <f>'7.  Persistence Report'!AC58</f>
        <v>2.5257510870000002</v>
      </c>
      <c r="AK504" s="257">
        <f>'7.  Persistence Report'!AD58</f>
        <v>2.4947010870000002</v>
      </c>
      <c r="AL504" s="257">
        <f>'7.  Persistence Report'!AE58</f>
        <v>2.4947010870000002</v>
      </c>
      <c r="AM504" s="418">
        <v>1</v>
      </c>
      <c r="AN504" s="363"/>
      <c r="AO504" s="363"/>
      <c r="AP504" s="363"/>
      <c r="AQ504" s="363"/>
      <c r="AR504" s="363"/>
      <c r="AS504" s="363"/>
      <c r="AT504" s="363"/>
      <c r="AU504" s="363"/>
      <c r="AV504" s="363"/>
      <c r="AW504" s="363"/>
      <c r="AX504" s="363"/>
      <c r="AY504" s="363"/>
      <c r="AZ504" s="363"/>
      <c r="BA504" s="258">
        <f>SUM(AM504:AZ504)</f>
        <v>1</v>
      </c>
    </row>
    <row r="505" spans="1:53" ht="15" outlineLevel="1">
      <c r="B505" s="256" t="s">
        <v>258</v>
      </c>
      <c r="C505" s="253" t="s">
        <v>163</v>
      </c>
      <c r="D505" s="257"/>
      <c r="E505" s="257"/>
      <c r="F505" s="257"/>
      <c r="G505" s="257"/>
      <c r="H505" s="257"/>
      <c r="I505" s="257"/>
      <c r="J505" s="257"/>
      <c r="K505" s="257"/>
      <c r="L505" s="257"/>
      <c r="M505" s="257"/>
      <c r="N505" s="257"/>
      <c r="O505" s="257"/>
      <c r="P505" s="257"/>
      <c r="Q505" s="257"/>
      <c r="R505" s="257"/>
      <c r="S505" s="257"/>
      <c r="T505" s="257"/>
      <c r="U505" s="416"/>
      <c r="V505" s="257"/>
      <c r="W505" s="257"/>
      <c r="X505" s="257"/>
      <c r="Y505" s="257"/>
      <c r="Z505" s="257"/>
      <c r="AA505" s="257"/>
      <c r="AB505" s="257"/>
      <c r="AC505" s="257"/>
      <c r="AD505" s="257"/>
      <c r="AE505" s="257"/>
      <c r="AF505" s="257"/>
      <c r="AG505" s="257"/>
      <c r="AH505" s="257"/>
      <c r="AI505" s="257"/>
      <c r="AJ505" s="257"/>
      <c r="AK505" s="257"/>
      <c r="AL505" s="257"/>
      <c r="AM505" s="364">
        <f>AM504</f>
        <v>1</v>
      </c>
      <c r="AN505" s="364">
        <f>AN504</f>
        <v>0</v>
      </c>
      <c r="AO505" s="364">
        <f t="shared" ref="AO505:AZ505" si="172">AO504</f>
        <v>0</v>
      </c>
      <c r="AP505" s="364">
        <f t="shared" si="172"/>
        <v>0</v>
      </c>
      <c r="AQ505" s="364">
        <f t="shared" si="172"/>
        <v>0</v>
      </c>
      <c r="AR505" s="364">
        <f t="shared" si="172"/>
        <v>0</v>
      </c>
      <c r="AS505" s="364">
        <f t="shared" si="172"/>
        <v>0</v>
      </c>
      <c r="AT505" s="364">
        <f t="shared" si="172"/>
        <v>0</v>
      </c>
      <c r="AU505" s="364">
        <f t="shared" si="172"/>
        <v>0</v>
      </c>
      <c r="AV505" s="364">
        <f t="shared" si="172"/>
        <v>0</v>
      </c>
      <c r="AW505" s="364">
        <f t="shared" si="172"/>
        <v>0</v>
      </c>
      <c r="AX505" s="364">
        <f t="shared" si="172"/>
        <v>0</v>
      </c>
      <c r="AY505" s="364">
        <f t="shared" si="172"/>
        <v>0</v>
      </c>
      <c r="AZ505" s="364">
        <f t="shared" si="172"/>
        <v>0</v>
      </c>
      <c r="BA505" s="259"/>
    </row>
    <row r="506" spans="1:53" ht="15" outlineLevel="1">
      <c r="B506" s="276"/>
      <c r="C506" s="267"/>
      <c r="D506" s="253"/>
      <c r="E506" s="253"/>
      <c r="F506" s="253"/>
      <c r="G506" s="253"/>
      <c r="H506" s="253"/>
      <c r="I506" s="253"/>
      <c r="J506" s="253"/>
      <c r="K506" s="253"/>
      <c r="L506" s="253"/>
      <c r="M506" s="253"/>
      <c r="N506" s="253"/>
      <c r="O506" s="253"/>
      <c r="P506" s="253"/>
      <c r="Q506" s="253"/>
      <c r="R506" s="253"/>
      <c r="S506" s="253"/>
      <c r="T506" s="253"/>
      <c r="U506" s="253"/>
      <c r="V506" s="253"/>
      <c r="W506" s="253"/>
      <c r="X506" s="253"/>
      <c r="Y506" s="253"/>
      <c r="Z506" s="253"/>
      <c r="AA506" s="253"/>
      <c r="AB506" s="253"/>
      <c r="AC506" s="253"/>
      <c r="AD506" s="253"/>
      <c r="AE506" s="253"/>
      <c r="AF506" s="253"/>
      <c r="AG506" s="253"/>
      <c r="AH506" s="253"/>
      <c r="AI506" s="253"/>
      <c r="AJ506" s="253"/>
      <c r="AK506" s="253"/>
      <c r="AL506" s="253"/>
      <c r="AM506" s="365"/>
      <c r="AN506" s="365"/>
      <c r="AO506" s="365"/>
      <c r="AP506" s="365"/>
      <c r="AQ506" s="365"/>
      <c r="AR506" s="365"/>
      <c r="AS506" s="365"/>
      <c r="AT506" s="365"/>
      <c r="AU506" s="365"/>
      <c r="AV506" s="365"/>
      <c r="AW506" s="365"/>
      <c r="AX506" s="365"/>
      <c r="AY506" s="365"/>
      <c r="AZ506" s="365"/>
      <c r="BA506" s="268"/>
    </row>
    <row r="507" spans="1:53" s="255" customFormat="1" ht="15.6" outlineLevel="1">
      <c r="A507" s="451"/>
      <c r="B507" s="250" t="s">
        <v>485</v>
      </c>
      <c r="C507" s="251"/>
      <c r="D507" s="252"/>
      <c r="E507" s="252"/>
      <c r="F507" s="252"/>
      <c r="G507" s="252"/>
      <c r="H507" s="252"/>
      <c r="I507" s="252"/>
      <c r="J507" s="252"/>
      <c r="K507" s="252"/>
      <c r="L507" s="252"/>
      <c r="M507" s="252"/>
      <c r="N507" s="252"/>
      <c r="O507" s="252"/>
      <c r="P507" s="252"/>
      <c r="Q507" s="252"/>
      <c r="R507" s="252"/>
      <c r="S507" s="252"/>
      <c r="T507" s="252"/>
      <c r="U507" s="252"/>
      <c r="V507" s="252"/>
      <c r="W507" s="251"/>
      <c r="X507" s="251"/>
      <c r="Y507" s="251"/>
      <c r="Z507" s="251"/>
      <c r="AA507" s="251"/>
      <c r="AB507" s="251"/>
      <c r="AC507" s="251"/>
      <c r="AD507" s="251"/>
      <c r="AE507" s="251"/>
      <c r="AF507" s="251"/>
      <c r="AG507" s="251"/>
      <c r="AH507" s="251"/>
      <c r="AI507" s="251"/>
      <c r="AJ507" s="251"/>
      <c r="AK507" s="251"/>
      <c r="AL507" s="251"/>
      <c r="AM507" s="367"/>
      <c r="AN507" s="367"/>
      <c r="AO507" s="367"/>
      <c r="AP507" s="367"/>
      <c r="AQ507" s="367"/>
      <c r="AR507" s="367"/>
      <c r="AS507" s="367"/>
      <c r="AT507" s="367"/>
      <c r="AU507" s="367"/>
      <c r="AV507" s="367"/>
      <c r="AW507" s="367"/>
      <c r="AX507" s="367"/>
      <c r="AY507" s="367"/>
      <c r="AZ507" s="367"/>
      <c r="BA507" s="254"/>
    </row>
    <row r="508" spans="1:53" s="245" customFormat="1" ht="15" outlineLevel="1">
      <c r="A508" s="450">
        <v>24</v>
      </c>
      <c r="B508" s="276" t="s">
        <v>14</v>
      </c>
      <c r="C508" s="253" t="s">
        <v>25</v>
      </c>
      <c r="D508" s="257"/>
      <c r="E508" s="257"/>
      <c r="F508" s="257"/>
      <c r="G508" s="257"/>
      <c r="H508" s="257"/>
      <c r="I508" s="257"/>
      <c r="J508" s="257"/>
      <c r="K508" s="257"/>
      <c r="L508" s="257"/>
      <c r="M508" s="257"/>
      <c r="N508" s="257"/>
      <c r="O508" s="257"/>
      <c r="P508" s="257"/>
      <c r="Q508" s="257"/>
      <c r="R508" s="257"/>
      <c r="S508" s="257"/>
      <c r="T508" s="257"/>
      <c r="U508" s="253"/>
      <c r="V508" s="257"/>
      <c r="W508" s="257"/>
      <c r="X508" s="257"/>
      <c r="Y508" s="257"/>
      <c r="Z508" s="257"/>
      <c r="AA508" s="257"/>
      <c r="AB508" s="257"/>
      <c r="AC508" s="257"/>
      <c r="AD508" s="257"/>
      <c r="AE508" s="257"/>
      <c r="AF508" s="257"/>
      <c r="AG508" s="257"/>
      <c r="AH508" s="257"/>
      <c r="AI508" s="257"/>
      <c r="AJ508" s="257"/>
      <c r="AK508" s="257"/>
      <c r="AL508" s="257"/>
      <c r="AM508" s="363"/>
      <c r="AN508" s="363"/>
      <c r="AO508" s="363"/>
      <c r="AP508" s="363"/>
      <c r="AQ508" s="363"/>
      <c r="AR508" s="363"/>
      <c r="AS508" s="363"/>
      <c r="AT508" s="363"/>
      <c r="AU508" s="363"/>
      <c r="AV508" s="363"/>
      <c r="AW508" s="363"/>
      <c r="AX508" s="363"/>
      <c r="AY508" s="363"/>
      <c r="AZ508" s="363"/>
      <c r="BA508" s="258">
        <f>SUM(AM508:AZ508)</f>
        <v>0</v>
      </c>
    </row>
    <row r="509" spans="1:53" s="245" customFormat="1" ht="15" outlineLevel="1">
      <c r="A509" s="450"/>
      <c r="B509" s="276" t="s">
        <v>258</v>
      </c>
      <c r="C509" s="253" t="s">
        <v>163</v>
      </c>
      <c r="D509" s="257"/>
      <c r="E509" s="257"/>
      <c r="F509" s="257"/>
      <c r="G509" s="257"/>
      <c r="H509" s="257"/>
      <c r="I509" s="257"/>
      <c r="J509" s="257"/>
      <c r="K509" s="257"/>
      <c r="L509" s="257"/>
      <c r="M509" s="257"/>
      <c r="N509" s="257"/>
      <c r="O509" s="257"/>
      <c r="P509" s="257"/>
      <c r="Q509" s="257"/>
      <c r="R509" s="257"/>
      <c r="S509" s="257"/>
      <c r="T509" s="257"/>
      <c r="U509" s="416"/>
      <c r="V509" s="257"/>
      <c r="W509" s="257"/>
      <c r="X509" s="257"/>
      <c r="Y509" s="257"/>
      <c r="Z509" s="257"/>
      <c r="AA509" s="257"/>
      <c r="AB509" s="257"/>
      <c r="AC509" s="257"/>
      <c r="AD509" s="257"/>
      <c r="AE509" s="257"/>
      <c r="AF509" s="257"/>
      <c r="AG509" s="257"/>
      <c r="AH509" s="257"/>
      <c r="AI509" s="257"/>
      <c r="AJ509" s="257"/>
      <c r="AK509" s="257"/>
      <c r="AL509" s="257"/>
      <c r="AM509" s="364">
        <f>AM508</f>
        <v>0</v>
      </c>
      <c r="AN509" s="364">
        <f>AN508</f>
        <v>0</v>
      </c>
      <c r="AO509" s="364">
        <f t="shared" ref="AO509:AZ509" si="173">AO508</f>
        <v>0</v>
      </c>
      <c r="AP509" s="364">
        <f t="shared" si="173"/>
        <v>0</v>
      </c>
      <c r="AQ509" s="364">
        <f t="shared" si="173"/>
        <v>0</v>
      </c>
      <c r="AR509" s="364">
        <f t="shared" si="173"/>
        <v>0</v>
      </c>
      <c r="AS509" s="364">
        <f t="shared" si="173"/>
        <v>0</v>
      </c>
      <c r="AT509" s="364">
        <f t="shared" si="173"/>
        <v>0</v>
      </c>
      <c r="AU509" s="364">
        <f t="shared" si="173"/>
        <v>0</v>
      </c>
      <c r="AV509" s="364">
        <f t="shared" si="173"/>
        <v>0</v>
      </c>
      <c r="AW509" s="364">
        <f t="shared" si="173"/>
        <v>0</v>
      </c>
      <c r="AX509" s="364">
        <f t="shared" si="173"/>
        <v>0</v>
      </c>
      <c r="AY509" s="364">
        <f t="shared" si="173"/>
        <v>0</v>
      </c>
      <c r="AZ509" s="364">
        <f t="shared" si="173"/>
        <v>0</v>
      </c>
      <c r="BA509" s="259"/>
    </row>
    <row r="510" spans="1:53" s="245" customFormat="1" ht="15" outlineLevel="1">
      <c r="A510" s="450"/>
      <c r="B510" s="276"/>
      <c r="C510" s="267"/>
      <c r="D510" s="253"/>
      <c r="E510" s="253"/>
      <c r="F510" s="253"/>
      <c r="G510" s="253"/>
      <c r="H510" s="253"/>
      <c r="I510" s="253"/>
      <c r="J510" s="253"/>
      <c r="K510" s="253"/>
      <c r="L510" s="253"/>
      <c r="M510" s="253"/>
      <c r="N510" s="253"/>
      <c r="O510" s="253"/>
      <c r="P510" s="253"/>
      <c r="Q510" s="253"/>
      <c r="R510" s="253"/>
      <c r="S510" s="253"/>
      <c r="T510" s="253"/>
      <c r="U510" s="253"/>
      <c r="V510" s="253"/>
      <c r="W510" s="253"/>
      <c r="X510" s="253"/>
      <c r="Y510" s="253"/>
      <c r="Z510" s="253"/>
      <c r="AA510" s="253"/>
      <c r="AB510" s="253"/>
      <c r="AC510" s="253"/>
      <c r="AD510" s="253"/>
      <c r="AE510" s="253"/>
      <c r="AF510" s="253"/>
      <c r="AG510" s="253"/>
      <c r="AH510" s="253"/>
      <c r="AI510" s="253"/>
      <c r="AJ510" s="253"/>
      <c r="AK510" s="253"/>
      <c r="AL510" s="253"/>
      <c r="AM510" s="365"/>
      <c r="AN510" s="365"/>
      <c r="AO510" s="365"/>
      <c r="AP510" s="365"/>
      <c r="AQ510" s="365"/>
      <c r="AR510" s="365"/>
      <c r="AS510" s="365"/>
      <c r="AT510" s="365"/>
      <c r="AU510" s="365"/>
      <c r="AV510" s="365"/>
      <c r="AW510" s="365"/>
      <c r="AX510" s="365"/>
      <c r="AY510" s="365"/>
      <c r="AZ510" s="365"/>
      <c r="BA510" s="268"/>
    </row>
    <row r="511" spans="1:53" s="245" customFormat="1" ht="15" outlineLevel="1">
      <c r="A511" s="450">
        <v>25</v>
      </c>
      <c r="B511" s="275" t="s">
        <v>21</v>
      </c>
      <c r="C511" s="253" t="s">
        <v>25</v>
      </c>
      <c r="D511" s="257"/>
      <c r="E511" s="257"/>
      <c r="F511" s="257"/>
      <c r="G511" s="257"/>
      <c r="H511" s="257"/>
      <c r="I511" s="257"/>
      <c r="J511" s="257"/>
      <c r="K511" s="257"/>
      <c r="L511" s="257"/>
      <c r="M511" s="257"/>
      <c r="N511" s="257"/>
      <c r="O511" s="257"/>
      <c r="P511" s="257"/>
      <c r="Q511" s="257"/>
      <c r="R511" s="257"/>
      <c r="S511" s="257"/>
      <c r="T511" s="257"/>
      <c r="U511" s="257">
        <v>0</v>
      </c>
      <c r="V511" s="257"/>
      <c r="W511" s="257"/>
      <c r="X511" s="257"/>
      <c r="Y511" s="257"/>
      <c r="Z511" s="257"/>
      <c r="AA511" s="257"/>
      <c r="AB511" s="257"/>
      <c r="AC511" s="257"/>
      <c r="AD511" s="257"/>
      <c r="AE511" s="257"/>
      <c r="AF511" s="257"/>
      <c r="AG511" s="257"/>
      <c r="AH511" s="257"/>
      <c r="AI511" s="257"/>
      <c r="AJ511" s="257"/>
      <c r="AK511" s="257"/>
      <c r="AL511" s="257"/>
      <c r="AM511" s="368"/>
      <c r="AN511" s="368"/>
      <c r="AO511" s="368"/>
      <c r="AP511" s="368"/>
      <c r="AQ511" s="368"/>
      <c r="AR511" s="368"/>
      <c r="AS511" s="368"/>
      <c r="AT511" s="368"/>
      <c r="AU511" s="368"/>
      <c r="AV511" s="368"/>
      <c r="AW511" s="368"/>
      <c r="AX511" s="368"/>
      <c r="AY511" s="368"/>
      <c r="AZ511" s="368"/>
      <c r="BA511" s="258">
        <f>SUM(AM511:AZ511)</f>
        <v>0</v>
      </c>
    </row>
    <row r="512" spans="1:53" s="245" customFormat="1" ht="15" outlineLevel="1">
      <c r="A512" s="450"/>
      <c r="B512" s="276" t="s">
        <v>258</v>
      </c>
      <c r="C512" s="253" t="s">
        <v>163</v>
      </c>
      <c r="D512" s="257"/>
      <c r="E512" s="257"/>
      <c r="F512" s="257"/>
      <c r="G512" s="257"/>
      <c r="H512" s="257"/>
      <c r="I512" s="257"/>
      <c r="J512" s="257"/>
      <c r="K512" s="257"/>
      <c r="L512" s="257"/>
      <c r="M512" s="257"/>
      <c r="N512" s="257"/>
      <c r="O512" s="257"/>
      <c r="P512" s="257"/>
      <c r="Q512" s="257"/>
      <c r="R512" s="257"/>
      <c r="S512" s="257"/>
      <c r="T512" s="257"/>
      <c r="U512" s="257">
        <f>U511</f>
        <v>0</v>
      </c>
      <c r="V512" s="257"/>
      <c r="W512" s="257"/>
      <c r="X512" s="257"/>
      <c r="Y512" s="257"/>
      <c r="Z512" s="257"/>
      <c r="AA512" s="257"/>
      <c r="AB512" s="257"/>
      <c r="AC512" s="257"/>
      <c r="AD512" s="257"/>
      <c r="AE512" s="257"/>
      <c r="AF512" s="257"/>
      <c r="AG512" s="257"/>
      <c r="AH512" s="257"/>
      <c r="AI512" s="257"/>
      <c r="AJ512" s="257"/>
      <c r="AK512" s="257"/>
      <c r="AL512" s="257"/>
      <c r="AM512" s="364">
        <f>AM511</f>
        <v>0</v>
      </c>
      <c r="AN512" s="364">
        <f>AN511</f>
        <v>0</v>
      </c>
      <c r="AO512" s="364">
        <f t="shared" ref="AO512:AZ512" si="174">AO511</f>
        <v>0</v>
      </c>
      <c r="AP512" s="364">
        <f t="shared" si="174"/>
        <v>0</v>
      </c>
      <c r="AQ512" s="364">
        <f t="shared" si="174"/>
        <v>0</v>
      </c>
      <c r="AR512" s="364">
        <f t="shared" si="174"/>
        <v>0</v>
      </c>
      <c r="AS512" s="364">
        <f t="shared" si="174"/>
        <v>0</v>
      </c>
      <c r="AT512" s="364">
        <f t="shared" si="174"/>
        <v>0</v>
      </c>
      <c r="AU512" s="364">
        <f t="shared" si="174"/>
        <v>0</v>
      </c>
      <c r="AV512" s="364">
        <f t="shared" si="174"/>
        <v>0</v>
      </c>
      <c r="AW512" s="364">
        <f t="shared" si="174"/>
        <v>0</v>
      </c>
      <c r="AX512" s="364">
        <f t="shared" si="174"/>
        <v>0</v>
      </c>
      <c r="AY512" s="364">
        <f t="shared" si="174"/>
        <v>0</v>
      </c>
      <c r="AZ512" s="364">
        <f t="shared" si="174"/>
        <v>0</v>
      </c>
      <c r="BA512" s="272"/>
    </row>
    <row r="513" spans="1:53" s="245" customFormat="1" ht="15" outlineLevel="1">
      <c r="A513" s="450"/>
      <c r="B513" s="275"/>
      <c r="C513" s="273"/>
      <c r="D513" s="253"/>
      <c r="E513" s="253"/>
      <c r="F513" s="253"/>
      <c r="G513" s="253"/>
      <c r="H513" s="253"/>
      <c r="I513" s="253"/>
      <c r="J513" s="253"/>
      <c r="K513" s="253"/>
      <c r="L513" s="253"/>
      <c r="M513" s="253"/>
      <c r="N513" s="253"/>
      <c r="O513" s="253"/>
      <c r="P513" s="253"/>
      <c r="Q513" s="253"/>
      <c r="R513" s="253"/>
      <c r="S513" s="253"/>
      <c r="T513" s="253"/>
      <c r="U513" s="253"/>
      <c r="V513" s="253"/>
      <c r="W513" s="253"/>
      <c r="X513" s="253"/>
      <c r="Y513" s="253"/>
      <c r="Z513" s="253"/>
      <c r="AA513" s="253"/>
      <c r="AB513" s="253"/>
      <c r="AC513" s="253"/>
      <c r="AD513" s="253"/>
      <c r="AE513" s="253"/>
      <c r="AF513" s="253"/>
      <c r="AG513" s="253"/>
      <c r="AH513" s="253"/>
      <c r="AI513" s="253"/>
      <c r="AJ513" s="253"/>
      <c r="AK513" s="253"/>
      <c r="AL513" s="253"/>
      <c r="AM513" s="369"/>
      <c r="AN513" s="370"/>
      <c r="AO513" s="369"/>
      <c r="AP513" s="369"/>
      <c r="AQ513" s="369"/>
      <c r="AR513" s="369"/>
      <c r="AS513" s="369"/>
      <c r="AT513" s="369"/>
      <c r="AU513" s="369"/>
      <c r="AV513" s="369"/>
      <c r="AW513" s="369"/>
      <c r="AX513" s="369"/>
      <c r="AY513" s="369"/>
      <c r="AZ513" s="369"/>
      <c r="BA513" s="274"/>
    </row>
    <row r="514" spans="1:53" ht="15.6" outlineLevel="1">
      <c r="A514" s="451"/>
      <c r="B514" s="250" t="s">
        <v>15</v>
      </c>
      <c r="C514" s="281"/>
      <c r="D514" s="252"/>
      <c r="E514" s="251"/>
      <c r="F514" s="251"/>
      <c r="G514" s="251"/>
      <c r="H514" s="251"/>
      <c r="I514" s="251"/>
      <c r="J514" s="251"/>
      <c r="K514" s="251"/>
      <c r="L514" s="251"/>
      <c r="M514" s="251"/>
      <c r="N514" s="251"/>
      <c r="O514" s="251"/>
      <c r="P514" s="251"/>
      <c r="Q514" s="251"/>
      <c r="R514" s="251"/>
      <c r="S514" s="251"/>
      <c r="T514" s="251"/>
      <c r="U514" s="253"/>
      <c r="V514" s="251"/>
      <c r="W514" s="251"/>
      <c r="X514" s="251"/>
      <c r="Y514" s="251"/>
      <c r="Z514" s="251"/>
      <c r="AA514" s="251"/>
      <c r="AB514" s="251"/>
      <c r="AC514" s="251"/>
      <c r="AD514" s="251"/>
      <c r="AE514" s="251"/>
      <c r="AF514" s="251"/>
      <c r="AG514" s="251"/>
      <c r="AH514" s="251"/>
      <c r="AI514" s="251"/>
      <c r="AJ514" s="251"/>
      <c r="AK514" s="251"/>
      <c r="AL514" s="251"/>
      <c r="AM514" s="367"/>
      <c r="AN514" s="367"/>
      <c r="AO514" s="367"/>
      <c r="AP514" s="367"/>
      <c r="AQ514" s="367"/>
      <c r="AR514" s="367"/>
      <c r="AS514" s="367"/>
      <c r="AT514" s="367"/>
      <c r="AU514" s="367"/>
      <c r="AV514" s="367"/>
      <c r="AW514" s="367"/>
      <c r="AX514" s="367"/>
      <c r="AY514" s="367"/>
      <c r="AZ514" s="367"/>
      <c r="BA514" s="254"/>
    </row>
    <row r="515" spans="1:53" ht="15" outlineLevel="1">
      <c r="A515" s="450">
        <v>26</v>
      </c>
      <c r="B515" s="282" t="s">
        <v>16</v>
      </c>
      <c r="C515" s="253" t="s">
        <v>25</v>
      </c>
      <c r="D515" s="257"/>
      <c r="E515" s="257"/>
      <c r="F515" s="257"/>
      <c r="G515" s="257"/>
      <c r="H515" s="257"/>
      <c r="I515" s="257"/>
      <c r="J515" s="257"/>
      <c r="K515" s="257"/>
      <c r="L515" s="257"/>
      <c r="M515" s="257"/>
      <c r="N515" s="257"/>
      <c r="O515" s="257"/>
      <c r="P515" s="257"/>
      <c r="Q515" s="257"/>
      <c r="R515" s="257"/>
      <c r="S515" s="257"/>
      <c r="T515" s="257"/>
      <c r="U515" s="257">
        <v>12</v>
      </c>
      <c r="V515" s="257"/>
      <c r="W515" s="257"/>
      <c r="X515" s="257"/>
      <c r="Y515" s="257"/>
      <c r="Z515" s="257"/>
      <c r="AA515" s="257"/>
      <c r="AB515" s="257"/>
      <c r="AC515" s="257"/>
      <c r="AD515" s="257"/>
      <c r="AE515" s="257"/>
      <c r="AF515" s="257"/>
      <c r="AG515" s="257"/>
      <c r="AH515" s="257"/>
      <c r="AI515" s="257"/>
      <c r="AJ515" s="257"/>
      <c r="AK515" s="257"/>
      <c r="AL515" s="257"/>
      <c r="AM515" s="379"/>
      <c r="AN515" s="368"/>
      <c r="AO515" s="368"/>
      <c r="AP515" s="368"/>
      <c r="AQ515" s="368"/>
      <c r="AR515" s="368"/>
      <c r="AS515" s="368"/>
      <c r="AT515" s="368"/>
      <c r="AU515" s="368"/>
      <c r="AV515" s="368"/>
      <c r="AW515" s="368"/>
      <c r="AX515" s="368"/>
      <c r="AY515" s="368"/>
      <c r="AZ515" s="368"/>
      <c r="BA515" s="258">
        <f>SUM(AM515:AZ515)</f>
        <v>0</v>
      </c>
    </row>
    <row r="516" spans="1:53" ht="15" outlineLevel="1">
      <c r="B516" s="256" t="s">
        <v>258</v>
      </c>
      <c r="C516" s="253" t="s">
        <v>163</v>
      </c>
      <c r="D516" s="257"/>
      <c r="E516" s="257"/>
      <c r="F516" s="257"/>
      <c r="G516" s="257"/>
      <c r="H516" s="257"/>
      <c r="I516" s="257"/>
      <c r="J516" s="257"/>
      <c r="K516" s="257"/>
      <c r="L516" s="257"/>
      <c r="M516" s="257"/>
      <c r="N516" s="257"/>
      <c r="O516" s="257"/>
      <c r="P516" s="257"/>
      <c r="Q516" s="257"/>
      <c r="R516" s="257"/>
      <c r="S516" s="257"/>
      <c r="T516" s="257"/>
      <c r="U516" s="257">
        <f>U515</f>
        <v>12</v>
      </c>
      <c r="V516" s="257"/>
      <c r="W516" s="257"/>
      <c r="X516" s="257"/>
      <c r="Y516" s="257"/>
      <c r="Z516" s="257"/>
      <c r="AA516" s="257"/>
      <c r="AB516" s="257"/>
      <c r="AC516" s="257"/>
      <c r="AD516" s="257"/>
      <c r="AE516" s="257"/>
      <c r="AF516" s="257"/>
      <c r="AG516" s="257"/>
      <c r="AH516" s="257"/>
      <c r="AI516" s="257"/>
      <c r="AJ516" s="257"/>
      <c r="AK516" s="257"/>
      <c r="AL516" s="257"/>
      <c r="AM516" s="364">
        <f>AM515</f>
        <v>0</v>
      </c>
      <c r="AN516" s="364">
        <f>AN515</f>
        <v>0</v>
      </c>
      <c r="AO516" s="364">
        <f t="shared" ref="AO516:AZ516" si="175">AO515</f>
        <v>0</v>
      </c>
      <c r="AP516" s="364">
        <f t="shared" si="175"/>
        <v>0</v>
      </c>
      <c r="AQ516" s="364">
        <f t="shared" si="175"/>
        <v>0</v>
      </c>
      <c r="AR516" s="364">
        <f t="shared" si="175"/>
        <v>0</v>
      </c>
      <c r="AS516" s="364">
        <f t="shared" si="175"/>
        <v>0</v>
      </c>
      <c r="AT516" s="364">
        <f t="shared" si="175"/>
        <v>0</v>
      </c>
      <c r="AU516" s="364">
        <f t="shared" si="175"/>
        <v>0</v>
      </c>
      <c r="AV516" s="364">
        <f t="shared" si="175"/>
        <v>0</v>
      </c>
      <c r="AW516" s="364">
        <f t="shared" si="175"/>
        <v>0</v>
      </c>
      <c r="AX516" s="364">
        <f t="shared" si="175"/>
        <v>0</v>
      </c>
      <c r="AY516" s="364">
        <f t="shared" si="175"/>
        <v>0</v>
      </c>
      <c r="AZ516" s="364">
        <f t="shared" si="175"/>
        <v>0</v>
      </c>
      <c r="BA516" s="268"/>
    </row>
    <row r="517" spans="1:53" ht="15" outlineLevel="1">
      <c r="B517" s="283"/>
      <c r="C517" s="253"/>
      <c r="D517" s="253"/>
      <c r="E517" s="253"/>
      <c r="F517" s="253"/>
      <c r="G517" s="253"/>
      <c r="H517" s="253"/>
      <c r="I517" s="253"/>
      <c r="J517" s="253"/>
      <c r="K517" s="253"/>
      <c r="L517" s="253"/>
      <c r="M517" s="253"/>
      <c r="N517" s="253"/>
      <c r="O517" s="253"/>
      <c r="P517" s="253"/>
      <c r="Q517" s="253"/>
      <c r="R517" s="253"/>
      <c r="S517" s="253"/>
      <c r="T517" s="253"/>
      <c r="U517" s="253"/>
      <c r="V517" s="253"/>
      <c r="W517" s="253"/>
      <c r="X517" s="253"/>
      <c r="Y517" s="253"/>
      <c r="Z517" s="253"/>
      <c r="AA517" s="253"/>
      <c r="AB517" s="253"/>
      <c r="AC517" s="253"/>
      <c r="AD517" s="253"/>
      <c r="AE517" s="253"/>
      <c r="AF517" s="253"/>
      <c r="AG517" s="253"/>
      <c r="AH517" s="253"/>
      <c r="AI517" s="253"/>
      <c r="AJ517" s="253"/>
      <c r="AK517" s="253"/>
      <c r="AL517" s="253"/>
      <c r="AM517" s="376"/>
      <c r="AN517" s="377"/>
      <c r="AO517" s="377"/>
      <c r="AP517" s="377"/>
      <c r="AQ517" s="377"/>
      <c r="AR517" s="377"/>
      <c r="AS517" s="377"/>
      <c r="AT517" s="377"/>
      <c r="AU517" s="377"/>
      <c r="AV517" s="377"/>
      <c r="AW517" s="377"/>
      <c r="AX517" s="377"/>
      <c r="AY517" s="377"/>
      <c r="AZ517" s="377"/>
      <c r="BA517" s="259"/>
    </row>
    <row r="518" spans="1:53" ht="15" outlineLevel="1">
      <c r="A518" s="450">
        <v>27</v>
      </c>
      <c r="B518" s="282" t="s">
        <v>17</v>
      </c>
      <c r="C518" s="253" t="s">
        <v>25</v>
      </c>
      <c r="D518" s="257"/>
      <c r="E518" s="257"/>
      <c r="F518" s="257"/>
      <c r="G518" s="257"/>
      <c r="H518" s="257"/>
      <c r="I518" s="257"/>
      <c r="J518" s="257"/>
      <c r="K518" s="257"/>
      <c r="L518" s="257"/>
      <c r="M518" s="257"/>
      <c r="N518" s="257"/>
      <c r="O518" s="257"/>
      <c r="P518" s="257"/>
      <c r="Q518" s="257"/>
      <c r="R518" s="257"/>
      <c r="S518" s="257"/>
      <c r="T518" s="257"/>
      <c r="U518" s="257">
        <v>12</v>
      </c>
      <c r="V518" s="257"/>
      <c r="W518" s="257"/>
      <c r="X518" s="257"/>
      <c r="Y518" s="257"/>
      <c r="Z518" s="257"/>
      <c r="AA518" s="257"/>
      <c r="AB518" s="257"/>
      <c r="AC518" s="257"/>
      <c r="AD518" s="257"/>
      <c r="AE518" s="257"/>
      <c r="AF518" s="257"/>
      <c r="AG518" s="257"/>
      <c r="AH518" s="257"/>
      <c r="AI518" s="257"/>
      <c r="AJ518" s="257"/>
      <c r="AK518" s="257"/>
      <c r="AL518" s="257"/>
      <c r="AM518" s="379"/>
      <c r="AN518" s="368"/>
      <c r="AO518" s="368"/>
      <c r="AP518" s="368"/>
      <c r="AQ518" s="368"/>
      <c r="AR518" s="368"/>
      <c r="AS518" s="368"/>
      <c r="AT518" s="368"/>
      <c r="AU518" s="368"/>
      <c r="AV518" s="368"/>
      <c r="AW518" s="368"/>
      <c r="AX518" s="368"/>
      <c r="AY518" s="368"/>
      <c r="AZ518" s="368"/>
      <c r="BA518" s="258">
        <f>SUM(AM518:AZ518)</f>
        <v>0</v>
      </c>
    </row>
    <row r="519" spans="1:53" ht="15" outlineLevel="1">
      <c r="B519" s="256" t="s">
        <v>258</v>
      </c>
      <c r="C519" s="253" t="s">
        <v>163</v>
      </c>
      <c r="D519" s="257"/>
      <c r="E519" s="257"/>
      <c r="F519" s="257"/>
      <c r="G519" s="257"/>
      <c r="H519" s="257"/>
      <c r="I519" s="257"/>
      <c r="J519" s="257"/>
      <c r="K519" s="257"/>
      <c r="L519" s="257"/>
      <c r="M519" s="257"/>
      <c r="N519" s="257"/>
      <c r="O519" s="257"/>
      <c r="P519" s="257"/>
      <c r="Q519" s="257"/>
      <c r="R519" s="257"/>
      <c r="S519" s="257"/>
      <c r="T519" s="257"/>
      <c r="U519" s="257">
        <f>U518</f>
        <v>12</v>
      </c>
      <c r="V519" s="257"/>
      <c r="W519" s="257"/>
      <c r="X519" s="257"/>
      <c r="Y519" s="257"/>
      <c r="Z519" s="257"/>
      <c r="AA519" s="257"/>
      <c r="AB519" s="257"/>
      <c r="AC519" s="257"/>
      <c r="AD519" s="257"/>
      <c r="AE519" s="257"/>
      <c r="AF519" s="257"/>
      <c r="AG519" s="257"/>
      <c r="AH519" s="257"/>
      <c r="AI519" s="257"/>
      <c r="AJ519" s="257"/>
      <c r="AK519" s="257"/>
      <c r="AL519" s="257"/>
      <c r="AM519" s="364">
        <f>AM518</f>
        <v>0</v>
      </c>
      <c r="AN519" s="364">
        <f>AN518</f>
        <v>0</v>
      </c>
      <c r="AO519" s="364">
        <f t="shared" ref="AO519:AZ519" si="176">AO518</f>
        <v>0</v>
      </c>
      <c r="AP519" s="364">
        <f t="shared" si="176"/>
        <v>0</v>
      </c>
      <c r="AQ519" s="364">
        <f t="shared" si="176"/>
        <v>0</v>
      </c>
      <c r="AR519" s="364">
        <f t="shared" si="176"/>
        <v>0</v>
      </c>
      <c r="AS519" s="364">
        <f t="shared" si="176"/>
        <v>0</v>
      </c>
      <c r="AT519" s="364">
        <f t="shared" si="176"/>
        <v>0</v>
      </c>
      <c r="AU519" s="364">
        <f t="shared" si="176"/>
        <v>0</v>
      </c>
      <c r="AV519" s="364">
        <f t="shared" si="176"/>
        <v>0</v>
      </c>
      <c r="AW519" s="364">
        <f t="shared" si="176"/>
        <v>0</v>
      </c>
      <c r="AX519" s="364">
        <f t="shared" si="176"/>
        <v>0</v>
      </c>
      <c r="AY519" s="364">
        <f t="shared" si="176"/>
        <v>0</v>
      </c>
      <c r="AZ519" s="364">
        <f t="shared" si="176"/>
        <v>0</v>
      </c>
      <c r="BA519" s="268"/>
    </row>
    <row r="520" spans="1:53" ht="15.6" outlineLevel="1">
      <c r="B520" s="284"/>
      <c r="C520" s="262"/>
      <c r="D520" s="253"/>
      <c r="E520" s="253"/>
      <c r="F520" s="253"/>
      <c r="G520" s="253"/>
      <c r="H520" s="253"/>
      <c r="I520" s="253"/>
      <c r="J520" s="253"/>
      <c r="K520" s="253"/>
      <c r="L520" s="253"/>
      <c r="M520" s="253"/>
      <c r="N520" s="253"/>
      <c r="O520" s="253"/>
      <c r="P520" s="253"/>
      <c r="Q520" s="253"/>
      <c r="R520" s="253"/>
      <c r="S520" s="253"/>
      <c r="T520" s="253"/>
      <c r="U520" s="262"/>
      <c r="V520" s="253"/>
      <c r="W520" s="253"/>
      <c r="X520" s="253"/>
      <c r="Y520" s="253"/>
      <c r="Z520" s="253"/>
      <c r="AA520" s="253"/>
      <c r="AB520" s="253"/>
      <c r="AC520" s="253"/>
      <c r="AD520" s="253"/>
      <c r="AE520" s="253"/>
      <c r="AF520" s="253"/>
      <c r="AG520" s="253"/>
      <c r="AH520" s="253"/>
      <c r="AI520" s="253"/>
      <c r="AJ520" s="253"/>
      <c r="AK520" s="253"/>
      <c r="AL520" s="253"/>
      <c r="AM520" s="365"/>
      <c r="AN520" s="365"/>
      <c r="AO520" s="365"/>
      <c r="AP520" s="365"/>
      <c r="AQ520" s="365"/>
      <c r="AR520" s="365"/>
      <c r="AS520" s="365"/>
      <c r="AT520" s="365"/>
      <c r="AU520" s="365"/>
      <c r="AV520" s="365"/>
      <c r="AW520" s="365"/>
      <c r="AX520" s="365"/>
      <c r="AY520" s="365"/>
      <c r="AZ520" s="365"/>
      <c r="BA520" s="268"/>
    </row>
    <row r="521" spans="1:53" ht="15" outlineLevel="1">
      <c r="A521" s="450">
        <v>28</v>
      </c>
      <c r="B521" s="282" t="s">
        <v>18</v>
      </c>
      <c r="C521" s="253" t="s">
        <v>25</v>
      </c>
      <c r="D521" s="257"/>
      <c r="E521" s="257"/>
      <c r="F521" s="257"/>
      <c r="G521" s="257"/>
      <c r="H521" s="257"/>
      <c r="I521" s="257"/>
      <c r="J521" s="257"/>
      <c r="K521" s="257"/>
      <c r="L521" s="257"/>
      <c r="M521" s="257"/>
      <c r="N521" s="257"/>
      <c r="O521" s="257"/>
      <c r="P521" s="257"/>
      <c r="Q521" s="257"/>
      <c r="R521" s="257"/>
      <c r="S521" s="257"/>
      <c r="T521" s="257"/>
      <c r="U521" s="257">
        <v>0</v>
      </c>
      <c r="V521" s="257"/>
      <c r="W521" s="257"/>
      <c r="X521" s="257"/>
      <c r="Y521" s="257"/>
      <c r="Z521" s="257"/>
      <c r="AA521" s="257"/>
      <c r="AB521" s="257"/>
      <c r="AC521" s="257"/>
      <c r="AD521" s="257"/>
      <c r="AE521" s="257"/>
      <c r="AF521" s="257"/>
      <c r="AG521" s="257"/>
      <c r="AH521" s="257"/>
      <c r="AI521" s="257"/>
      <c r="AJ521" s="257"/>
      <c r="AK521" s="257"/>
      <c r="AL521" s="257"/>
      <c r="AM521" s="379"/>
      <c r="AN521" s="368"/>
      <c r="AO521" s="368"/>
      <c r="AP521" s="368"/>
      <c r="AQ521" s="368"/>
      <c r="AR521" s="368"/>
      <c r="AS521" s="368"/>
      <c r="AT521" s="368"/>
      <c r="AU521" s="368"/>
      <c r="AV521" s="368"/>
      <c r="AW521" s="368"/>
      <c r="AX521" s="368"/>
      <c r="AY521" s="368"/>
      <c r="AZ521" s="368"/>
      <c r="BA521" s="258">
        <f>SUM(AM521:AZ521)</f>
        <v>0</v>
      </c>
    </row>
    <row r="522" spans="1:53" ht="15" outlineLevel="1">
      <c r="B522" s="256" t="s">
        <v>258</v>
      </c>
      <c r="C522" s="253" t="s">
        <v>163</v>
      </c>
      <c r="D522" s="257"/>
      <c r="E522" s="257"/>
      <c r="F522" s="257"/>
      <c r="G522" s="257"/>
      <c r="H522" s="257"/>
      <c r="I522" s="257"/>
      <c r="J522" s="257"/>
      <c r="K522" s="257"/>
      <c r="L522" s="257"/>
      <c r="M522" s="257"/>
      <c r="N522" s="257"/>
      <c r="O522" s="257"/>
      <c r="P522" s="257"/>
      <c r="Q522" s="257"/>
      <c r="R522" s="257"/>
      <c r="S522" s="257"/>
      <c r="T522" s="257"/>
      <c r="U522" s="257">
        <f>U521</f>
        <v>0</v>
      </c>
      <c r="V522" s="257"/>
      <c r="W522" s="257"/>
      <c r="X522" s="257"/>
      <c r="Y522" s="257"/>
      <c r="Z522" s="257"/>
      <c r="AA522" s="257"/>
      <c r="AB522" s="257"/>
      <c r="AC522" s="257"/>
      <c r="AD522" s="257"/>
      <c r="AE522" s="257"/>
      <c r="AF522" s="257"/>
      <c r="AG522" s="257"/>
      <c r="AH522" s="257"/>
      <c r="AI522" s="257"/>
      <c r="AJ522" s="257"/>
      <c r="AK522" s="257"/>
      <c r="AL522" s="257"/>
      <c r="AM522" s="364">
        <f>AM521</f>
        <v>0</v>
      </c>
      <c r="AN522" s="364">
        <f>AN521</f>
        <v>0</v>
      </c>
      <c r="AO522" s="364">
        <f t="shared" ref="AO522:AZ522" si="177">AO521</f>
        <v>0</v>
      </c>
      <c r="AP522" s="364">
        <f t="shared" si="177"/>
        <v>0</v>
      </c>
      <c r="AQ522" s="364">
        <f t="shared" si="177"/>
        <v>0</v>
      </c>
      <c r="AR522" s="364">
        <f t="shared" si="177"/>
        <v>0</v>
      </c>
      <c r="AS522" s="364">
        <f t="shared" si="177"/>
        <v>0</v>
      </c>
      <c r="AT522" s="364">
        <f t="shared" si="177"/>
        <v>0</v>
      </c>
      <c r="AU522" s="364">
        <f t="shared" si="177"/>
        <v>0</v>
      </c>
      <c r="AV522" s="364">
        <f t="shared" si="177"/>
        <v>0</v>
      </c>
      <c r="AW522" s="364">
        <f t="shared" si="177"/>
        <v>0</v>
      </c>
      <c r="AX522" s="364">
        <f t="shared" si="177"/>
        <v>0</v>
      </c>
      <c r="AY522" s="364">
        <f t="shared" si="177"/>
        <v>0</v>
      </c>
      <c r="AZ522" s="364">
        <f t="shared" si="177"/>
        <v>0</v>
      </c>
      <c r="BA522" s="259"/>
    </row>
    <row r="523" spans="1:53" ht="15" outlineLevel="1">
      <c r="B523" s="283"/>
      <c r="C523" s="253"/>
      <c r="D523" s="253"/>
      <c r="E523" s="253"/>
      <c r="F523" s="253"/>
      <c r="G523" s="253"/>
      <c r="H523" s="253"/>
      <c r="I523" s="253"/>
      <c r="J523" s="253"/>
      <c r="K523" s="253"/>
      <c r="L523" s="253"/>
      <c r="M523" s="253"/>
      <c r="N523" s="253"/>
      <c r="O523" s="253"/>
      <c r="P523" s="253"/>
      <c r="Q523" s="253"/>
      <c r="R523" s="253"/>
      <c r="S523" s="253"/>
      <c r="T523" s="253"/>
      <c r="U523" s="253"/>
      <c r="V523" s="253"/>
      <c r="W523" s="253"/>
      <c r="X523" s="253"/>
      <c r="Y523" s="253"/>
      <c r="Z523" s="253"/>
      <c r="AA523" s="253"/>
      <c r="AB523" s="253"/>
      <c r="AC523" s="253"/>
      <c r="AD523" s="253"/>
      <c r="AE523" s="253"/>
      <c r="AF523" s="253"/>
      <c r="AG523" s="253"/>
      <c r="AH523" s="253"/>
      <c r="AI523" s="253"/>
      <c r="AJ523" s="253"/>
      <c r="AK523" s="253"/>
      <c r="AL523" s="253"/>
      <c r="AM523" s="365"/>
      <c r="AN523" s="365"/>
      <c r="AO523" s="365"/>
      <c r="AP523" s="365"/>
      <c r="AQ523" s="365"/>
      <c r="AR523" s="365"/>
      <c r="AS523" s="365"/>
      <c r="AT523" s="365"/>
      <c r="AU523" s="365"/>
      <c r="AV523" s="365"/>
      <c r="AW523" s="365"/>
      <c r="AX523" s="365"/>
      <c r="AY523" s="365"/>
      <c r="AZ523" s="365"/>
      <c r="BA523" s="268"/>
    </row>
    <row r="524" spans="1:53" ht="15" outlineLevel="1">
      <c r="A524" s="450">
        <v>29</v>
      </c>
      <c r="B524" s="285" t="s">
        <v>19</v>
      </c>
      <c r="C524" s="253" t="s">
        <v>25</v>
      </c>
      <c r="D524" s="257"/>
      <c r="E524" s="257"/>
      <c r="F524" s="257"/>
      <c r="G524" s="257"/>
      <c r="H524" s="257"/>
      <c r="I524" s="257"/>
      <c r="J524" s="257"/>
      <c r="K524" s="257"/>
      <c r="L524" s="257"/>
      <c r="M524" s="257"/>
      <c r="N524" s="257"/>
      <c r="O524" s="257"/>
      <c r="P524" s="257"/>
      <c r="Q524" s="257"/>
      <c r="R524" s="257"/>
      <c r="S524" s="257"/>
      <c r="T524" s="257"/>
      <c r="U524" s="257">
        <v>0</v>
      </c>
      <c r="V524" s="257"/>
      <c r="W524" s="257"/>
      <c r="X524" s="257"/>
      <c r="Y524" s="257"/>
      <c r="Z524" s="257"/>
      <c r="AA524" s="257"/>
      <c r="AB524" s="257"/>
      <c r="AC524" s="257"/>
      <c r="AD524" s="257"/>
      <c r="AE524" s="257"/>
      <c r="AF524" s="257"/>
      <c r="AG524" s="257"/>
      <c r="AH524" s="257"/>
      <c r="AI524" s="257"/>
      <c r="AJ524" s="257"/>
      <c r="AK524" s="257"/>
      <c r="AL524" s="257"/>
      <c r="AM524" s="379"/>
      <c r="AN524" s="368"/>
      <c r="AO524" s="368"/>
      <c r="AP524" s="368"/>
      <c r="AQ524" s="368"/>
      <c r="AR524" s="368"/>
      <c r="AS524" s="368"/>
      <c r="AT524" s="368"/>
      <c r="AU524" s="368"/>
      <c r="AV524" s="368"/>
      <c r="AW524" s="368"/>
      <c r="AX524" s="368"/>
      <c r="AY524" s="368"/>
      <c r="AZ524" s="368"/>
      <c r="BA524" s="258">
        <f>SUM(AM524:AZ524)</f>
        <v>0</v>
      </c>
    </row>
    <row r="525" spans="1:53" ht="15" outlineLevel="1">
      <c r="B525" s="285" t="s">
        <v>258</v>
      </c>
      <c r="C525" s="253" t="s">
        <v>163</v>
      </c>
      <c r="D525" s="257"/>
      <c r="E525" s="257"/>
      <c r="F525" s="257"/>
      <c r="G525" s="257"/>
      <c r="H525" s="257"/>
      <c r="I525" s="257"/>
      <c r="J525" s="257"/>
      <c r="K525" s="257"/>
      <c r="L525" s="257"/>
      <c r="M525" s="257"/>
      <c r="N525" s="257"/>
      <c r="O525" s="257"/>
      <c r="P525" s="257"/>
      <c r="Q525" s="257"/>
      <c r="R525" s="257"/>
      <c r="S525" s="257"/>
      <c r="T525" s="257"/>
      <c r="U525" s="257">
        <f>U524</f>
        <v>0</v>
      </c>
      <c r="V525" s="257"/>
      <c r="W525" s="257"/>
      <c r="X525" s="257"/>
      <c r="Y525" s="257"/>
      <c r="Z525" s="257"/>
      <c r="AA525" s="257"/>
      <c r="AB525" s="257"/>
      <c r="AC525" s="257"/>
      <c r="AD525" s="257"/>
      <c r="AE525" s="257"/>
      <c r="AF525" s="257"/>
      <c r="AG525" s="257"/>
      <c r="AH525" s="257"/>
      <c r="AI525" s="257"/>
      <c r="AJ525" s="257"/>
      <c r="AK525" s="257"/>
      <c r="AL525" s="257"/>
      <c r="AM525" s="364">
        <f>AM524</f>
        <v>0</v>
      </c>
      <c r="AN525" s="364">
        <f t="shared" ref="AN525:AZ525" si="178">AN524</f>
        <v>0</v>
      </c>
      <c r="AO525" s="364">
        <f t="shared" si="178"/>
        <v>0</v>
      </c>
      <c r="AP525" s="364">
        <f t="shared" si="178"/>
        <v>0</v>
      </c>
      <c r="AQ525" s="364">
        <f t="shared" si="178"/>
        <v>0</v>
      </c>
      <c r="AR525" s="364">
        <f t="shared" si="178"/>
        <v>0</v>
      </c>
      <c r="AS525" s="364">
        <f t="shared" si="178"/>
        <v>0</v>
      </c>
      <c r="AT525" s="364">
        <f t="shared" si="178"/>
        <v>0</v>
      </c>
      <c r="AU525" s="364">
        <f t="shared" si="178"/>
        <v>0</v>
      </c>
      <c r="AV525" s="364">
        <f t="shared" si="178"/>
        <v>0</v>
      </c>
      <c r="AW525" s="364">
        <f t="shared" si="178"/>
        <v>0</v>
      </c>
      <c r="AX525" s="364">
        <f t="shared" si="178"/>
        <v>0</v>
      </c>
      <c r="AY525" s="364">
        <f t="shared" si="178"/>
        <v>0</v>
      </c>
      <c r="AZ525" s="364">
        <f t="shared" si="178"/>
        <v>0</v>
      </c>
      <c r="BA525" s="259"/>
    </row>
    <row r="526" spans="1:53" ht="15" outlineLevel="1">
      <c r="B526" s="285"/>
      <c r="C526" s="253"/>
      <c r="D526" s="253"/>
      <c r="E526" s="253"/>
      <c r="F526" s="253"/>
      <c r="G526" s="253"/>
      <c r="H526" s="253"/>
      <c r="I526" s="253"/>
      <c r="J526" s="253"/>
      <c r="K526" s="253"/>
      <c r="L526" s="253"/>
      <c r="M526" s="253"/>
      <c r="N526" s="253"/>
      <c r="O526" s="253"/>
      <c r="P526" s="253"/>
      <c r="Q526" s="253"/>
      <c r="R526" s="253"/>
      <c r="S526" s="253"/>
      <c r="T526" s="253"/>
      <c r="U526" s="253"/>
      <c r="V526" s="253"/>
      <c r="W526" s="253"/>
      <c r="X526" s="253"/>
      <c r="Y526" s="253"/>
      <c r="Z526" s="253"/>
      <c r="AA526" s="253"/>
      <c r="AB526" s="253"/>
      <c r="AC526" s="253"/>
      <c r="AD526" s="253"/>
      <c r="AE526" s="253"/>
      <c r="AF526" s="253"/>
      <c r="AG526" s="253"/>
      <c r="AH526" s="253"/>
      <c r="AI526" s="253"/>
      <c r="AJ526" s="253"/>
      <c r="AK526" s="253"/>
      <c r="AL526" s="253"/>
      <c r="AM526" s="376"/>
      <c r="AN526" s="376"/>
      <c r="AO526" s="376"/>
      <c r="AP526" s="376"/>
      <c r="AQ526" s="376"/>
      <c r="AR526" s="376"/>
      <c r="AS526" s="376"/>
      <c r="AT526" s="376"/>
      <c r="AU526" s="376"/>
      <c r="AV526" s="376"/>
      <c r="AW526" s="376"/>
      <c r="AX526" s="376"/>
      <c r="AY526" s="376"/>
      <c r="AZ526" s="376"/>
      <c r="BA526" s="274"/>
    </row>
    <row r="527" spans="1:53" s="245" customFormat="1" ht="15" outlineLevel="1">
      <c r="A527" s="450">
        <v>30</v>
      </c>
      <c r="B527" s="275" t="s">
        <v>486</v>
      </c>
      <c r="C527" s="253" t="s">
        <v>25</v>
      </c>
      <c r="D527" s="257"/>
      <c r="E527" s="257"/>
      <c r="F527" s="257"/>
      <c r="G527" s="257"/>
      <c r="H527" s="257"/>
      <c r="I527" s="257"/>
      <c r="J527" s="257"/>
      <c r="K527" s="257"/>
      <c r="L527" s="257"/>
      <c r="M527" s="257"/>
      <c r="N527" s="257"/>
      <c r="O527" s="257"/>
      <c r="P527" s="257"/>
      <c r="Q527" s="257"/>
      <c r="R527" s="257"/>
      <c r="S527" s="257"/>
      <c r="T527" s="257"/>
      <c r="U527" s="257">
        <v>0</v>
      </c>
      <c r="V527" s="257"/>
      <c r="W527" s="257"/>
      <c r="X527" s="257"/>
      <c r="Y527" s="257"/>
      <c r="Z527" s="257"/>
      <c r="AA527" s="257"/>
      <c r="AB527" s="257"/>
      <c r="AC527" s="257"/>
      <c r="AD527" s="257"/>
      <c r="AE527" s="257"/>
      <c r="AF527" s="257"/>
      <c r="AG527" s="257"/>
      <c r="AH527" s="257"/>
      <c r="AI527" s="257"/>
      <c r="AJ527" s="257"/>
      <c r="AK527" s="257"/>
      <c r="AL527" s="257"/>
      <c r="AM527" s="363"/>
      <c r="AN527" s="363"/>
      <c r="AO527" s="363"/>
      <c r="AP527" s="363"/>
      <c r="AQ527" s="363"/>
      <c r="AR527" s="363"/>
      <c r="AS527" s="363"/>
      <c r="AT527" s="363"/>
      <c r="AU527" s="363"/>
      <c r="AV527" s="363"/>
      <c r="AW527" s="363"/>
      <c r="AX527" s="363"/>
      <c r="AY527" s="363"/>
      <c r="AZ527" s="363"/>
      <c r="BA527" s="258">
        <f>SUM(AM527:AZ527)</f>
        <v>0</v>
      </c>
    </row>
    <row r="528" spans="1:53" s="245" customFormat="1" ht="15" outlineLevel="1">
      <c r="A528" s="450"/>
      <c r="B528" s="285" t="s">
        <v>258</v>
      </c>
      <c r="C528" s="253" t="s">
        <v>163</v>
      </c>
      <c r="D528" s="257"/>
      <c r="E528" s="257"/>
      <c r="F528" s="257"/>
      <c r="G528" s="257"/>
      <c r="H528" s="257"/>
      <c r="I528" s="257"/>
      <c r="J528" s="257"/>
      <c r="K528" s="257"/>
      <c r="L528" s="257"/>
      <c r="M528" s="257"/>
      <c r="N528" s="257"/>
      <c r="O528" s="257"/>
      <c r="P528" s="257"/>
      <c r="Q528" s="257"/>
      <c r="R528" s="257"/>
      <c r="S528" s="257"/>
      <c r="T528" s="257"/>
      <c r="U528" s="257">
        <f>U527</f>
        <v>0</v>
      </c>
      <c r="V528" s="257"/>
      <c r="W528" s="257"/>
      <c r="X528" s="257"/>
      <c r="Y528" s="257"/>
      <c r="Z528" s="257"/>
      <c r="AA528" s="257"/>
      <c r="AB528" s="257"/>
      <c r="AC528" s="257"/>
      <c r="AD528" s="257"/>
      <c r="AE528" s="257"/>
      <c r="AF528" s="257"/>
      <c r="AG528" s="257"/>
      <c r="AH528" s="257"/>
      <c r="AI528" s="257"/>
      <c r="AJ528" s="257"/>
      <c r="AK528" s="257"/>
      <c r="AL528" s="257"/>
      <c r="AM528" s="364">
        <f>AM527</f>
        <v>0</v>
      </c>
      <c r="AN528" s="364">
        <f t="shared" ref="AN528:AZ528" si="179">AN527</f>
        <v>0</v>
      </c>
      <c r="AO528" s="364">
        <f t="shared" si="179"/>
        <v>0</v>
      </c>
      <c r="AP528" s="364">
        <f t="shared" si="179"/>
        <v>0</v>
      </c>
      <c r="AQ528" s="364">
        <f t="shared" si="179"/>
        <v>0</v>
      </c>
      <c r="AR528" s="364">
        <f t="shared" si="179"/>
        <v>0</v>
      </c>
      <c r="AS528" s="364">
        <f t="shared" si="179"/>
        <v>0</v>
      </c>
      <c r="AT528" s="364">
        <f t="shared" si="179"/>
        <v>0</v>
      </c>
      <c r="AU528" s="364">
        <f t="shared" si="179"/>
        <v>0</v>
      </c>
      <c r="AV528" s="364">
        <f t="shared" si="179"/>
        <v>0</v>
      </c>
      <c r="AW528" s="364">
        <f t="shared" si="179"/>
        <v>0</v>
      </c>
      <c r="AX528" s="364">
        <f t="shared" si="179"/>
        <v>0</v>
      </c>
      <c r="AY528" s="364">
        <f t="shared" si="179"/>
        <v>0</v>
      </c>
      <c r="AZ528" s="364">
        <f t="shared" si="179"/>
        <v>0</v>
      </c>
      <c r="BA528" s="259"/>
    </row>
    <row r="529" spans="1:55" s="245" customFormat="1" ht="15" outlineLevel="1">
      <c r="A529" s="450"/>
      <c r="B529" s="285"/>
      <c r="C529" s="253"/>
      <c r="D529" s="253"/>
      <c r="E529" s="253"/>
      <c r="F529" s="253"/>
      <c r="G529" s="253"/>
      <c r="H529" s="253"/>
      <c r="I529" s="253"/>
      <c r="J529" s="253"/>
      <c r="K529" s="253"/>
      <c r="L529" s="253"/>
      <c r="M529" s="253"/>
      <c r="N529" s="253"/>
      <c r="O529" s="253"/>
      <c r="P529" s="253"/>
      <c r="Q529" s="253"/>
      <c r="R529" s="253"/>
      <c r="S529" s="253"/>
      <c r="T529" s="253"/>
      <c r="U529" s="253"/>
      <c r="V529" s="253"/>
      <c r="W529" s="253"/>
      <c r="X529" s="253"/>
      <c r="Y529" s="253"/>
      <c r="Z529" s="253"/>
      <c r="AA529" s="253"/>
      <c r="AB529" s="253"/>
      <c r="AC529" s="253"/>
      <c r="AD529" s="253"/>
      <c r="AE529" s="253"/>
      <c r="AF529" s="253"/>
      <c r="AG529" s="253"/>
      <c r="AH529" s="253"/>
      <c r="AI529" s="253"/>
      <c r="AJ529" s="253"/>
      <c r="AK529" s="253"/>
      <c r="AL529" s="253"/>
      <c r="AM529" s="365"/>
      <c r="AN529" s="365"/>
      <c r="AO529" s="365"/>
      <c r="AP529" s="365"/>
      <c r="AQ529" s="365"/>
      <c r="AR529" s="365"/>
      <c r="AS529" s="365"/>
      <c r="AT529" s="365"/>
      <c r="AU529" s="365"/>
      <c r="AV529" s="365"/>
      <c r="AW529" s="365"/>
      <c r="AX529" s="365"/>
      <c r="AY529" s="365"/>
      <c r="AZ529" s="365"/>
      <c r="BA529" s="274"/>
    </row>
    <row r="530" spans="1:55" s="245" customFormat="1" ht="15.6" outlineLevel="1">
      <c r="A530" s="450"/>
      <c r="B530" s="250" t="s">
        <v>487</v>
      </c>
      <c r="C530" s="253"/>
      <c r="D530" s="253"/>
      <c r="E530" s="253"/>
      <c r="F530" s="253"/>
      <c r="G530" s="253"/>
      <c r="H530" s="253"/>
      <c r="I530" s="253"/>
      <c r="J530" s="253"/>
      <c r="K530" s="253"/>
      <c r="L530" s="253"/>
      <c r="M530" s="253"/>
      <c r="N530" s="253"/>
      <c r="O530" s="253"/>
      <c r="P530" s="253"/>
      <c r="Q530" s="253"/>
      <c r="R530" s="253"/>
      <c r="S530" s="253"/>
      <c r="T530" s="253"/>
      <c r="U530" s="253"/>
      <c r="V530" s="253"/>
      <c r="W530" s="253"/>
      <c r="X530" s="253"/>
      <c r="Y530" s="253"/>
      <c r="Z530" s="253"/>
      <c r="AA530" s="253"/>
      <c r="AB530" s="253"/>
      <c r="AC530" s="253"/>
      <c r="AD530" s="253"/>
      <c r="AE530" s="253"/>
      <c r="AF530" s="253"/>
      <c r="AG530" s="253"/>
      <c r="AH530" s="253"/>
      <c r="AI530" s="253"/>
      <c r="AJ530" s="253"/>
      <c r="AK530" s="253"/>
      <c r="AL530" s="253"/>
      <c r="AM530" s="365"/>
      <c r="AN530" s="365"/>
      <c r="AO530" s="365"/>
      <c r="AP530" s="365"/>
      <c r="AQ530" s="365"/>
      <c r="AR530" s="365"/>
      <c r="AS530" s="365"/>
      <c r="AT530" s="365"/>
      <c r="AU530" s="365"/>
      <c r="AV530" s="365"/>
      <c r="AW530" s="365"/>
      <c r="AX530" s="365"/>
      <c r="AY530" s="365"/>
      <c r="AZ530" s="365"/>
      <c r="BA530" s="274"/>
    </row>
    <row r="531" spans="1:55" s="245" customFormat="1" ht="15" outlineLevel="1">
      <c r="A531" s="450">
        <v>31</v>
      </c>
      <c r="B531" s="285" t="s">
        <v>488</v>
      </c>
      <c r="C531" s="253" t="s">
        <v>25</v>
      </c>
      <c r="D531" s="257"/>
      <c r="E531" s="257"/>
      <c r="F531" s="257"/>
      <c r="G531" s="257"/>
      <c r="H531" s="257"/>
      <c r="I531" s="257"/>
      <c r="J531" s="257"/>
      <c r="K531" s="257"/>
      <c r="L531" s="257"/>
      <c r="M531" s="257"/>
      <c r="N531" s="257"/>
      <c r="O531" s="257"/>
      <c r="P531" s="257"/>
      <c r="Q531" s="257"/>
      <c r="R531" s="257"/>
      <c r="S531" s="257"/>
      <c r="T531" s="257"/>
      <c r="U531" s="257">
        <v>0</v>
      </c>
      <c r="V531" s="257"/>
      <c r="W531" s="257"/>
      <c r="X531" s="257"/>
      <c r="Y531" s="257"/>
      <c r="Z531" s="257"/>
      <c r="AA531" s="257"/>
      <c r="AB531" s="257"/>
      <c r="AC531" s="257"/>
      <c r="AD531" s="257"/>
      <c r="AE531" s="257"/>
      <c r="AF531" s="257"/>
      <c r="AG531" s="257"/>
      <c r="AH531" s="257"/>
      <c r="AI531" s="257"/>
      <c r="AJ531" s="257"/>
      <c r="AK531" s="257"/>
      <c r="AL531" s="257"/>
      <c r="AM531" s="363"/>
      <c r="AN531" s="363"/>
      <c r="AO531" s="363"/>
      <c r="AP531" s="363"/>
      <c r="AQ531" s="363"/>
      <c r="AR531" s="363"/>
      <c r="AS531" s="363"/>
      <c r="AT531" s="363"/>
      <c r="AU531" s="363"/>
      <c r="AV531" s="363"/>
      <c r="AW531" s="363"/>
      <c r="AX531" s="363"/>
      <c r="AY531" s="363"/>
      <c r="AZ531" s="363"/>
      <c r="BA531" s="258">
        <f>SUM(AM531:AZ531)</f>
        <v>0</v>
      </c>
    </row>
    <row r="532" spans="1:55" s="245" customFormat="1" ht="15" outlineLevel="1">
      <c r="A532" s="450"/>
      <c r="B532" s="285" t="s">
        <v>258</v>
      </c>
      <c r="C532" s="253" t="s">
        <v>163</v>
      </c>
      <c r="D532" s="257"/>
      <c r="E532" s="257"/>
      <c r="F532" s="257"/>
      <c r="G532" s="257"/>
      <c r="H532" s="257"/>
      <c r="I532" s="257"/>
      <c r="J532" s="257"/>
      <c r="K532" s="257"/>
      <c r="L532" s="257"/>
      <c r="M532" s="257"/>
      <c r="N532" s="257"/>
      <c r="O532" s="257"/>
      <c r="P532" s="257"/>
      <c r="Q532" s="257"/>
      <c r="R532" s="257"/>
      <c r="S532" s="257"/>
      <c r="T532" s="257"/>
      <c r="U532" s="257">
        <f>U531</f>
        <v>0</v>
      </c>
      <c r="V532" s="257"/>
      <c r="W532" s="257"/>
      <c r="X532" s="257"/>
      <c r="Y532" s="257"/>
      <c r="Z532" s="257"/>
      <c r="AA532" s="257"/>
      <c r="AB532" s="257"/>
      <c r="AC532" s="257"/>
      <c r="AD532" s="257"/>
      <c r="AE532" s="257"/>
      <c r="AF532" s="257"/>
      <c r="AG532" s="257"/>
      <c r="AH532" s="257"/>
      <c r="AI532" s="257"/>
      <c r="AJ532" s="257"/>
      <c r="AK532" s="257"/>
      <c r="AL532" s="257"/>
      <c r="AM532" s="364">
        <f>AM531</f>
        <v>0</v>
      </c>
      <c r="AN532" s="364">
        <f t="shared" ref="AN532:AZ532" si="180">AN531</f>
        <v>0</v>
      </c>
      <c r="AO532" s="364">
        <f t="shared" si="180"/>
        <v>0</v>
      </c>
      <c r="AP532" s="364">
        <f t="shared" si="180"/>
        <v>0</v>
      </c>
      <c r="AQ532" s="364">
        <f t="shared" si="180"/>
        <v>0</v>
      </c>
      <c r="AR532" s="364">
        <f t="shared" si="180"/>
        <v>0</v>
      </c>
      <c r="AS532" s="364">
        <f t="shared" si="180"/>
        <v>0</v>
      </c>
      <c r="AT532" s="364">
        <f t="shared" si="180"/>
        <v>0</v>
      </c>
      <c r="AU532" s="364">
        <f t="shared" si="180"/>
        <v>0</v>
      </c>
      <c r="AV532" s="364">
        <f t="shared" si="180"/>
        <v>0</v>
      </c>
      <c r="AW532" s="364">
        <f t="shared" si="180"/>
        <v>0</v>
      </c>
      <c r="AX532" s="364">
        <f t="shared" si="180"/>
        <v>0</v>
      </c>
      <c r="AY532" s="364">
        <f t="shared" si="180"/>
        <v>0</v>
      </c>
      <c r="AZ532" s="364">
        <f t="shared" si="180"/>
        <v>0</v>
      </c>
      <c r="BA532" s="259"/>
    </row>
    <row r="533" spans="1:55" s="245" customFormat="1" ht="15" outlineLevel="1">
      <c r="A533" s="450"/>
      <c r="B533" s="285"/>
      <c r="C533" s="253"/>
      <c r="D533" s="253"/>
      <c r="E533" s="253"/>
      <c r="F533" s="253"/>
      <c r="G533" s="253"/>
      <c r="H533" s="253"/>
      <c r="I533" s="253"/>
      <c r="J533" s="253"/>
      <c r="K533" s="253"/>
      <c r="L533" s="253"/>
      <c r="M533" s="253"/>
      <c r="N533" s="253"/>
      <c r="O533" s="253"/>
      <c r="P533" s="253"/>
      <c r="Q533" s="253"/>
      <c r="R533" s="253"/>
      <c r="S533" s="253"/>
      <c r="T533" s="253"/>
      <c r="U533" s="253"/>
      <c r="V533" s="253"/>
      <c r="W533" s="253"/>
      <c r="X533" s="253"/>
      <c r="Y533" s="253"/>
      <c r="Z533" s="253"/>
      <c r="AA533" s="253"/>
      <c r="AB533" s="253"/>
      <c r="AC533" s="253"/>
      <c r="AD533" s="253"/>
      <c r="AE533" s="253"/>
      <c r="AF533" s="253"/>
      <c r="AG533" s="253"/>
      <c r="AH533" s="253"/>
      <c r="AI533" s="253"/>
      <c r="AJ533" s="253"/>
      <c r="AK533" s="253"/>
      <c r="AL533" s="253"/>
      <c r="AM533" s="365"/>
      <c r="AN533" s="365"/>
      <c r="AO533" s="365"/>
      <c r="AP533" s="365"/>
      <c r="AQ533" s="365"/>
      <c r="AR533" s="365"/>
      <c r="AS533" s="365"/>
      <c r="AT533" s="365"/>
      <c r="AU533" s="365"/>
      <c r="AV533" s="365"/>
      <c r="AW533" s="365"/>
      <c r="AX533" s="365"/>
      <c r="AY533" s="365"/>
      <c r="AZ533" s="365"/>
      <c r="BA533" s="274"/>
    </row>
    <row r="534" spans="1:55" s="245" customFormat="1" ht="15" outlineLevel="1">
      <c r="A534" s="450">
        <v>32</v>
      </c>
      <c r="B534" s="285" t="s">
        <v>489</v>
      </c>
      <c r="C534" s="253" t="s">
        <v>25</v>
      </c>
      <c r="D534" s="257"/>
      <c r="E534" s="257"/>
      <c r="F534" s="257"/>
      <c r="G534" s="257"/>
      <c r="H534" s="257"/>
      <c r="I534" s="257"/>
      <c r="J534" s="257"/>
      <c r="K534" s="257"/>
      <c r="L534" s="257"/>
      <c r="M534" s="257"/>
      <c r="N534" s="257"/>
      <c r="O534" s="257"/>
      <c r="P534" s="257"/>
      <c r="Q534" s="257"/>
      <c r="R534" s="257"/>
      <c r="S534" s="257"/>
      <c r="T534" s="257"/>
      <c r="U534" s="257">
        <v>0</v>
      </c>
      <c r="V534" s="257"/>
      <c r="W534" s="257"/>
      <c r="X534" s="257"/>
      <c r="Y534" s="257"/>
      <c r="Z534" s="257"/>
      <c r="AA534" s="257"/>
      <c r="AB534" s="257"/>
      <c r="AC534" s="257"/>
      <c r="AD534" s="257"/>
      <c r="AE534" s="257"/>
      <c r="AF534" s="257"/>
      <c r="AG534" s="257"/>
      <c r="AH534" s="257"/>
      <c r="AI534" s="257"/>
      <c r="AJ534" s="257"/>
      <c r="AK534" s="257"/>
      <c r="AL534" s="257"/>
      <c r="AM534" s="363"/>
      <c r="AN534" s="363"/>
      <c r="AO534" s="363"/>
      <c r="AP534" s="363"/>
      <c r="AQ534" s="363"/>
      <c r="AR534" s="363"/>
      <c r="AS534" s="363"/>
      <c r="AT534" s="363"/>
      <c r="AU534" s="363"/>
      <c r="AV534" s="363"/>
      <c r="AW534" s="363"/>
      <c r="AX534" s="363"/>
      <c r="AY534" s="363"/>
      <c r="AZ534" s="363"/>
      <c r="BA534" s="258">
        <f>SUM(AM534:AZ534)</f>
        <v>0</v>
      </c>
    </row>
    <row r="535" spans="1:55" s="245" customFormat="1" ht="15" outlineLevel="1">
      <c r="A535" s="450"/>
      <c r="B535" s="285" t="s">
        <v>258</v>
      </c>
      <c r="C535" s="253" t="s">
        <v>163</v>
      </c>
      <c r="D535" s="257"/>
      <c r="E535" s="257"/>
      <c r="F535" s="257"/>
      <c r="G535" s="257"/>
      <c r="H535" s="257"/>
      <c r="I535" s="257"/>
      <c r="J535" s="257"/>
      <c r="K535" s="257"/>
      <c r="L535" s="257"/>
      <c r="M535" s="257"/>
      <c r="N535" s="257"/>
      <c r="O535" s="257"/>
      <c r="P535" s="257"/>
      <c r="Q535" s="257"/>
      <c r="R535" s="257"/>
      <c r="S535" s="257"/>
      <c r="T535" s="257"/>
      <c r="U535" s="257">
        <f>U534</f>
        <v>0</v>
      </c>
      <c r="V535" s="257"/>
      <c r="W535" s="257"/>
      <c r="X535" s="257"/>
      <c r="Y535" s="257"/>
      <c r="Z535" s="257"/>
      <c r="AA535" s="257"/>
      <c r="AB535" s="257"/>
      <c r="AC535" s="257"/>
      <c r="AD535" s="257"/>
      <c r="AE535" s="257"/>
      <c r="AF535" s="257"/>
      <c r="AG535" s="257"/>
      <c r="AH535" s="257"/>
      <c r="AI535" s="257"/>
      <c r="AJ535" s="257"/>
      <c r="AK535" s="257"/>
      <c r="AL535" s="257"/>
      <c r="AM535" s="364">
        <f>AM534</f>
        <v>0</v>
      </c>
      <c r="AN535" s="364">
        <f t="shared" ref="AN535:AZ535" si="181">AN534</f>
        <v>0</v>
      </c>
      <c r="AO535" s="364">
        <f t="shared" si="181"/>
        <v>0</v>
      </c>
      <c r="AP535" s="364">
        <f t="shared" si="181"/>
        <v>0</v>
      </c>
      <c r="AQ535" s="364">
        <f t="shared" si="181"/>
        <v>0</v>
      </c>
      <c r="AR535" s="364">
        <f t="shared" si="181"/>
        <v>0</v>
      </c>
      <c r="AS535" s="364">
        <f t="shared" si="181"/>
        <v>0</v>
      </c>
      <c r="AT535" s="364">
        <f t="shared" si="181"/>
        <v>0</v>
      </c>
      <c r="AU535" s="364">
        <f t="shared" si="181"/>
        <v>0</v>
      </c>
      <c r="AV535" s="364">
        <f t="shared" si="181"/>
        <v>0</v>
      </c>
      <c r="AW535" s="364">
        <f t="shared" si="181"/>
        <v>0</v>
      </c>
      <c r="AX535" s="364">
        <f t="shared" si="181"/>
        <v>0</v>
      </c>
      <c r="AY535" s="364">
        <f t="shared" si="181"/>
        <v>0</v>
      </c>
      <c r="AZ535" s="364">
        <f t="shared" si="181"/>
        <v>0</v>
      </c>
      <c r="BA535" s="259"/>
    </row>
    <row r="536" spans="1:55" s="245" customFormat="1" ht="15" outlineLevel="1">
      <c r="A536" s="450"/>
      <c r="B536" s="285"/>
      <c r="C536" s="253"/>
      <c r="D536" s="253"/>
      <c r="E536" s="253"/>
      <c r="F536" s="253"/>
      <c r="G536" s="253"/>
      <c r="H536" s="253"/>
      <c r="I536" s="253"/>
      <c r="J536" s="253"/>
      <c r="K536" s="253"/>
      <c r="L536" s="253"/>
      <c r="M536" s="253"/>
      <c r="N536" s="253"/>
      <c r="O536" s="253"/>
      <c r="P536" s="253"/>
      <c r="Q536" s="253"/>
      <c r="R536" s="253"/>
      <c r="S536" s="253"/>
      <c r="T536" s="253"/>
      <c r="U536" s="253"/>
      <c r="V536" s="253"/>
      <c r="W536" s="253"/>
      <c r="X536" s="253"/>
      <c r="Y536" s="253"/>
      <c r="Z536" s="253"/>
      <c r="AA536" s="253"/>
      <c r="AB536" s="253"/>
      <c r="AC536" s="253"/>
      <c r="AD536" s="253"/>
      <c r="AE536" s="253"/>
      <c r="AF536" s="253"/>
      <c r="AG536" s="253"/>
      <c r="AH536" s="253"/>
      <c r="AI536" s="253"/>
      <c r="AJ536" s="253"/>
      <c r="AK536" s="253"/>
      <c r="AL536" s="253"/>
      <c r="AM536" s="365"/>
      <c r="AN536" s="365"/>
      <c r="AO536" s="365"/>
      <c r="AP536" s="365"/>
      <c r="AQ536" s="365"/>
      <c r="AR536" s="365"/>
      <c r="AS536" s="365"/>
      <c r="AT536" s="365"/>
      <c r="AU536" s="365"/>
      <c r="AV536" s="365"/>
      <c r="AW536" s="365"/>
      <c r="AX536" s="365"/>
      <c r="AY536" s="365"/>
      <c r="AZ536" s="365"/>
      <c r="BA536" s="274"/>
    </row>
    <row r="537" spans="1:55" s="245" customFormat="1" ht="15" outlineLevel="1">
      <c r="A537" s="450">
        <v>33</v>
      </c>
      <c r="B537" s="285" t="s">
        <v>490</v>
      </c>
      <c r="C537" s="253" t="s">
        <v>25</v>
      </c>
      <c r="D537" s="257"/>
      <c r="E537" s="257"/>
      <c r="F537" s="257"/>
      <c r="G537" s="257"/>
      <c r="H537" s="257"/>
      <c r="I537" s="257"/>
      <c r="J537" s="257"/>
      <c r="K537" s="257"/>
      <c r="L537" s="257"/>
      <c r="M537" s="257"/>
      <c r="N537" s="257"/>
      <c r="O537" s="257"/>
      <c r="P537" s="257"/>
      <c r="Q537" s="257"/>
      <c r="R537" s="257"/>
      <c r="S537" s="257"/>
      <c r="T537" s="257"/>
      <c r="U537" s="257">
        <v>12</v>
      </c>
      <c r="V537" s="257"/>
      <c r="W537" s="257"/>
      <c r="X537" s="257"/>
      <c r="Y537" s="257"/>
      <c r="Z537" s="257"/>
      <c r="AA537" s="257"/>
      <c r="AB537" s="257"/>
      <c r="AC537" s="257"/>
      <c r="AD537" s="257"/>
      <c r="AE537" s="257"/>
      <c r="AF537" s="257"/>
      <c r="AG537" s="257"/>
      <c r="AH537" s="257"/>
      <c r="AI537" s="257"/>
      <c r="AJ537" s="257"/>
      <c r="AK537" s="257"/>
      <c r="AL537" s="257"/>
      <c r="AM537" s="363"/>
      <c r="AN537" s="363"/>
      <c r="AO537" s="363"/>
      <c r="AP537" s="363"/>
      <c r="AQ537" s="363"/>
      <c r="AR537" s="363"/>
      <c r="AS537" s="363"/>
      <c r="AT537" s="363"/>
      <c r="AU537" s="363"/>
      <c r="AV537" s="363"/>
      <c r="AW537" s="363"/>
      <c r="AX537" s="363"/>
      <c r="AY537" s="363"/>
      <c r="AZ537" s="363"/>
      <c r="BA537" s="258">
        <f>SUM(AM537:AZ537)</f>
        <v>0</v>
      </c>
    </row>
    <row r="538" spans="1:55" s="245" customFormat="1" ht="15" outlineLevel="1">
      <c r="A538" s="450"/>
      <c r="B538" s="285" t="s">
        <v>258</v>
      </c>
      <c r="C538" s="253" t="s">
        <v>163</v>
      </c>
      <c r="D538" s="257"/>
      <c r="E538" s="257"/>
      <c r="F538" s="257"/>
      <c r="G538" s="257"/>
      <c r="H538" s="257"/>
      <c r="I538" s="257"/>
      <c r="J538" s="257"/>
      <c r="K538" s="257"/>
      <c r="L538" s="257"/>
      <c r="M538" s="257"/>
      <c r="N538" s="257"/>
      <c r="O538" s="257"/>
      <c r="P538" s="257"/>
      <c r="Q538" s="257"/>
      <c r="R538" s="257"/>
      <c r="S538" s="257"/>
      <c r="T538" s="257"/>
      <c r="U538" s="257">
        <f>U537</f>
        <v>12</v>
      </c>
      <c r="V538" s="257"/>
      <c r="W538" s="257"/>
      <c r="X538" s="257"/>
      <c r="Y538" s="257"/>
      <c r="Z538" s="257"/>
      <c r="AA538" s="257"/>
      <c r="AB538" s="257"/>
      <c r="AC538" s="257"/>
      <c r="AD538" s="257"/>
      <c r="AE538" s="257"/>
      <c r="AF538" s="257"/>
      <c r="AG538" s="257"/>
      <c r="AH538" s="257"/>
      <c r="AI538" s="257"/>
      <c r="AJ538" s="257"/>
      <c r="AK538" s="257"/>
      <c r="AL538" s="257"/>
      <c r="AM538" s="364">
        <f>AM537</f>
        <v>0</v>
      </c>
      <c r="AN538" s="364">
        <f t="shared" ref="AN538:AY538" si="182">AN537</f>
        <v>0</v>
      </c>
      <c r="AO538" s="364">
        <f t="shared" si="182"/>
        <v>0</v>
      </c>
      <c r="AP538" s="364">
        <f t="shared" si="182"/>
        <v>0</v>
      </c>
      <c r="AQ538" s="364">
        <f t="shared" si="182"/>
        <v>0</v>
      </c>
      <c r="AR538" s="364">
        <f t="shared" si="182"/>
        <v>0</v>
      </c>
      <c r="AS538" s="364">
        <f t="shared" si="182"/>
        <v>0</v>
      </c>
      <c r="AT538" s="364">
        <f t="shared" si="182"/>
        <v>0</v>
      </c>
      <c r="AU538" s="364">
        <f t="shared" si="182"/>
        <v>0</v>
      </c>
      <c r="AV538" s="364">
        <f t="shared" si="182"/>
        <v>0</v>
      </c>
      <c r="AW538" s="364">
        <f t="shared" si="182"/>
        <v>0</v>
      </c>
      <c r="AX538" s="364">
        <f t="shared" si="182"/>
        <v>0</v>
      </c>
      <c r="AY538" s="364">
        <f t="shared" si="182"/>
        <v>0</v>
      </c>
      <c r="AZ538" s="364">
        <f>AZ537</f>
        <v>0</v>
      </c>
      <c r="BA538" s="259"/>
    </row>
    <row r="539" spans="1:55" ht="15" outlineLevel="1">
      <c r="B539" s="276"/>
      <c r="C539" s="286"/>
      <c r="D539" s="253"/>
      <c r="E539" s="253"/>
      <c r="F539" s="253"/>
      <c r="G539" s="253"/>
      <c r="H539" s="253"/>
      <c r="I539" s="253"/>
      <c r="J539" s="253"/>
      <c r="K539" s="253"/>
      <c r="L539" s="253"/>
      <c r="M539" s="253"/>
      <c r="N539" s="253"/>
      <c r="O539" s="253"/>
      <c r="P539" s="253"/>
      <c r="Q539" s="253"/>
      <c r="R539" s="253"/>
      <c r="S539" s="253"/>
      <c r="T539" s="253"/>
      <c r="U539" s="262"/>
      <c r="V539" s="253"/>
      <c r="W539" s="287"/>
      <c r="X539" s="287"/>
      <c r="Y539" s="287"/>
      <c r="Z539" s="287"/>
      <c r="AA539" s="287"/>
      <c r="AB539" s="287"/>
      <c r="AC539" s="287"/>
      <c r="AD539" s="287"/>
      <c r="AE539" s="287"/>
      <c r="AF539" s="287"/>
      <c r="AG539" s="287"/>
      <c r="AH539" s="287"/>
      <c r="AI539" s="287"/>
      <c r="AJ539" s="287"/>
      <c r="AK539" s="287"/>
      <c r="AL539" s="287"/>
      <c r="AM539" s="263"/>
      <c r="AN539" s="263"/>
      <c r="AO539" s="263"/>
      <c r="AP539" s="263"/>
      <c r="AQ539" s="263"/>
      <c r="AR539" s="263"/>
      <c r="AS539" s="263"/>
      <c r="AT539" s="263"/>
      <c r="AU539" s="263"/>
      <c r="AV539" s="263"/>
      <c r="AW539" s="263"/>
      <c r="AX539" s="263"/>
      <c r="AY539" s="263"/>
      <c r="AZ539" s="263"/>
      <c r="BA539" s="268"/>
    </row>
    <row r="540" spans="1:55" ht="15.6">
      <c r="B540" s="288" t="s">
        <v>259</v>
      </c>
      <c r="C540" s="290"/>
      <c r="D540" s="290">
        <f>SUM(D435:D538)</f>
        <v>0</v>
      </c>
      <c r="E540" s="290"/>
      <c r="F540" s="290"/>
      <c r="G540" s="290"/>
      <c r="H540" s="290"/>
      <c r="I540" s="290">
        <f t="shared" ref="I540:T540" si="183">SUM(I435:I539)</f>
        <v>0</v>
      </c>
      <c r="J540" s="290">
        <f t="shared" si="183"/>
        <v>0</v>
      </c>
      <c r="K540" s="290">
        <f t="shared" si="183"/>
        <v>2488516.9005819997</v>
      </c>
      <c r="L540" s="290">
        <f t="shared" si="183"/>
        <v>2313184.7763310005</v>
      </c>
      <c r="M540" s="290">
        <f t="shared" si="183"/>
        <v>2205328.6177810002</v>
      </c>
      <c r="N540" s="290">
        <f t="shared" si="183"/>
        <v>2003122.0496670001</v>
      </c>
      <c r="O540" s="290">
        <f t="shared" si="183"/>
        <v>1723050.3483470001</v>
      </c>
      <c r="P540" s="290">
        <f t="shared" si="183"/>
        <v>1131571.5991519999</v>
      </c>
      <c r="Q540" s="290">
        <f t="shared" si="183"/>
        <v>1130146.6222619999</v>
      </c>
      <c r="R540" s="290">
        <f t="shared" si="183"/>
        <v>1129471.6222619999</v>
      </c>
      <c r="S540" s="290">
        <f t="shared" si="183"/>
        <v>961879.29767200002</v>
      </c>
      <c r="T540" s="290">
        <f t="shared" si="183"/>
        <v>321741.76304200001</v>
      </c>
      <c r="U540" s="290"/>
      <c r="V540" s="290">
        <f>SUM(V435:V538)</f>
        <v>0</v>
      </c>
      <c r="W540" s="290"/>
      <c r="X540" s="290"/>
      <c r="Y540" s="290"/>
      <c r="Z540" s="290"/>
      <c r="AA540" s="290">
        <f>SUM(AA435:AA539)</f>
        <v>0</v>
      </c>
      <c r="AB540" s="290">
        <f>SUM(AB435:AB539)</f>
        <v>0</v>
      </c>
      <c r="AC540" s="290">
        <f>SUM(AC435:AC539)</f>
        <v>343.96847018699992</v>
      </c>
      <c r="AD540" s="290">
        <f t="shared" ref="AD540:AL540" si="184">SUM(AD435:AD539)</f>
        <v>338.30161983099993</v>
      </c>
      <c r="AE540" s="290">
        <f t="shared" si="184"/>
        <v>333.36052546000002</v>
      </c>
      <c r="AF540" s="290">
        <f t="shared" si="184"/>
        <v>324.17199510300003</v>
      </c>
      <c r="AG540" s="290">
        <f t="shared" si="184"/>
        <v>293.84036045300002</v>
      </c>
      <c r="AH540" s="290">
        <f t="shared" si="184"/>
        <v>196.09517089899998</v>
      </c>
      <c r="AI540" s="290">
        <f t="shared" si="184"/>
        <v>196.06541528100001</v>
      </c>
      <c r="AJ540" s="290">
        <f t="shared" si="184"/>
        <v>195.983315285</v>
      </c>
      <c r="AK540" s="290">
        <f t="shared" si="184"/>
        <v>172.208554905</v>
      </c>
      <c r="AL540" s="290">
        <f t="shared" si="184"/>
        <v>84.526707758000001</v>
      </c>
      <c r="AM540" s="290">
        <f>IF(AM434="kWh",SUMPRODUCT(D435:D538,AM435:AM538))</f>
        <v>0</v>
      </c>
      <c r="AN540" s="290">
        <f>IF(AN434="kWh",SUMPRODUCT(D435:D538,AN435:AN538))</f>
        <v>0</v>
      </c>
      <c r="AO540" s="290">
        <f>IF(AO434="kW",SUMPRODUCT(U435:U538,V435:V538,AO435:AO538),SUMPRODUCT(D435:D538,AO435:AO538))</f>
        <v>0</v>
      </c>
      <c r="AP540" s="290">
        <f>IF(AP434="kW",SUMPRODUCT(U435:U538,V435:V538,AP435:AP538),SUMPRODUCT(D435:D538,AP435:AP538))</f>
        <v>0</v>
      </c>
      <c r="AQ540" s="290">
        <f>IF(AQ434="kW",SUMPRODUCT(U435:U538,V435:V538,AQ435:AQ538),SUMPRODUCT(D435:D538,AQ435:AQ538))</f>
        <v>0</v>
      </c>
      <c r="AR540" s="290">
        <f>IF(AR434="kW",SUMPRODUCT(U435:U538,V435:V538,AR435:AR538),SUMPRODUCT(D435:D538,AR435:AR538))</f>
        <v>0</v>
      </c>
      <c r="AS540" s="290">
        <f>IF(AS434="kW",SUMPRODUCT(U435:U538,V435:V538,AS435:AS538),SUMPRODUCT(D435:D538,AS435:AS538))</f>
        <v>0</v>
      </c>
      <c r="AT540" s="290">
        <f>IF(AT434="kW",SUMPRODUCT(U435:U538,V435:V538,AT435:AT538),SUMPRODUCT(D435:D538,AT435:AT538))</f>
        <v>0</v>
      </c>
      <c r="AU540" s="290">
        <f>IF(AU434="kW",SUMPRODUCT(U435:U538,V435:V538,AU435:AU538),SUMPRODUCT(D435:D538,AU435:AU538))</f>
        <v>0</v>
      </c>
      <c r="AV540" s="290">
        <f>IF(AV434="kW",SUMPRODUCT(U435:U538,V435:V538,AV435:AV538),SUMPRODUCT(D435:D538,AV435:AV538))</f>
        <v>0</v>
      </c>
      <c r="AW540" s="290">
        <f>IF(AW434="kW",SUMPRODUCT(U435:U538,V435:V538,AW435:AW538),SUMPRODUCT(D435:D538,AW435:AW538))</f>
        <v>0</v>
      </c>
      <c r="AX540" s="290">
        <f>IF(AX434="kW",SUMPRODUCT(U435:U538,V435:V538,AX435:AX538),SUMPRODUCT(D435:D538,AX435:AX538))</f>
        <v>0</v>
      </c>
      <c r="AY540" s="290">
        <f>IF(AY434="kW",SUMPRODUCT(U435:U538,V435:V538,AY435:AY538),SUMPRODUCT(D435:D538,AY435:AY538))</f>
        <v>0</v>
      </c>
      <c r="AZ540" s="290">
        <f>IF(AZ434="kW",SUMPRODUCT(U435:U538,V435:V538,AZ435:AZ538),SUMPRODUCT(D435:D538,AZ435:AZ538))</f>
        <v>0</v>
      </c>
      <c r="BA540" s="291"/>
    </row>
    <row r="541" spans="1:55" ht="15.6">
      <c r="B541" s="345" t="s">
        <v>260</v>
      </c>
      <c r="C541" s="346"/>
      <c r="D541" s="346"/>
      <c r="E541" s="346"/>
      <c r="F541" s="346"/>
      <c r="G541" s="346"/>
      <c r="H541" s="346"/>
      <c r="I541" s="346"/>
      <c r="J541" s="346"/>
      <c r="K541" s="346"/>
      <c r="L541" s="346"/>
      <c r="M541" s="346"/>
      <c r="N541" s="346"/>
      <c r="O541" s="346"/>
      <c r="P541" s="346"/>
      <c r="Q541" s="346"/>
      <c r="R541" s="346"/>
      <c r="S541" s="346"/>
      <c r="T541" s="346"/>
      <c r="U541" s="346"/>
      <c r="V541" s="346"/>
      <c r="W541" s="346"/>
      <c r="X541" s="346"/>
      <c r="Y541" s="346"/>
      <c r="Z541" s="346"/>
      <c r="AA541" s="346"/>
      <c r="AB541" s="346"/>
      <c r="AC541" s="346"/>
      <c r="AD541" s="346"/>
      <c r="AE541" s="346"/>
      <c r="AF541" s="346"/>
      <c r="AG541" s="346"/>
      <c r="AH541" s="346"/>
      <c r="AI541" s="346"/>
      <c r="AJ541" s="346"/>
      <c r="AK541" s="346"/>
      <c r="AL541" s="346"/>
      <c r="AM541" s="289">
        <f>HLOOKUP(AM433,'2. LRAMVA Threshold'!$B$42:$Q$53,6,FALSE)</f>
        <v>0</v>
      </c>
      <c r="AN541" s="289">
        <f>HLOOKUP(AN433,'2. LRAMVA Threshold'!$B$42:$Q$53,6,FALSE)</f>
        <v>0</v>
      </c>
      <c r="AO541" s="289">
        <f>HLOOKUP(AO433,'2. LRAMVA Threshold'!$B$42:$Q$53,6,FALSE)</f>
        <v>0</v>
      </c>
      <c r="AP541" s="289">
        <f>HLOOKUP(AP433,'2. LRAMVA Threshold'!$B$42:$Q$53,6,FALSE)</f>
        <v>0</v>
      </c>
      <c r="AQ541" s="289">
        <f>HLOOKUP(AQ433,'2. LRAMVA Threshold'!$B$42:$Q$53,6,FALSE)</f>
        <v>0</v>
      </c>
      <c r="AR541" s="289">
        <f>HLOOKUP(AR433,'2. LRAMVA Threshold'!$B$42:$Q$53,6,FALSE)</f>
        <v>0</v>
      </c>
      <c r="AS541" s="289">
        <f>HLOOKUP(AS433,'2. LRAMVA Threshold'!$B$42:$Q$53,6,FALSE)</f>
        <v>0</v>
      </c>
      <c r="AT541" s="289">
        <f>HLOOKUP(AT433,'2. LRAMVA Threshold'!$B$42:$Q$53,6,FALSE)</f>
        <v>0</v>
      </c>
      <c r="AU541" s="289">
        <f>HLOOKUP(AU433,'2. LRAMVA Threshold'!$B$42:$Q$53,6,FALSE)</f>
        <v>0</v>
      </c>
      <c r="AV541" s="289">
        <f>HLOOKUP(AV433,'2. LRAMVA Threshold'!$B$42:$Q$53,6,FALSE)</f>
        <v>0</v>
      </c>
      <c r="AW541" s="289">
        <f>HLOOKUP(AW433,'2. LRAMVA Threshold'!$B$42:$Q$53,6,FALSE)</f>
        <v>0</v>
      </c>
      <c r="AX541" s="289">
        <f>HLOOKUP(AX433,'2. LRAMVA Threshold'!$B$42:$Q$53,6,FALSE)</f>
        <v>0</v>
      </c>
      <c r="AY541" s="289">
        <f>HLOOKUP(AY433,'2. LRAMVA Threshold'!$B$42:$Q$53,6,FALSE)</f>
        <v>0</v>
      </c>
      <c r="AZ541" s="289">
        <f>HLOOKUP(AZ433,'2. LRAMVA Threshold'!$B$42:$Q$53,6,FALSE)</f>
        <v>0</v>
      </c>
      <c r="BA541" s="347"/>
    </row>
    <row r="542" spans="1:55" ht="15">
      <c r="B542" s="348"/>
      <c r="C542" s="349"/>
      <c r="D542" s="350"/>
      <c r="E542" s="350"/>
      <c r="F542" s="350"/>
      <c r="G542" s="350"/>
      <c r="H542" s="350"/>
      <c r="I542" s="350"/>
      <c r="J542" s="350"/>
      <c r="K542" s="350"/>
      <c r="L542" s="350"/>
      <c r="M542" s="350"/>
      <c r="N542" s="350"/>
      <c r="O542" s="350"/>
      <c r="P542" s="350"/>
      <c r="Q542" s="350"/>
      <c r="R542" s="350"/>
      <c r="S542" s="350"/>
      <c r="T542" s="350"/>
      <c r="U542" s="350"/>
      <c r="V542" s="351"/>
      <c r="W542" s="350"/>
      <c r="X542" s="350"/>
      <c r="Y542" s="350"/>
      <c r="Z542" s="352"/>
      <c r="AA542" s="352"/>
      <c r="AB542" s="352"/>
      <c r="AC542" s="352"/>
      <c r="AD542" s="350"/>
      <c r="AE542" s="350"/>
      <c r="AF542" s="350"/>
      <c r="AG542" s="350"/>
      <c r="AH542" s="350"/>
      <c r="AI542" s="350"/>
      <c r="AJ542" s="350"/>
      <c r="AK542" s="350"/>
      <c r="AL542" s="350"/>
      <c r="AM542" s="353"/>
      <c r="AN542" s="353"/>
      <c r="AO542" s="353"/>
      <c r="AP542" s="353"/>
      <c r="AQ542" s="353"/>
      <c r="AR542" s="353"/>
      <c r="AS542" s="353"/>
      <c r="AT542" s="353"/>
      <c r="AU542" s="353"/>
      <c r="AV542" s="353"/>
      <c r="AW542" s="353"/>
      <c r="AX542" s="353"/>
      <c r="AY542" s="353"/>
      <c r="AZ542" s="353"/>
      <c r="BA542" s="354"/>
    </row>
    <row r="543" spans="1:55" ht="15">
      <c r="B543" s="285" t="s">
        <v>167</v>
      </c>
      <c r="C543" s="298"/>
      <c r="D543" s="298"/>
      <c r="E543" s="331"/>
      <c r="F543" s="331"/>
      <c r="G543" s="331"/>
      <c r="H543" s="331"/>
      <c r="I543" s="331"/>
      <c r="J543" s="331"/>
      <c r="K543" s="331"/>
      <c r="L543" s="331"/>
      <c r="M543" s="331"/>
      <c r="N543" s="331"/>
      <c r="O543" s="331"/>
      <c r="P543" s="331"/>
      <c r="Q543" s="331"/>
      <c r="R543" s="331"/>
      <c r="S543" s="331"/>
      <c r="T543" s="331"/>
      <c r="U543" s="331"/>
      <c r="V543" s="253"/>
      <c r="W543" s="300"/>
      <c r="X543" s="300"/>
      <c r="Y543" s="300"/>
      <c r="Z543" s="299"/>
      <c r="AA543" s="299"/>
      <c r="AB543" s="299"/>
      <c r="AC543" s="299"/>
      <c r="AD543" s="300"/>
      <c r="AE543" s="300"/>
      <c r="AF543" s="300"/>
      <c r="AG543" s="300"/>
      <c r="AH543" s="300"/>
      <c r="AI543" s="300"/>
      <c r="AJ543" s="300"/>
      <c r="AK543" s="300"/>
      <c r="AL543" s="300"/>
      <c r="AM543" s="737">
        <f>HLOOKUP(AM$20,'3.  Distribution Rates'!$C$122:$P$133,6,FALSE)</f>
        <v>2.0199999999999999E-2</v>
      </c>
      <c r="AN543" s="737">
        <f>HLOOKUP(AN$20,'3.  Distribution Rates'!$C$122:$P$133,6,FALSE)</f>
        <v>1.5900000000000001E-2</v>
      </c>
      <c r="AO543" s="301">
        <f>HLOOKUP(AO$20,'3.  Distribution Rates'!$C$122:$P$133,6,FALSE)</f>
        <v>3.1105999999999998</v>
      </c>
      <c r="AP543" s="301">
        <f>HLOOKUP(AP$20,'3.  Distribution Rates'!$C$122:$P$133,6,FALSE)</f>
        <v>8.5276999999999994</v>
      </c>
      <c r="AQ543" s="301">
        <f>HLOOKUP(AQ$20,'3.  Distribution Rates'!$C$122:$P$133,6,FALSE)</f>
        <v>0</v>
      </c>
      <c r="AR543" s="301">
        <f>HLOOKUP(AR$20,'3.  Distribution Rates'!$C$122:$P$133,6,FALSE)</f>
        <v>0</v>
      </c>
      <c r="AS543" s="301">
        <f>HLOOKUP(AS$20,'3.  Distribution Rates'!$C$122:$P$133,6,FALSE)</f>
        <v>0</v>
      </c>
      <c r="AT543" s="301">
        <f>HLOOKUP(AT$20,'3.  Distribution Rates'!$C$122:$P$133,6,FALSE)</f>
        <v>0</v>
      </c>
      <c r="AU543" s="301">
        <f>HLOOKUP(AU$20,'3.  Distribution Rates'!$C$122:$P$133,6,FALSE)</f>
        <v>0</v>
      </c>
      <c r="AV543" s="301">
        <f>HLOOKUP(AV$20,'3.  Distribution Rates'!$C$122:$P$133,6,FALSE)</f>
        <v>0</v>
      </c>
      <c r="AW543" s="301">
        <f>HLOOKUP(AW$20,'3.  Distribution Rates'!$C$122:$P$133,6,FALSE)</f>
        <v>0</v>
      </c>
      <c r="AX543" s="301">
        <f>HLOOKUP(AX$20,'3.  Distribution Rates'!$C$122:$P$133,6,FALSE)</f>
        <v>0</v>
      </c>
      <c r="AY543" s="301">
        <f>HLOOKUP(AY$20,'3.  Distribution Rates'!$C$122:$P$133,6,FALSE)</f>
        <v>0</v>
      </c>
      <c r="AZ543" s="301">
        <f>HLOOKUP(AZ$20,'3.  Distribution Rates'!$C$122:$P$133,6,FALSE)</f>
        <v>0</v>
      </c>
      <c r="BA543" s="355"/>
    </row>
    <row r="544" spans="1:55" ht="15">
      <c r="B544" s="285" t="s">
        <v>159</v>
      </c>
      <c r="C544" s="303"/>
      <c r="D544" s="245"/>
      <c r="E544" s="242"/>
      <c r="F544" s="242"/>
      <c r="G544" s="242"/>
      <c r="H544" s="242"/>
      <c r="I544" s="242"/>
      <c r="J544" s="242"/>
      <c r="K544" s="242"/>
      <c r="L544" s="242"/>
      <c r="M544" s="242"/>
      <c r="N544" s="242"/>
      <c r="O544" s="242"/>
      <c r="P544" s="242"/>
      <c r="Q544" s="242"/>
      <c r="R544" s="242"/>
      <c r="S544" s="242"/>
      <c r="T544" s="242"/>
      <c r="U544" s="242"/>
      <c r="V544" s="253"/>
      <c r="W544" s="242"/>
      <c r="X544" s="242"/>
      <c r="Y544" s="242"/>
      <c r="Z544" s="245"/>
      <c r="AA544" s="245"/>
      <c r="AB544" s="245"/>
      <c r="AC544" s="245"/>
      <c r="AD544" s="242"/>
      <c r="AE544" s="242"/>
      <c r="AF544" s="242"/>
      <c r="AG544" s="242"/>
      <c r="AH544" s="242"/>
      <c r="AI544" s="242"/>
      <c r="AJ544" s="242"/>
      <c r="AK544" s="242"/>
      <c r="AL544" s="242"/>
      <c r="AM544" s="333">
        <f t="shared" ref="AM544:AZ544" si="185">AM137*AM543</f>
        <v>0</v>
      </c>
      <c r="AN544" s="333">
        <f t="shared" si="185"/>
        <v>0</v>
      </c>
      <c r="AO544" s="333">
        <f t="shared" si="185"/>
        <v>0</v>
      </c>
      <c r="AP544" s="333">
        <f t="shared" si="185"/>
        <v>0</v>
      </c>
      <c r="AQ544" s="333">
        <f t="shared" si="185"/>
        <v>0</v>
      </c>
      <c r="AR544" s="333">
        <f t="shared" si="185"/>
        <v>0</v>
      </c>
      <c r="AS544" s="333">
        <f t="shared" si="185"/>
        <v>0</v>
      </c>
      <c r="AT544" s="333">
        <f t="shared" si="185"/>
        <v>0</v>
      </c>
      <c r="AU544" s="333">
        <f t="shared" si="185"/>
        <v>0</v>
      </c>
      <c r="AV544" s="333">
        <f t="shared" si="185"/>
        <v>0</v>
      </c>
      <c r="AW544" s="333">
        <f t="shared" si="185"/>
        <v>0</v>
      </c>
      <c r="AX544" s="333">
        <f t="shared" si="185"/>
        <v>0</v>
      </c>
      <c r="AY544" s="333">
        <f t="shared" si="185"/>
        <v>0</v>
      </c>
      <c r="AZ544" s="333">
        <f t="shared" si="185"/>
        <v>0</v>
      </c>
      <c r="BA544" s="545">
        <f>SUM(AM544:AZ544)</f>
        <v>0</v>
      </c>
      <c r="BC544" s="245"/>
    </row>
    <row r="545" spans="2:53" ht="15">
      <c r="B545" s="285" t="s">
        <v>160</v>
      </c>
      <c r="C545" s="303"/>
      <c r="D545" s="245"/>
      <c r="E545" s="242"/>
      <c r="F545" s="242"/>
      <c r="G545" s="242"/>
      <c r="H545" s="242"/>
      <c r="I545" s="242"/>
      <c r="J545" s="242"/>
      <c r="K545" s="242"/>
      <c r="L545" s="242"/>
      <c r="M545" s="242"/>
      <c r="N545" s="242"/>
      <c r="O545" s="242"/>
      <c r="P545" s="242"/>
      <c r="Q545" s="242"/>
      <c r="R545" s="242"/>
      <c r="S545" s="242"/>
      <c r="T545" s="242"/>
      <c r="U545" s="242"/>
      <c r="V545" s="253"/>
      <c r="W545" s="242"/>
      <c r="X545" s="242"/>
      <c r="Y545" s="242"/>
      <c r="Z545" s="245"/>
      <c r="AA545" s="245"/>
      <c r="AB545" s="245"/>
      <c r="AC545" s="245"/>
      <c r="AD545" s="242"/>
      <c r="AE545" s="242"/>
      <c r="AF545" s="242"/>
      <c r="AG545" s="242"/>
      <c r="AH545" s="242"/>
      <c r="AI545" s="242"/>
      <c r="AJ545" s="242"/>
      <c r="AK545" s="242"/>
      <c r="AL545" s="242"/>
      <c r="AM545" s="333">
        <f t="shared" ref="AM545:AZ545" si="186">AM277*AM543</f>
        <v>0</v>
      </c>
      <c r="AN545" s="333">
        <f t="shared" si="186"/>
        <v>0</v>
      </c>
      <c r="AO545" s="333">
        <f t="shared" si="186"/>
        <v>0</v>
      </c>
      <c r="AP545" s="333">
        <f t="shared" si="186"/>
        <v>0</v>
      </c>
      <c r="AQ545" s="333">
        <f t="shared" si="186"/>
        <v>0</v>
      </c>
      <c r="AR545" s="333">
        <f t="shared" si="186"/>
        <v>0</v>
      </c>
      <c r="AS545" s="333">
        <f t="shared" si="186"/>
        <v>0</v>
      </c>
      <c r="AT545" s="333">
        <f t="shared" si="186"/>
        <v>0</v>
      </c>
      <c r="AU545" s="333">
        <f t="shared" si="186"/>
        <v>0</v>
      </c>
      <c r="AV545" s="333">
        <f t="shared" si="186"/>
        <v>0</v>
      </c>
      <c r="AW545" s="333">
        <f t="shared" si="186"/>
        <v>0</v>
      </c>
      <c r="AX545" s="333">
        <f t="shared" si="186"/>
        <v>0</v>
      </c>
      <c r="AY545" s="333">
        <f t="shared" si="186"/>
        <v>0</v>
      </c>
      <c r="AZ545" s="333">
        <f t="shared" si="186"/>
        <v>0</v>
      </c>
      <c r="BA545" s="545">
        <f>SUM(AM545:AZ545)</f>
        <v>0</v>
      </c>
    </row>
    <row r="546" spans="2:53" ht="15">
      <c r="B546" s="285" t="s">
        <v>161</v>
      </c>
      <c r="C546" s="303"/>
      <c r="D546" s="245"/>
      <c r="E546" s="242"/>
      <c r="F546" s="242"/>
      <c r="G546" s="242"/>
      <c r="H546" s="242"/>
      <c r="I546" s="242"/>
      <c r="J546" s="242"/>
      <c r="K546" s="242"/>
      <c r="L546" s="242"/>
      <c r="M546" s="242"/>
      <c r="N546" s="242"/>
      <c r="O546" s="242"/>
      <c r="P546" s="242"/>
      <c r="Q546" s="242"/>
      <c r="R546" s="242"/>
      <c r="S546" s="242"/>
      <c r="T546" s="242"/>
      <c r="U546" s="242"/>
      <c r="V546" s="253"/>
      <c r="W546" s="242"/>
      <c r="X546" s="242"/>
      <c r="Y546" s="242"/>
      <c r="Z546" s="245"/>
      <c r="AA546" s="245"/>
      <c r="AB546" s="245"/>
      <c r="AC546" s="245"/>
      <c r="AD546" s="242"/>
      <c r="AE546" s="242"/>
      <c r="AF546" s="242"/>
      <c r="AG546" s="242"/>
      <c r="AH546" s="242"/>
      <c r="AI546" s="242"/>
      <c r="AJ546" s="242"/>
      <c r="AK546" s="242"/>
      <c r="AL546" s="242"/>
      <c r="AM546" s="333">
        <f t="shared" ref="AM546:AZ546" si="187">AM414*AM543</f>
        <v>0</v>
      </c>
      <c r="AN546" s="333">
        <f t="shared" si="187"/>
        <v>0</v>
      </c>
      <c r="AO546" s="333">
        <f t="shared" si="187"/>
        <v>0</v>
      </c>
      <c r="AP546" s="333">
        <f t="shared" si="187"/>
        <v>0</v>
      </c>
      <c r="AQ546" s="333">
        <f t="shared" si="187"/>
        <v>0</v>
      </c>
      <c r="AR546" s="333">
        <f t="shared" si="187"/>
        <v>0</v>
      </c>
      <c r="AS546" s="333">
        <f t="shared" si="187"/>
        <v>0</v>
      </c>
      <c r="AT546" s="333">
        <f t="shared" si="187"/>
        <v>0</v>
      </c>
      <c r="AU546" s="333">
        <f t="shared" si="187"/>
        <v>0</v>
      </c>
      <c r="AV546" s="333">
        <f t="shared" si="187"/>
        <v>0</v>
      </c>
      <c r="AW546" s="333">
        <f t="shared" si="187"/>
        <v>0</v>
      </c>
      <c r="AX546" s="333">
        <f t="shared" si="187"/>
        <v>0</v>
      </c>
      <c r="AY546" s="333">
        <f t="shared" si="187"/>
        <v>0</v>
      </c>
      <c r="AZ546" s="333">
        <f t="shared" si="187"/>
        <v>0</v>
      </c>
      <c r="BA546" s="545">
        <f>SUM(AM546:AZ546)</f>
        <v>0</v>
      </c>
    </row>
    <row r="547" spans="2:53" ht="15">
      <c r="B547" s="285" t="s">
        <v>162</v>
      </c>
      <c r="C547" s="303"/>
      <c r="D547" s="245"/>
      <c r="E547" s="242"/>
      <c r="F547" s="242"/>
      <c r="G547" s="242"/>
      <c r="H547" s="242"/>
      <c r="I547" s="242"/>
      <c r="J547" s="242"/>
      <c r="K547" s="242"/>
      <c r="L547" s="242"/>
      <c r="M547" s="242"/>
      <c r="N547" s="242"/>
      <c r="O547" s="242"/>
      <c r="P547" s="242"/>
      <c r="Q547" s="242"/>
      <c r="R547" s="242"/>
      <c r="S547" s="242"/>
      <c r="T547" s="242"/>
      <c r="U547" s="242"/>
      <c r="V547" s="253"/>
      <c r="W547" s="242"/>
      <c r="X547" s="242"/>
      <c r="Y547" s="242"/>
      <c r="Z547" s="245"/>
      <c r="AA547" s="245"/>
      <c r="AB547" s="245"/>
      <c r="AC547" s="245"/>
      <c r="AD547" s="242"/>
      <c r="AE547" s="242"/>
      <c r="AF547" s="242"/>
      <c r="AG547" s="242"/>
      <c r="AH547" s="242"/>
      <c r="AI547" s="242"/>
      <c r="AJ547" s="242"/>
      <c r="AK547" s="242"/>
      <c r="AL547" s="242"/>
      <c r="AM547" s="333">
        <f>AM540*AM543</f>
        <v>0</v>
      </c>
      <c r="AN547" s="333">
        <f t="shared" ref="AN547:AZ547" si="188">AN540*AN543</f>
        <v>0</v>
      </c>
      <c r="AO547" s="333">
        <f t="shared" si="188"/>
        <v>0</v>
      </c>
      <c r="AP547" s="333">
        <f t="shared" si="188"/>
        <v>0</v>
      </c>
      <c r="AQ547" s="333">
        <f t="shared" si="188"/>
        <v>0</v>
      </c>
      <c r="AR547" s="333">
        <f t="shared" si="188"/>
        <v>0</v>
      </c>
      <c r="AS547" s="333">
        <f t="shared" si="188"/>
        <v>0</v>
      </c>
      <c r="AT547" s="333">
        <f t="shared" si="188"/>
        <v>0</v>
      </c>
      <c r="AU547" s="333">
        <f t="shared" si="188"/>
        <v>0</v>
      </c>
      <c r="AV547" s="333">
        <f t="shared" si="188"/>
        <v>0</v>
      </c>
      <c r="AW547" s="333">
        <f t="shared" si="188"/>
        <v>0</v>
      </c>
      <c r="AX547" s="333">
        <f t="shared" si="188"/>
        <v>0</v>
      </c>
      <c r="AY547" s="333">
        <f t="shared" si="188"/>
        <v>0</v>
      </c>
      <c r="AZ547" s="333">
        <f t="shared" si="188"/>
        <v>0</v>
      </c>
      <c r="BA547" s="545">
        <f>SUM(AM547:AZ547)</f>
        <v>0</v>
      </c>
    </row>
    <row r="548" spans="2:53" ht="15.6">
      <c r="B548" s="307" t="s">
        <v>261</v>
      </c>
      <c r="C548" s="303"/>
      <c r="D548" s="265"/>
      <c r="E548" s="295"/>
      <c r="F548" s="295"/>
      <c r="G548" s="295"/>
      <c r="H548" s="295"/>
      <c r="I548" s="295"/>
      <c r="J548" s="295"/>
      <c r="K548" s="295"/>
      <c r="L548" s="295"/>
      <c r="M548" s="295"/>
      <c r="N548" s="295"/>
      <c r="O548" s="295"/>
      <c r="P548" s="295"/>
      <c r="Q548" s="295"/>
      <c r="R548" s="295"/>
      <c r="S548" s="295"/>
      <c r="T548" s="295"/>
      <c r="U548" s="295"/>
      <c r="V548" s="262"/>
      <c r="W548" s="295"/>
      <c r="X548" s="295"/>
      <c r="Y548" s="295"/>
      <c r="Z548" s="265"/>
      <c r="AA548" s="265"/>
      <c r="AB548" s="265"/>
      <c r="AC548" s="265"/>
      <c r="AD548" s="295"/>
      <c r="AE548" s="295"/>
      <c r="AF548" s="295"/>
      <c r="AG548" s="295"/>
      <c r="AH548" s="295"/>
      <c r="AI548" s="295"/>
      <c r="AJ548" s="295"/>
      <c r="AK548" s="295"/>
      <c r="AL548" s="295"/>
      <c r="AM548" s="304">
        <f>SUM(AM544:AM547)</f>
        <v>0</v>
      </c>
      <c r="AN548" s="304">
        <f t="shared" ref="AN548:AY548" si="189">SUM(AN544:AN547)</f>
        <v>0</v>
      </c>
      <c r="AO548" s="304">
        <f t="shared" si="189"/>
        <v>0</v>
      </c>
      <c r="AP548" s="304">
        <f t="shared" si="189"/>
        <v>0</v>
      </c>
      <c r="AQ548" s="304">
        <f t="shared" si="189"/>
        <v>0</v>
      </c>
      <c r="AR548" s="304">
        <f t="shared" si="189"/>
        <v>0</v>
      </c>
      <c r="AS548" s="304">
        <f t="shared" si="189"/>
        <v>0</v>
      </c>
      <c r="AT548" s="304">
        <f t="shared" si="189"/>
        <v>0</v>
      </c>
      <c r="AU548" s="304">
        <f t="shared" si="189"/>
        <v>0</v>
      </c>
      <c r="AV548" s="304">
        <f t="shared" si="189"/>
        <v>0</v>
      </c>
      <c r="AW548" s="304">
        <f t="shared" si="189"/>
        <v>0</v>
      </c>
      <c r="AX548" s="304">
        <f t="shared" si="189"/>
        <v>0</v>
      </c>
      <c r="AY548" s="304">
        <f t="shared" si="189"/>
        <v>0</v>
      </c>
      <c r="AZ548" s="304">
        <f>SUM(AZ544:AZ547)</f>
        <v>0</v>
      </c>
      <c r="BA548" s="361">
        <f>SUM(BA544:BA547)</f>
        <v>0</v>
      </c>
    </row>
    <row r="549" spans="2:53" ht="15.6">
      <c r="B549" s="307" t="s">
        <v>262</v>
      </c>
      <c r="C549" s="303"/>
      <c r="D549" s="308"/>
      <c r="E549" s="295"/>
      <c r="F549" s="295"/>
      <c r="G549" s="295"/>
      <c r="H549" s="295"/>
      <c r="I549" s="295"/>
      <c r="J549" s="295"/>
      <c r="K549" s="295"/>
      <c r="L549" s="295"/>
      <c r="M549" s="295"/>
      <c r="N549" s="295"/>
      <c r="O549" s="295"/>
      <c r="P549" s="295"/>
      <c r="Q549" s="295"/>
      <c r="R549" s="295"/>
      <c r="S549" s="295"/>
      <c r="T549" s="295"/>
      <c r="U549" s="295"/>
      <c r="V549" s="262"/>
      <c r="W549" s="295"/>
      <c r="X549" s="295"/>
      <c r="Y549" s="295"/>
      <c r="Z549" s="265"/>
      <c r="AA549" s="265"/>
      <c r="AB549" s="265"/>
      <c r="AC549" s="265"/>
      <c r="AD549" s="295"/>
      <c r="AE549" s="295"/>
      <c r="AF549" s="295"/>
      <c r="AG549" s="295"/>
      <c r="AH549" s="295"/>
      <c r="AI549" s="295"/>
      <c r="AJ549" s="295"/>
      <c r="AK549" s="295"/>
      <c r="AL549" s="295"/>
      <c r="AM549" s="305">
        <f>AM541*AM543</f>
        <v>0</v>
      </c>
      <c r="AN549" s="305">
        <f t="shared" ref="AN549:AX549" si="190">AN541*AN543</f>
        <v>0</v>
      </c>
      <c r="AO549" s="305">
        <f>AO541*AO543</f>
        <v>0</v>
      </c>
      <c r="AP549" s="305">
        <f t="shared" si="190"/>
        <v>0</v>
      </c>
      <c r="AQ549" s="305">
        <f t="shared" si="190"/>
        <v>0</v>
      </c>
      <c r="AR549" s="305">
        <f>AR541*AR543</f>
        <v>0</v>
      </c>
      <c r="AS549" s="305">
        <f t="shared" si="190"/>
        <v>0</v>
      </c>
      <c r="AT549" s="305">
        <f t="shared" si="190"/>
        <v>0</v>
      </c>
      <c r="AU549" s="305">
        <f t="shared" si="190"/>
        <v>0</v>
      </c>
      <c r="AV549" s="305">
        <f t="shared" si="190"/>
        <v>0</v>
      </c>
      <c r="AW549" s="305">
        <f t="shared" si="190"/>
        <v>0</v>
      </c>
      <c r="AX549" s="305">
        <f t="shared" si="190"/>
        <v>0</v>
      </c>
      <c r="AY549" s="305">
        <f>AY541*AY543</f>
        <v>0</v>
      </c>
      <c r="AZ549" s="305">
        <f>AZ541*AZ543</f>
        <v>0</v>
      </c>
      <c r="BA549" s="361">
        <f>SUM(AM549:AZ549)</f>
        <v>0</v>
      </c>
    </row>
    <row r="550" spans="2:53" ht="15.6">
      <c r="B550" s="307" t="s">
        <v>264</v>
      </c>
      <c r="C550" s="303"/>
      <c r="D550" s="308"/>
      <c r="E550" s="295"/>
      <c r="F550" s="295"/>
      <c r="G550" s="295"/>
      <c r="H550" s="295"/>
      <c r="I550" s="295"/>
      <c r="J550" s="295"/>
      <c r="K550" s="295"/>
      <c r="L550" s="295"/>
      <c r="M550" s="295"/>
      <c r="N550" s="295"/>
      <c r="O550" s="295"/>
      <c r="P550" s="295"/>
      <c r="Q550" s="295"/>
      <c r="R550" s="295"/>
      <c r="S550" s="295"/>
      <c r="T550" s="295"/>
      <c r="U550" s="295"/>
      <c r="V550" s="262"/>
      <c r="W550" s="295"/>
      <c r="X550" s="295"/>
      <c r="Y550" s="295"/>
      <c r="Z550" s="308"/>
      <c r="AA550" s="308"/>
      <c r="AB550" s="308"/>
      <c r="AC550" s="308"/>
      <c r="AD550" s="295"/>
      <c r="AE550" s="295"/>
      <c r="AF550" s="295"/>
      <c r="AG550" s="295"/>
      <c r="AH550" s="295"/>
      <c r="AI550" s="295"/>
      <c r="AJ550" s="295"/>
      <c r="AK550" s="295"/>
      <c r="AL550" s="295"/>
      <c r="AM550" s="309"/>
      <c r="AN550" s="309"/>
      <c r="AO550" s="309"/>
      <c r="AP550" s="309"/>
      <c r="AQ550" s="309"/>
      <c r="AR550" s="309"/>
      <c r="AS550" s="309"/>
      <c r="AT550" s="309"/>
      <c r="AU550" s="309"/>
      <c r="AV550" s="309"/>
      <c r="AW550" s="309"/>
      <c r="AX550" s="309"/>
      <c r="AY550" s="309"/>
      <c r="AZ550" s="309"/>
      <c r="BA550" s="361">
        <f>BA548-BA549</f>
        <v>0</v>
      </c>
    </row>
    <row r="551" spans="2:53" ht="15.6">
      <c r="B551" s="307"/>
      <c r="C551" s="303"/>
      <c r="D551" s="308"/>
      <c r="E551" s="295"/>
      <c r="F551" s="295"/>
      <c r="G551" s="295"/>
      <c r="H551" s="295"/>
      <c r="I551" s="295"/>
      <c r="J551" s="295"/>
      <c r="K551" s="295"/>
      <c r="L551" s="295"/>
      <c r="M551" s="295"/>
      <c r="N551" s="295"/>
      <c r="O551" s="295"/>
      <c r="P551" s="295"/>
      <c r="Q551" s="295"/>
      <c r="R551" s="295"/>
      <c r="S551" s="295"/>
      <c r="T551" s="295"/>
      <c r="U551" s="295"/>
      <c r="V551" s="262"/>
      <c r="W551" s="295"/>
      <c r="X551" s="295"/>
      <c r="Y551" s="295"/>
      <c r="Z551" s="308"/>
      <c r="AA551" s="308"/>
      <c r="AB551" s="308"/>
      <c r="AC551" s="308"/>
      <c r="AD551" s="295"/>
      <c r="AE551" s="295"/>
      <c r="AF551" s="295"/>
      <c r="AG551" s="295"/>
      <c r="AH551" s="295"/>
      <c r="AI551" s="295"/>
      <c r="AJ551" s="295"/>
      <c r="AK551" s="295"/>
      <c r="AL551" s="295"/>
      <c r="AM551" s="309"/>
      <c r="AN551" s="309"/>
      <c r="AO551" s="309"/>
      <c r="AP551" s="309"/>
      <c r="AQ551" s="309"/>
      <c r="AR551" s="309"/>
      <c r="AS551" s="309"/>
      <c r="AT551" s="309"/>
      <c r="AU551" s="309"/>
      <c r="AV551" s="309"/>
      <c r="AW551" s="309"/>
      <c r="AX551" s="309"/>
      <c r="AY551" s="309"/>
      <c r="AZ551" s="309"/>
      <c r="BA551" s="361"/>
    </row>
    <row r="552" spans="2:53" ht="15.6">
      <c r="B552" s="307"/>
      <c r="C552" s="303"/>
      <c r="D552" s="308"/>
      <c r="E552" s="295"/>
      <c r="F552" s="295"/>
      <c r="G552" s="295"/>
      <c r="H552" s="295"/>
      <c r="I552" s="295"/>
      <c r="J552" s="295"/>
      <c r="K552" s="295"/>
      <c r="L552" s="295"/>
      <c r="M552" s="295"/>
      <c r="N552" s="295"/>
      <c r="O552" s="295"/>
      <c r="P552" s="295"/>
      <c r="Q552" s="295"/>
      <c r="R552" s="295"/>
      <c r="S552" s="295"/>
      <c r="T552" s="295"/>
      <c r="U552" s="295"/>
      <c r="V552" s="262"/>
      <c r="W552" s="295"/>
      <c r="X552" s="295"/>
      <c r="Y552" s="295"/>
      <c r="Z552" s="308"/>
      <c r="AA552" s="308"/>
      <c r="AB552" s="308"/>
      <c r="AC552" s="308"/>
      <c r="AD552" s="295"/>
      <c r="AE552" s="295"/>
      <c r="AF552" s="295"/>
      <c r="AG552" s="295"/>
      <c r="AH552" s="295"/>
      <c r="AI552" s="295"/>
      <c r="AJ552" s="295"/>
      <c r="AK552" s="295"/>
      <c r="AL552" s="295"/>
      <c r="AM552" s="309"/>
      <c r="AN552" s="309"/>
      <c r="AO552" s="309"/>
      <c r="AP552" s="309"/>
      <c r="AQ552" s="309"/>
      <c r="AR552" s="309"/>
      <c r="AS552" s="309"/>
      <c r="AT552" s="309"/>
      <c r="AU552" s="309"/>
      <c r="AV552" s="309"/>
      <c r="AW552" s="309"/>
      <c r="AX552" s="309"/>
      <c r="AY552" s="309"/>
      <c r="AZ552" s="309"/>
      <c r="BA552" s="362"/>
    </row>
    <row r="553" spans="2:53" ht="15">
      <c r="B553" s="285" t="s">
        <v>201</v>
      </c>
      <c r="C553" s="308"/>
      <c r="D553" s="308"/>
      <c r="E553" s="295"/>
      <c r="F553" s="295"/>
      <c r="G553" s="295"/>
      <c r="H553" s="295"/>
      <c r="I553" s="295"/>
      <c r="J553" s="295"/>
      <c r="K553" s="295"/>
      <c r="L553" s="295"/>
      <c r="M553" s="295"/>
      <c r="N553" s="295"/>
      <c r="O553" s="295"/>
      <c r="P553" s="295"/>
      <c r="Q553" s="295"/>
      <c r="R553" s="295"/>
      <c r="S553" s="295"/>
      <c r="T553" s="295"/>
      <c r="U553" s="295"/>
      <c r="V553" s="262"/>
      <c r="W553" s="295"/>
      <c r="X553" s="295"/>
      <c r="Y553" s="295"/>
      <c r="Z553" s="308"/>
      <c r="AA553" s="303"/>
      <c r="AB553" s="308"/>
      <c r="AC553" s="308"/>
      <c r="AD553" s="295"/>
      <c r="AE553" s="295"/>
      <c r="AF553" s="295"/>
      <c r="AG553" s="295"/>
      <c r="AH553" s="295"/>
      <c r="AI553" s="295"/>
      <c r="AJ553" s="295"/>
      <c r="AK553" s="295"/>
      <c r="AL553" s="295"/>
      <c r="AM553" s="253">
        <f>SUMPRODUCT($E$435:$E$538,AM435:AM538)</f>
        <v>0</v>
      </c>
      <c r="AN553" s="253">
        <f>SUMPRODUCT($E$435:$E$538,AN435:AN538)</f>
        <v>0</v>
      </c>
      <c r="AO553" s="253">
        <f t="shared" ref="AO553:AZ553" si="191">IF(AO434="kW",SUMPRODUCT($U$435:$U$538,$W$435:$W$538,AO435:AO538),SUMPRODUCT($E$435:$E$538,AO435:AO538))</f>
        <v>0</v>
      </c>
      <c r="AP553" s="253">
        <f t="shared" si="191"/>
        <v>0</v>
      </c>
      <c r="AQ553" s="253">
        <f t="shared" si="191"/>
        <v>0</v>
      </c>
      <c r="AR553" s="253">
        <f t="shared" si="191"/>
        <v>0</v>
      </c>
      <c r="AS553" s="253">
        <f t="shared" si="191"/>
        <v>0</v>
      </c>
      <c r="AT553" s="253">
        <f t="shared" si="191"/>
        <v>0</v>
      </c>
      <c r="AU553" s="253">
        <f t="shared" si="191"/>
        <v>0</v>
      </c>
      <c r="AV553" s="253">
        <f t="shared" si="191"/>
        <v>0</v>
      </c>
      <c r="AW553" s="253">
        <f t="shared" si="191"/>
        <v>0</v>
      </c>
      <c r="AX553" s="253">
        <f t="shared" si="191"/>
        <v>0</v>
      </c>
      <c r="AY553" s="253">
        <f t="shared" si="191"/>
        <v>0</v>
      </c>
      <c r="AZ553" s="253">
        <f t="shared" si="191"/>
        <v>0</v>
      </c>
      <c r="BA553" s="311"/>
    </row>
    <row r="554" spans="2:53" ht="15">
      <c r="B554" s="285" t="s">
        <v>202</v>
      </c>
      <c r="C554" s="313"/>
      <c r="D554" s="242"/>
      <c r="E554" s="242"/>
      <c r="F554" s="242"/>
      <c r="G554" s="242"/>
      <c r="H554" s="242"/>
      <c r="I554" s="242"/>
      <c r="J554" s="242"/>
      <c r="K554" s="242"/>
      <c r="L554" s="242"/>
      <c r="M554" s="242"/>
      <c r="N554" s="242"/>
      <c r="O554" s="242"/>
      <c r="P554" s="242"/>
      <c r="Q554" s="242"/>
      <c r="R554" s="242"/>
      <c r="S554" s="242"/>
      <c r="T554" s="242"/>
      <c r="U554" s="242"/>
      <c r="V554" s="314"/>
      <c r="W554" s="242"/>
      <c r="X554" s="242"/>
      <c r="Y554" s="242"/>
      <c r="Z554" s="266"/>
      <c r="AA554" s="245"/>
      <c r="AB554" s="245"/>
      <c r="AC554" s="242"/>
      <c r="AD554" s="242"/>
      <c r="AE554" s="245"/>
      <c r="AF554" s="245"/>
      <c r="AG554" s="245"/>
      <c r="AH554" s="245"/>
      <c r="AI554" s="245"/>
      <c r="AJ554" s="245"/>
      <c r="AK554" s="245"/>
      <c r="AL554" s="245"/>
      <c r="AM554" s="253">
        <f>SUMPRODUCT($F$435:$F$538,AM435:AM538)</f>
        <v>0</v>
      </c>
      <c r="AN554" s="253">
        <f>SUMPRODUCT($F$435:$F$538,AN435:AN538)</f>
        <v>0</v>
      </c>
      <c r="AO554" s="253">
        <f t="shared" ref="AO554:AZ554" si="192">IF(AO434="kW",SUMPRODUCT($U$435:$U$538,$X$435:$X$538,AO435:AO538),SUMPRODUCT($F$435:$F$538,AO435:AO538))</f>
        <v>0</v>
      </c>
      <c r="AP554" s="253">
        <f t="shared" si="192"/>
        <v>0</v>
      </c>
      <c r="AQ554" s="253">
        <f t="shared" si="192"/>
        <v>0</v>
      </c>
      <c r="AR554" s="253">
        <f t="shared" si="192"/>
        <v>0</v>
      </c>
      <c r="AS554" s="253">
        <f t="shared" si="192"/>
        <v>0</v>
      </c>
      <c r="AT554" s="253">
        <f t="shared" si="192"/>
        <v>0</v>
      </c>
      <c r="AU554" s="253">
        <f t="shared" si="192"/>
        <v>0</v>
      </c>
      <c r="AV554" s="253">
        <f t="shared" si="192"/>
        <v>0</v>
      </c>
      <c r="AW554" s="253">
        <f t="shared" si="192"/>
        <v>0</v>
      </c>
      <c r="AX554" s="253">
        <f t="shared" si="192"/>
        <v>0</v>
      </c>
      <c r="AY554" s="253">
        <f t="shared" si="192"/>
        <v>0</v>
      </c>
      <c r="AZ554" s="253">
        <f t="shared" si="192"/>
        <v>0</v>
      </c>
      <c r="BA554" s="297"/>
    </row>
    <row r="555" spans="2:53" ht="15">
      <c r="B555" s="285" t="s">
        <v>203</v>
      </c>
      <c r="C555" s="313"/>
      <c r="D555" s="242"/>
      <c r="E555" s="242"/>
      <c r="F555" s="242"/>
      <c r="G555" s="242"/>
      <c r="H555" s="242"/>
      <c r="I555" s="242"/>
      <c r="J555" s="242"/>
      <c r="K555" s="242"/>
      <c r="L555" s="242"/>
      <c r="M555" s="242"/>
      <c r="N555" s="242"/>
      <c r="O555" s="242"/>
      <c r="P555" s="242"/>
      <c r="Q555" s="242"/>
      <c r="R555" s="242"/>
      <c r="S555" s="242"/>
      <c r="T555" s="242"/>
      <c r="U555" s="242"/>
      <c r="V555" s="314"/>
      <c r="W555" s="242"/>
      <c r="X555" s="242"/>
      <c r="Y555" s="242"/>
      <c r="Z555" s="266"/>
      <c r="AA555" s="245"/>
      <c r="AB555" s="245"/>
      <c r="AC555" s="242"/>
      <c r="AD555" s="242"/>
      <c r="AE555" s="245"/>
      <c r="AF555" s="245"/>
      <c r="AG555" s="245"/>
      <c r="AH555" s="245"/>
      <c r="AI555" s="245"/>
      <c r="AJ555" s="245"/>
      <c r="AK555" s="245"/>
      <c r="AL555" s="245"/>
      <c r="AM555" s="253">
        <f>SUMPRODUCT($G$435:$G$538,AM435:AM538)</f>
        <v>0</v>
      </c>
      <c r="AN555" s="253">
        <f>SUMPRODUCT($G$435:$G$538,AN435:AN538)</f>
        <v>0</v>
      </c>
      <c r="AO555" s="253">
        <f t="shared" ref="AO555:AZ555" si="193">IF(AO434="kW",SUMPRODUCT($U$435:$U$538,$Y$435:$Y$538,AO435:AO538),SUMPRODUCT($G$435:$G$538,AO435:AO538))</f>
        <v>0</v>
      </c>
      <c r="AP555" s="253">
        <f t="shared" si="193"/>
        <v>0</v>
      </c>
      <c r="AQ555" s="253">
        <f t="shared" si="193"/>
        <v>0</v>
      </c>
      <c r="AR555" s="253">
        <f t="shared" si="193"/>
        <v>0</v>
      </c>
      <c r="AS555" s="253">
        <f t="shared" si="193"/>
        <v>0</v>
      </c>
      <c r="AT555" s="253">
        <f t="shared" si="193"/>
        <v>0</v>
      </c>
      <c r="AU555" s="253">
        <f t="shared" si="193"/>
        <v>0</v>
      </c>
      <c r="AV555" s="253">
        <f t="shared" si="193"/>
        <v>0</v>
      </c>
      <c r="AW555" s="253">
        <f t="shared" si="193"/>
        <v>0</v>
      </c>
      <c r="AX555" s="253">
        <f t="shared" si="193"/>
        <v>0</v>
      </c>
      <c r="AY555" s="253">
        <f t="shared" si="193"/>
        <v>0</v>
      </c>
      <c r="AZ555" s="253">
        <f t="shared" si="193"/>
        <v>0</v>
      </c>
      <c r="BA555" s="297"/>
    </row>
    <row r="556" spans="2:53" ht="15">
      <c r="B556" s="285" t="s">
        <v>204</v>
      </c>
      <c r="C556" s="313"/>
      <c r="D556" s="242"/>
      <c r="E556" s="242"/>
      <c r="F556" s="242"/>
      <c r="G556" s="242"/>
      <c r="H556" s="242"/>
      <c r="I556" s="242"/>
      <c r="J556" s="242"/>
      <c r="K556" s="242"/>
      <c r="L556" s="242"/>
      <c r="M556" s="242"/>
      <c r="N556" s="242"/>
      <c r="O556" s="242"/>
      <c r="P556" s="242"/>
      <c r="Q556" s="242"/>
      <c r="R556" s="242"/>
      <c r="S556" s="242"/>
      <c r="T556" s="242"/>
      <c r="U556" s="242"/>
      <c r="V556" s="314"/>
      <c r="W556" s="242"/>
      <c r="X556" s="242"/>
      <c r="Y556" s="242"/>
      <c r="Z556" s="266"/>
      <c r="AA556" s="245"/>
      <c r="AB556" s="245"/>
      <c r="AC556" s="242"/>
      <c r="AD556" s="242"/>
      <c r="AE556" s="245"/>
      <c r="AF556" s="245"/>
      <c r="AG556" s="245"/>
      <c r="AH556" s="245"/>
      <c r="AI556" s="245"/>
      <c r="AJ556" s="245"/>
      <c r="AK556" s="245"/>
      <c r="AL556" s="245"/>
      <c r="AM556" s="253">
        <f>SUMPRODUCT($H$435:$H$538,AM435:AM538)</f>
        <v>0</v>
      </c>
      <c r="AN556" s="253">
        <f>SUMPRODUCT($H$435:$H$538,AN435:AN538)</f>
        <v>0</v>
      </c>
      <c r="AO556" s="253">
        <f t="shared" ref="AO556:AZ556" si="194">IF(AO434="kW",SUMPRODUCT($U$435:$U$538,$Z$435:$Z$538,AO435:AO538),SUMPRODUCT($H$435:$H$538,AO435:AO538))</f>
        <v>0</v>
      </c>
      <c r="AP556" s="253">
        <f t="shared" si="194"/>
        <v>0</v>
      </c>
      <c r="AQ556" s="253">
        <f t="shared" si="194"/>
        <v>0</v>
      </c>
      <c r="AR556" s="253">
        <f t="shared" si="194"/>
        <v>0</v>
      </c>
      <c r="AS556" s="253">
        <f t="shared" si="194"/>
        <v>0</v>
      </c>
      <c r="AT556" s="253">
        <f t="shared" si="194"/>
        <v>0</v>
      </c>
      <c r="AU556" s="253">
        <f t="shared" si="194"/>
        <v>0</v>
      </c>
      <c r="AV556" s="253">
        <f t="shared" si="194"/>
        <v>0</v>
      </c>
      <c r="AW556" s="253">
        <f t="shared" si="194"/>
        <v>0</v>
      </c>
      <c r="AX556" s="253">
        <f t="shared" si="194"/>
        <v>0</v>
      </c>
      <c r="AY556" s="253">
        <f t="shared" si="194"/>
        <v>0</v>
      </c>
      <c r="AZ556" s="253">
        <f t="shared" si="194"/>
        <v>0</v>
      </c>
      <c r="BA556" s="297"/>
    </row>
    <row r="557" spans="2:53" ht="15">
      <c r="B557" s="285" t="s">
        <v>205</v>
      </c>
      <c r="C557" s="313"/>
      <c r="D557" s="242"/>
      <c r="E557" s="242"/>
      <c r="F557" s="242"/>
      <c r="G557" s="242"/>
      <c r="H557" s="242"/>
      <c r="I557" s="242"/>
      <c r="J557" s="242"/>
      <c r="K557" s="242"/>
      <c r="L557" s="242"/>
      <c r="M557" s="242"/>
      <c r="N557" s="242"/>
      <c r="O557" s="242"/>
      <c r="P557" s="242"/>
      <c r="Q557" s="242"/>
      <c r="R557" s="242"/>
      <c r="S557" s="242"/>
      <c r="T557" s="242"/>
      <c r="U557" s="242"/>
      <c r="V557" s="314"/>
      <c r="W557" s="242"/>
      <c r="X557" s="242"/>
      <c r="Y557" s="242"/>
      <c r="Z557" s="266"/>
      <c r="AA557" s="245"/>
      <c r="AB557" s="245"/>
      <c r="AC557" s="242"/>
      <c r="AD557" s="242"/>
      <c r="AE557" s="245"/>
      <c r="AF557" s="245"/>
      <c r="AG557" s="245"/>
      <c r="AH557" s="245"/>
      <c r="AI557" s="245"/>
      <c r="AJ557" s="245"/>
      <c r="AK557" s="245"/>
      <c r="AL557" s="245"/>
      <c r="AM557" s="253">
        <f>SUMPRODUCT($I$435:$I$538,AM435:AM538)</f>
        <v>0</v>
      </c>
      <c r="AN557" s="253">
        <f>SUMPRODUCT($I$435:$I$538,AN435:AN538)</f>
        <v>0</v>
      </c>
      <c r="AO557" s="253">
        <f t="shared" ref="AO557:AZ557" si="195">IF(AO434="kW",SUMPRODUCT($U$435:$U$538,$AA$435:$AA$538,AO435:AO538),SUMPRODUCT($I$435:$I$538,AO435:AO538))</f>
        <v>0</v>
      </c>
      <c r="AP557" s="253">
        <f t="shared" si="195"/>
        <v>0</v>
      </c>
      <c r="AQ557" s="253">
        <f t="shared" si="195"/>
        <v>0</v>
      </c>
      <c r="AR557" s="253">
        <f t="shared" si="195"/>
        <v>0</v>
      </c>
      <c r="AS557" s="253">
        <f t="shared" si="195"/>
        <v>0</v>
      </c>
      <c r="AT557" s="253">
        <f t="shared" si="195"/>
        <v>0</v>
      </c>
      <c r="AU557" s="253">
        <f t="shared" si="195"/>
        <v>0</v>
      </c>
      <c r="AV557" s="253">
        <f t="shared" si="195"/>
        <v>0</v>
      </c>
      <c r="AW557" s="253">
        <f t="shared" si="195"/>
        <v>0</v>
      </c>
      <c r="AX557" s="253">
        <f t="shared" si="195"/>
        <v>0</v>
      </c>
      <c r="AY557" s="253">
        <f t="shared" si="195"/>
        <v>0</v>
      </c>
      <c r="AZ557" s="253">
        <f t="shared" si="195"/>
        <v>0</v>
      </c>
      <c r="BA557" s="297"/>
    </row>
    <row r="558" spans="2:53" ht="15">
      <c r="B558" s="285" t="s">
        <v>206</v>
      </c>
      <c r="C558" s="313"/>
      <c r="D558" s="242"/>
      <c r="E558" s="242"/>
      <c r="F558" s="242"/>
      <c r="G558" s="242"/>
      <c r="H558" s="242"/>
      <c r="I558" s="242"/>
      <c r="J558" s="242"/>
      <c r="K558" s="242"/>
      <c r="L558" s="242"/>
      <c r="M558" s="242"/>
      <c r="N558" s="242"/>
      <c r="O558" s="242"/>
      <c r="P558" s="242"/>
      <c r="Q558" s="242"/>
      <c r="R558" s="242"/>
      <c r="S558" s="242"/>
      <c r="T558" s="242"/>
      <c r="U558" s="242"/>
      <c r="V558" s="314"/>
      <c r="W558" s="242"/>
      <c r="X558" s="242"/>
      <c r="Y558" s="242"/>
      <c r="Z558" s="266"/>
      <c r="AA558" s="245"/>
      <c r="AB558" s="245"/>
      <c r="AC558" s="242"/>
      <c r="AD558" s="242"/>
      <c r="AE558" s="245"/>
      <c r="AF558" s="245"/>
      <c r="AG558" s="245"/>
      <c r="AH558" s="245"/>
      <c r="AI558" s="245"/>
      <c r="AJ558" s="245"/>
      <c r="AK558" s="245"/>
      <c r="AL558" s="245"/>
      <c r="AM558" s="253">
        <f>SUMPRODUCT($J$435:$J$538,AM435:AM538)</f>
        <v>0</v>
      </c>
      <c r="AN558" s="253">
        <f>SUMPRODUCT($J$435:$J$538,AN435:AN538)</f>
        <v>0</v>
      </c>
      <c r="AO558" s="253">
        <f t="shared" ref="AO558:AZ558" si="196">IF(AO434="kW",SUMPRODUCT($U$435:$U$538,$AB$435:$AB$538,AO435:AO538),SUMPRODUCT($J$435:$J$538,AO435:AO538))</f>
        <v>0</v>
      </c>
      <c r="AP558" s="253">
        <f t="shared" si="196"/>
        <v>0</v>
      </c>
      <c r="AQ558" s="253">
        <f t="shared" si="196"/>
        <v>0</v>
      </c>
      <c r="AR558" s="253">
        <f t="shared" si="196"/>
        <v>0</v>
      </c>
      <c r="AS558" s="253">
        <f t="shared" si="196"/>
        <v>0</v>
      </c>
      <c r="AT558" s="253">
        <f t="shared" si="196"/>
        <v>0</v>
      </c>
      <c r="AU558" s="253">
        <f t="shared" si="196"/>
        <v>0</v>
      </c>
      <c r="AV558" s="253">
        <f t="shared" si="196"/>
        <v>0</v>
      </c>
      <c r="AW558" s="253">
        <f t="shared" si="196"/>
        <v>0</v>
      </c>
      <c r="AX558" s="253">
        <f t="shared" si="196"/>
        <v>0</v>
      </c>
      <c r="AY558" s="253">
        <f t="shared" si="196"/>
        <v>0</v>
      </c>
      <c r="AZ558" s="253">
        <f t="shared" si="196"/>
        <v>0</v>
      </c>
      <c r="BA558" s="297"/>
    </row>
    <row r="559" spans="2:53" ht="15">
      <c r="B559" s="285" t="s">
        <v>920</v>
      </c>
      <c r="C559" s="313"/>
      <c r="D559" s="242"/>
      <c r="E559" s="242"/>
      <c r="F559" s="242"/>
      <c r="G559" s="242"/>
      <c r="H559" s="242"/>
      <c r="I559" s="242"/>
      <c r="J559" s="242"/>
      <c r="K559" s="242"/>
      <c r="L559" s="242"/>
      <c r="M559" s="242"/>
      <c r="N559" s="242"/>
      <c r="O559" s="242"/>
      <c r="P559" s="242"/>
      <c r="Q559" s="242"/>
      <c r="R559" s="242"/>
      <c r="S559" s="242"/>
      <c r="T559" s="242"/>
      <c r="U559" s="242"/>
      <c r="V559" s="314"/>
      <c r="W559" s="242"/>
      <c r="X559" s="242"/>
      <c r="Y559" s="242"/>
      <c r="Z559" s="266"/>
      <c r="AA559" s="245"/>
      <c r="AB559" s="245"/>
      <c r="AC559" s="242"/>
      <c r="AD559" s="242"/>
      <c r="AE559" s="245"/>
      <c r="AF559" s="245"/>
      <c r="AG559" s="245"/>
      <c r="AH559" s="245"/>
      <c r="AI559" s="245"/>
      <c r="AJ559" s="245"/>
      <c r="AK559" s="245"/>
      <c r="AL559" s="245"/>
      <c r="AM559" s="253">
        <f>SUMPRODUCT($K$435:$K$538,AM435:AM538)</f>
        <v>204815.84148199999</v>
      </c>
      <c r="AN559" s="253">
        <f>SUMPRODUCT($K$435:$K$538,AN435:AN538)</f>
        <v>373065.21016000002</v>
      </c>
      <c r="AO559" s="253">
        <f t="shared" ref="AO559:AZ559" si="197">IF($AO$434="kW",SUMPRODUCT($U$435:$U$538,$AC$435:$AC$538,AO435:AO538),SUMPRODUCT($K$435:$K$538,AO435:AO538))</f>
        <v>2862.0348807959999</v>
      </c>
      <c r="AP559" s="253">
        <f t="shared" si="197"/>
        <v>0</v>
      </c>
      <c r="AQ559" s="253">
        <f t="shared" si="197"/>
        <v>0</v>
      </c>
      <c r="AR559" s="253">
        <f t="shared" si="197"/>
        <v>0</v>
      </c>
      <c r="AS559" s="253">
        <f t="shared" si="197"/>
        <v>0</v>
      </c>
      <c r="AT559" s="253">
        <f t="shared" si="197"/>
        <v>0</v>
      </c>
      <c r="AU559" s="253">
        <f t="shared" si="197"/>
        <v>0</v>
      </c>
      <c r="AV559" s="253">
        <f t="shared" si="197"/>
        <v>0</v>
      </c>
      <c r="AW559" s="253">
        <f t="shared" si="197"/>
        <v>0</v>
      </c>
      <c r="AX559" s="253">
        <f t="shared" si="197"/>
        <v>0</v>
      </c>
      <c r="AY559" s="253">
        <f t="shared" si="197"/>
        <v>0</v>
      </c>
      <c r="AZ559" s="253">
        <f t="shared" si="197"/>
        <v>0</v>
      </c>
      <c r="BA559" s="297"/>
    </row>
    <row r="560" spans="2:53" ht="15">
      <c r="B560" s="285" t="s">
        <v>928</v>
      </c>
      <c r="C560" s="313"/>
      <c r="D560" s="242"/>
      <c r="E560" s="242"/>
      <c r="F560" s="242"/>
      <c r="G560" s="242"/>
      <c r="H560" s="242"/>
      <c r="I560" s="242"/>
      <c r="J560" s="242"/>
      <c r="K560" s="242"/>
      <c r="L560" s="242"/>
      <c r="M560" s="242"/>
      <c r="N560" s="242"/>
      <c r="O560" s="242"/>
      <c r="P560" s="242"/>
      <c r="Q560" s="242"/>
      <c r="R560" s="242"/>
      <c r="S560" s="242"/>
      <c r="T560" s="242"/>
      <c r="U560" s="242"/>
      <c r="V560" s="314"/>
      <c r="W560" s="242"/>
      <c r="X560" s="242"/>
      <c r="Y560" s="242"/>
      <c r="Z560" s="266"/>
      <c r="AA560" s="245"/>
      <c r="AB560" s="245"/>
      <c r="AC560" s="242"/>
      <c r="AD560" s="242"/>
      <c r="AE560" s="245"/>
      <c r="AF560" s="245"/>
      <c r="AG560" s="245"/>
      <c r="AH560" s="245"/>
      <c r="AI560" s="245"/>
      <c r="AJ560" s="245"/>
      <c r="AK560" s="245"/>
      <c r="AL560" s="245"/>
      <c r="AM560" s="253">
        <f>SUMPRODUCT($L$435:$L$538,AM435:AM538)</f>
        <v>199273.91323099998</v>
      </c>
      <c r="AN560" s="253">
        <f>SUMPRODUCT($L$435:$L$538,AN435:AN538)</f>
        <v>357784.09252000001</v>
      </c>
      <c r="AO560" s="253">
        <f t="shared" ref="AO560:AZ560" si="198">IF($AO$434="kW",SUMPRODUCT($U$435:$U$538,$AD$435:$AD$538,AO435:AO538),SUMPRODUCT($L$435:$L$538,AO435:AO538))</f>
        <v>2803.3072605719999</v>
      </c>
      <c r="AP560" s="253">
        <f t="shared" si="198"/>
        <v>0</v>
      </c>
      <c r="AQ560" s="253">
        <f t="shared" si="198"/>
        <v>0</v>
      </c>
      <c r="AR560" s="253">
        <f t="shared" si="198"/>
        <v>0</v>
      </c>
      <c r="AS560" s="253">
        <f t="shared" si="198"/>
        <v>0</v>
      </c>
      <c r="AT560" s="253">
        <f t="shared" si="198"/>
        <v>0</v>
      </c>
      <c r="AU560" s="253">
        <f t="shared" si="198"/>
        <v>0</v>
      </c>
      <c r="AV560" s="253">
        <f t="shared" si="198"/>
        <v>0</v>
      </c>
      <c r="AW560" s="253">
        <f t="shared" si="198"/>
        <v>0</v>
      </c>
      <c r="AX560" s="253">
        <f t="shared" si="198"/>
        <v>0</v>
      </c>
      <c r="AY560" s="253">
        <f t="shared" si="198"/>
        <v>0</v>
      </c>
      <c r="AZ560" s="253">
        <f t="shared" si="198"/>
        <v>0</v>
      </c>
      <c r="BA560" s="297"/>
    </row>
    <row r="561" spans="2:53" ht="15">
      <c r="B561" s="285" t="s">
        <v>929</v>
      </c>
      <c r="C561" s="313"/>
      <c r="D561" s="242"/>
      <c r="E561" s="242"/>
      <c r="F561" s="242"/>
      <c r="G561" s="242"/>
      <c r="H561" s="242"/>
      <c r="I561" s="242"/>
      <c r="J561" s="242"/>
      <c r="K561" s="242"/>
      <c r="L561" s="242"/>
      <c r="M561" s="242"/>
      <c r="N561" s="242"/>
      <c r="O561" s="242"/>
      <c r="P561" s="242"/>
      <c r="Q561" s="242"/>
      <c r="R561" s="242"/>
      <c r="S561" s="242"/>
      <c r="T561" s="242"/>
      <c r="U561" s="242"/>
      <c r="V561" s="314"/>
      <c r="W561" s="242"/>
      <c r="X561" s="242"/>
      <c r="Y561" s="242"/>
      <c r="Z561" s="266"/>
      <c r="AA561" s="245"/>
      <c r="AB561" s="245"/>
      <c r="AC561" s="242"/>
      <c r="AD561" s="242"/>
      <c r="AE561" s="245"/>
      <c r="AF561" s="245"/>
      <c r="AG561" s="245"/>
      <c r="AH561" s="245"/>
      <c r="AI561" s="245"/>
      <c r="AJ561" s="245"/>
      <c r="AK561" s="245"/>
      <c r="AL561" s="245"/>
      <c r="AM561" s="253">
        <f>SUMPRODUCT($M$435:$M$538,AM435:AM538)</f>
        <v>186716.21668099999</v>
      </c>
      <c r="AN561" s="253">
        <f>SUMPRODUCT($M$435:$M$538,AN435:AN538)</f>
        <v>349207.23094000004</v>
      </c>
      <c r="AO561" s="253">
        <f t="shared" ref="AO561:AZ561" si="199">IF($AO$434="kW",SUMPRODUCT($U$435:$U$538,$AE$435:$AE$538,AO435:AO538),SUMPRODUCT($M$435:$M$538,AO435:AO538))</f>
        <v>2757.9591639600003</v>
      </c>
      <c r="AP561" s="253">
        <f t="shared" si="199"/>
        <v>0</v>
      </c>
      <c r="AQ561" s="253">
        <f t="shared" si="199"/>
        <v>0</v>
      </c>
      <c r="AR561" s="253">
        <f t="shared" si="199"/>
        <v>0</v>
      </c>
      <c r="AS561" s="253">
        <f t="shared" si="199"/>
        <v>0</v>
      </c>
      <c r="AT561" s="253">
        <f t="shared" si="199"/>
        <v>0</v>
      </c>
      <c r="AU561" s="253">
        <f t="shared" si="199"/>
        <v>0</v>
      </c>
      <c r="AV561" s="253">
        <f t="shared" si="199"/>
        <v>0</v>
      </c>
      <c r="AW561" s="253">
        <f t="shared" si="199"/>
        <v>0</v>
      </c>
      <c r="AX561" s="253">
        <f t="shared" si="199"/>
        <v>0</v>
      </c>
      <c r="AY561" s="253">
        <f t="shared" si="199"/>
        <v>0</v>
      </c>
      <c r="AZ561" s="253">
        <f t="shared" si="199"/>
        <v>0</v>
      </c>
      <c r="BA561" s="297"/>
    </row>
    <row r="562" spans="2:53" ht="15">
      <c r="B562" s="285" t="s">
        <v>930</v>
      </c>
      <c r="C562" s="313"/>
      <c r="D562" s="242"/>
      <c r="E562" s="242"/>
      <c r="F562" s="242"/>
      <c r="G562" s="242"/>
      <c r="H562" s="242"/>
      <c r="I562" s="242"/>
      <c r="J562" s="242"/>
      <c r="K562" s="242"/>
      <c r="L562" s="242"/>
      <c r="M562" s="242"/>
      <c r="N562" s="242"/>
      <c r="O562" s="242"/>
      <c r="P562" s="242"/>
      <c r="Q562" s="242"/>
      <c r="R562" s="242"/>
      <c r="S562" s="242"/>
      <c r="T562" s="242"/>
      <c r="U562" s="242"/>
      <c r="V562" s="314"/>
      <c r="W562" s="242"/>
      <c r="X562" s="242"/>
      <c r="Y562" s="242"/>
      <c r="Z562" s="266"/>
      <c r="AA562" s="245"/>
      <c r="AB562" s="245"/>
      <c r="AC562" s="242"/>
      <c r="AD562" s="242"/>
      <c r="AE562" s="245"/>
      <c r="AF562" s="245"/>
      <c r="AG562" s="245"/>
      <c r="AH562" s="245"/>
      <c r="AI562" s="245"/>
      <c r="AJ562" s="245"/>
      <c r="AK562" s="245"/>
      <c r="AL562" s="245"/>
      <c r="AM562" s="253">
        <f>SUMPRODUCT($N$435:$N$538,AM435:AM538)</f>
        <v>181267.24226700002</v>
      </c>
      <c r="AN562" s="253">
        <f>SUMPRODUCT($N$435:$N$538,AN435:AN538)</f>
        <v>316057.79558999999</v>
      </c>
      <c r="AO562" s="253">
        <f t="shared" ref="AO562:AZ562" si="200">IF($AO$434="kW",SUMPRODUCT($U$435:$U$538,$AF$435:$AF$538,AO435:AO538),SUMPRODUCT($N$435:$N$538,AO435:AO538))</f>
        <v>2691.4267740360001</v>
      </c>
      <c r="AP562" s="253">
        <f t="shared" si="200"/>
        <v>0</v>
      </c>
      <c r="AQ562" s="253">
        <f t="shared" si="200"/>
        <v>0</v>
      </c>
      <c r="AR562" s="253">
        <f t="shared" si="200"/>
        <v>0</v>
      </c>
      <c r="AS562" s="253">
        <f t="shared" si="200"/>
        <v>0</v>
      </c>
      <c r="AT562" s="253">
        <f t="shared" si="200"/>
        <v>0</v>
      </c>
      <c r="AU562" s="253">
        <f t="shared" si="200"/>
        <v>0</v>
      </c>
      <c r="AV562" s="253">
        <f t="shared" si="200"/>
        <v>0</v>
      </c>
      <c r="AW562" s="253">
        <f t="shared" si="200"/>
        <v>0</v>
      </c>
      <c r="AX562" s="253">
        <f t="shared" si="200"/>
        <v>0</v>
      </c>
      <c r="AY562" s="253">
        <f t="shared" si="200"/>
        <v>0</v>
      </c>
      <c r="AZ562" s="253">
        <f t="shared" si="200"/>
        <v>0</v>
      </c>
      <c r="BA562" s="297"/>
    </row>
    <row r="563" spans="2:53" ht="15">
      <c r="B563" s="285" t="s">
        <v>931</v>
      </c>
      <c r="C563" s="313"/>
      <c r="D563" s="242"/>
      <c r="E563" s="242"/>
      <c r="F563" s="242"/>
      <c r="G563" s="242"/>
      <c r="H563" s="242"/>
      <c r="I563" s="242"/>
      <c r="J563" s="242"/>
      <c r="K563" s="242"/>
      <c r="L563" s="242"/>
      <c r="M563" s="242"/>
      <c r="N563" s="242"/>
      <c r="O563" s="242"/>
      <c r="P563" s="242"/>
      <c r="Q563" s="242"/>
      <c r="R563" s="242"/>
      <c r="S563" s="242"/>
      <c r="T563" s="242"/>
      <c r="U563" s="242"/>
      <c r="V563" s="314"/>
      <c r="W563" s="242"/>
      <c r="X563" s="242"/>
      <c r="Y563" s="242"/>
      <c r="Z563" s="266"/>
      <c r="AA563" s="245"/>
      <c r="AB563" s="245"/>
      <c r="AC563" s="242"/>
      <c r="AD563" s="242"/>
      <c r="AE563" s="245"/>
      <c r="AF563" s="245"/>
      <c r="AG563" s="245"/>
      <c r="AH563" s="245"/>
      <c r="AI563" s="245"/>
      <c r="AJ563" s="245"/>
      <c r="AK563" s="245"/>
      <c r="AL563" s="245"/>
      <c r="AM563" s="253">
        <f>SUMPRODUCT($O$435:$O$538,AM435:AM538)</f>
        <v>164598.019207</v>
      </c>
      <c r="AN563" s="253">
        <f>SUMPRODUCT($O$435:$O$538,AN435:AN538)</f>
        <v>189026.71067</v>
      </c>
      <c r="AO563" s="253">
        <f t="shared" ref="AO563:AZ563" si="201">IF($AO$434="kW",SUMPRODUCT($U$435:$U$538,$AG$435:$AG$538,AO435:AO538),SUMPRODUCT($O$435:$O$538,AO435:AO538))</f>
        <v>2681.4152077439999</v>
      </c>
      <c r="AP563" s="253">
        <f t="shared" si="201"/>
        <v>0</v>
      </c>
      <c r="AQ563" s="253">
        <f t="shared" si="201"/>
        <v>0</v>
      </c>
      <c r="AR563" s="253">
        <f t="shared" si="201"/>
        <v>0</v>
      </c>
      <c r="AS563" s="253">
        <f t="shared" si="201"/>
        <v>0</v>
      </c>
      <c r="AT563" s="253">
        <f t="shared" si="201"/>
        <v>0</v>
      </c>
      <c r="AU563" s="253">
        <f t="shared" si="201"/>
        <v>0</v>
      </c>
      <c r="AV563" s="253">
        <f t="shared" si="201"/>
        <v>0</v>
      </c>
      <c r="AW563" s="253">
        <f t="shared" si="201"/>
        <v>0</v>
      </c>
      <c r="AX563" s="253">
        <f t="shared" si="201"/>
        <v>0</v>
      </c>
      <c r="AY563" s="253">
        <f t="shared" si="201"/>
        <v>0</v>
      </c>
      <c r="AZ563" s="253">
        <f t="shared" si="201"/>
        <v>0</v>
      </c>
      <c r="BA563" s="297"/>
    </row>
    <row r="564" spans="2:53" ht="15">
      <c r="B564" s="285" t="s">
        <v>932</v>
      </c>
      <c r="C564" s="313"/>
      <c r="D564" s="242"/>
      <c r="E564" s="242"/>
      <c r="F564" s="242"/>
      <c r="G564" s="242"/>
      <c r="H564" s="242"/>
      <c r="I564" s="242"/>
      <c r="J564" s="242"/>
      <c r="K564" s="242"/>
      <c r="L564" s="242"/>
      <c r="M564" s="242"/>
      <c r="N564" s="242"/>
      <c r="O564" s="242"/>
      <c r="P564" s="242"/>
      <c r="Q564" s="242"/>
      <c r="R564" s="242"/>
      <c r="S564" s="242"/>
      <c r="T564" s="242"/>
      <c r="U564" s="242"/>
      <c r="V564" s="314"/>
      <c r="W564" s="242"/>
      <c r="X564" s="242"/>
      <c r="Y564" s="242"/>
      <c r="Z564" s="266"/>
      <c r="AA564" s="245"/>
      <c r="AB564" s="245"/>
      <c r="AC564" s="242"/>
      <c r="AD564" s="242"/>
      <c r="AE564" s="245"/>
      <c r="AF564" s="245"/>
      <c r="AG564" s="245"/>
      <c r="AH564" s="245"/>
      <c r="AI564" s="245"/>
      <c r="AJ564" s="245"/>
      <c r="AK564" s="245"/>
      <c r="AL564" s="245"/>
      <c r="AM564" s="253">
        <f>SUMPRODUCT($P$435:$P$538,AM435:AM538)</f>
        <v>163946.867352</v>
      </c>
      <c r="AN564" s="253">
        <f>SUMPRODUCT($P$435:$P$538,AN435:AN538)</f>
        <v>87086.225861999992</v>
      </c>
      <c r="AO564" s="253">
        <f t="shared" ref="AO564:AZ564" si="202">IF($AO$434="kW",SUMPRODUCT($U$435:$U$538,$AH$435:$AH$538,AO435:AO538),SUMPRODUCT($P$435:$P$538,AO435:AO538))</f>
        <v>1786.1086687080001</v>
      </c>
      <c r="AP564" s="253">
        <f t="shared" si="202"/>
        <v>0</v>
      </c>
      <c r="AQ564" s="253">
        <f t="shared" si="202"/>
        <v>0</v>
      </c>
      <c r="AR564" s="253">
        <f t="shared" si="202"/>
        <v>0</v>
      </c>
      <c r="AS564" s="253">
        <f t="shared" si="202"/>
        <v>0</v>
      </c>
      <c r="AT564" s="253">
        <f t="shared" si="202"/>
        <v>0</v>
      </c>
      <c r="AU564" s="253">
        <f t="shared" si="202"/>
        <v>0</v>
      </c>
      <c r="AV564" s="253">
        <f t="shared" si="202"/>
        <v>0</v>
      </c>
      <c r="AW564" s="253">
        <f t="shared" si="202"/>
        <v>0</v>
      </c>
      <c r="AX564" s="253">
        <f t="shared" si="202"/>
        <v>0</v>
      </c>
      <c r="AY564" s="253">
        <f t="shared" si="202"/>
        <v>0</v>
      </c>
      <c r="AZ564" s="253">
        <f t="shared" si="202"/>
        <v>0</v>
      </c>
      <c r="BA564" s="297"/>
    </row>
    <row r="565" spans="2:53" ht="15">
      <c r="B565" s="336" t="s">
        <v>927</v>
      </c>
      <c r="C565" s="316"/>
      <c r="D565" s="339"/>
      <c r="E565" s="339"/>
      <c r="F565" s="339"/>
      <c r="G565" s="339"/>
      <c r="H565" s="339"/>
      <c r="I565" s="339"/>
      <c r="J565" s="339"/>
      <c r="K565" s="339"/>
      <c r="L565" s="339"/>
      <c r="M565" s="339"/>
      <c r="N565" s="339"/>
      <c r="O565" s="339"/>
      <c r="P565" s="339"/>
      <c r="Q565" s="339"/>
      <c r="R565" s="339"/>
      <c r="S565" s="339"/>
      <c r="T565" s="339"/>
      <c r="U565" s="339"/>
      <c r="V565" s="338"/>
      <c r="W565" s="339"/>
      <c r="X565" s="339"/>
      <c r="Y565" s="339"/>
      <c r="Z565" s="321"/>
      <c r="AA565" s="340"/>
      <c r="AB565" s="340"/>
      <c r="AC565" s="339"/>
      <c r="AD565" s="339"/>
      <c r="AE565" s="340"/>
      <c r="AF565" s="340"/>
      <c r="AG565" s="340"/>
      <c r="AH565" s="340"/>
      <c r="AI565" s="340"/>
      <c r="AJ565" s="340"/>
      <c r="AK565" s="340"/>
      <c r="AL565" s="340"/>
      <c r="AM565" s="287">
        <f>SUMPRODUCT($Q$435:$Q$538,$AM$435:$AM$538)</f>
        <v>162521.89046200001</v>
      </c>
      <c r="AN565" s="287">
        <f>SUMPRODUCT($Q$435:$Q$538,$AN$435:$AN$538)</f>
        <v>87086.225861999992</v>
      </c>
      <c r="AO565" s="287">
        <f>IF($AO$434="kW",SUMPRODUCT($U$435:$U$538,$AI$435:$AI$538,$AO$435:$AO$538),SUMPRODUCT($Q$435:$Q$538,$AO$435:$AO$538))</f>
        <v>1786.1086687080001</v>
      </c>
      <c r="AP565" s="287">
        <f t="shared" ref="AP565:AZ565" si="203">IF($AO$434="kW",SUMPRODUCT($U$435:$U$538,$AI$435:$AI$538,AP435:AP538),SUMPRODUCT($Q$435:$Q$538,AP435:AP538))</f>
        <v>0</v>
      </c>
      <c r="AQ565" s="287">
        <f t="shared" si="203"/>
        <v>0</v>
      </c>
      <c r="AR565" s="287">
        <f t="shared" si="203"/>
        <v>0</v>
      </c>
      <c r="AS565" s="287">
        <f t="shared" si="203"/>
        <v>0</v>
      </c>
      <c r="AT565" s="287">
        <f t="shared" si="203"/>
        <v>0</v>
      </c>
      <c r="AU565" s="287">
        <f t="shared" si="203"/>
        <v>0</v>
      </c>
      <c r="AV565" s="287">
        <f t="shared" si="203"/>
        <v>0</v>
      </c>
      <c r="AW565" s="287">
        <f t="shared" si="203"/>
        <v>0</v>
      </c>
      <c r="AX565" s="287">
        <f t="shared" si="203"/>
        <v>0</v>
      </c>
      <c r="AY565" s="287">
        <f t="shared" si="203"/>
        <v>0</v>
      </c>
      <c r="AZ565" s="287">
        <f t="shared" si="203"/>
        <v>0</v>
      </c>
      <c r="BA565" s="341"/>
    </row>
    <row r="566" spans="2:53" ht="15">
      <c r="B566" s="336" t="s">
        <v>1123</v>
      </c>
      <c r="C566" s="313"/>
      <c r="D566" s="242"/>
      <c r="E566" s="242"/>
      <c r="F566" s="242"/>
      <c r="G566" s="242"/>
      <c r="H566" s="242"/>
      <c r="I566" s="242"/>
      <c r="J566" s="242"/>
      <c r="K566" s="242"/>
      <c r="L566" s="242"/>
      <c r="M566" s="242"/>
      <c r="N566" s="242"/>
      <c r="O566" s="242"/>
      <c r="P566" s="242"/>
      <c r="Q566" s="242"/>
      <c r="R566" s="242"/>
      <c r="S566" s="242"/>
      <c r="T566" s="242"/>
      <c r="U566" s="242"/>
      <c r="V566" s="314"/>
      <c r="W566" s="242"/>
      <c r="X566" s="242"/>
      <c r="Y566" s="242"/>
      <c r="Z566" s="266"/>
      <c r="AA566" s="245"/>
      <c r="AB566" s="245"/>
      <c r="AC566" s="242"/>
      <c r="AD566" s="242"/>
      <c r="AE566" s="245"/>
      <c r="AF566" s="245"/>
      <c r="AG566" s="245"/>
      <c r="AH566" s="245"/>
      <c r="AI566" s="245"/>
      <c r="AJ566" s="245"/>
      <c r="AK566" s="245"/>
      <c r="AL566" s="245"/>
      <c r="AM566" s="899">
        <f>SUMPRODUCT($R$435:$R$538,$AM$435:$AM$538)</f>
        <v>161846.89046200001</v>
      </c>
      <c r="AN566" s="899">
        <f>SUMPRODUCT($R$435:$R$538,$AN$435:$AN$538)</f>
        <v>87086.225861999992</v>
      </c>
      <c r="AO566" s="899">
        <f>IF($AO$434="kW",SUMPRODUCT($U$435:$U$538,$AJ$435:$AJ$538,$AO$435:$AO$538),SUMPRODUCT($R$435:$R$538,$AO$435:$AO$538))</f>
        <v>1786.1086687080001</v>
      </c>
      <c r="AP566" s="253"/>
      <c r="AQ566" s="253"/>
      <c r="AR566" s="253"/>
      <c r="AS566" s="253"/>
      <c r="AT566" s="253"/>
      <c r="AU566" s="253"/>
      <c r="AV566" s="253"/>
      <c r="AW566" s="253"/>
      <c r="AX566" s="253"/>
      <c r="AY566" s="253"/>
      <c r="AZ566" s="253"/>
      <c r="BA566" s="262"/>
    </row>
    <row r="567" spans="2:53" ht="22.5" customHeight="1">
      <c r="B567" s="324" t="s">
        <v>578</v>
      </c>
      <c r="C567" s="342"/>
      <c r="D567" s="343"/>
      <c r="E567" s="343"/>
      <c r="F567" s="343"/>
      <c r="G567" s="343"/>
      <c r="H567" s="343"/>
      <c r="I567" s="343"/>
      <c r="J567" s="343"/>
      <c r="K567" s="343"/>
      <c r="L567" s="343"/>
      <c r="M567" s="343"/>
      <c r="N567" s="343"/>
      <c r="O567" s="343"/>
      <c r="P567" s="343"/>
      <c r="Q567" s="343"/>
      <c r="R567" s="343"/>
      <c r="S567" s="343"/>
      <c r="T567" s="343"/>
      <c r="U567" s="343"/>
      <c r="V567" s="343"/>
      <c r="W567" s="343"/>
      <c r="X567" s="343"/>
      <c r="Y567" s="343"/>
      <c r="Z567" s="327"/>
      <c r="AA567" s="328"/>
      <c r="AB567" s="343"/>
      <c r="AC567" s="343"/>
      <c r="AD567" s="343"/>
      <c r="AE567" s="343"/>
      <c r="AF567" s="343"/>
      <c r="AG567" s="343"/>
      <c r="AH567" s="343"/>
      <c r="AI567" s="343"/>
      <c r="AJ567" s="343"/>
      <c r="AK567" s="343"/>
      <c r="AL567" s="343"/>
      <c r="AM567" s="344"/>
      <c r="AN567" s="344"/>
      <c r="AO567" s="344"/>
      <c r="AP567" s="344"/>
      <c r="AQ567" s="344"/>
      <c r="AR567" s="344"/>
      <c r="AS567" s="344"/>
      <c r="AT567" s="344"/>
      <c r="AU567" s="344"/>
      <c r="AV567" s="344"/>
      <c r="AW567" s="344"/>
      <c r="AX567" s="344"/>
      <c r="AY567" s="344"/>
      <c r="AZ567" s="344"/>
      <c r="BA567" s="344"/>
    </row>
    <row r="569" spans="2:53" ht="14.4">
      <c r="B569" s="518" t="s">
        <v>523</v>
      </c>
    </row>
  </sheetData>
  <sheetProtection formatCells="0" formatColumns="0" formatRows="0" insertColumns="0" insertRows="0" insertHyperlinks="0" deleteColumns="0" deleteRows="0" sort="0" autoFilter="0" pivotTables="0"/>
  <mergeCells count="33">
    <mergeCell ref="B19:B20"/>
    <mergeCell ref="C19:C20"/>
    <mergeCell ref="B158:B159"/>
    <mergeCell ref="C158:C159"/>
    <mergeCell ref="B3:B4"/>
    <mergeCell ref="B7:B8"/>
    <mergeCell ref="B13:B14"/>
    <mergeCell ref="C5:D5"/>
    <mergeCell ref="C7:AL7"/>
    <mergeCell ref="C8:AL8"/>
    <mergeCell ref="C9:AL9"/>
    <mergeCell ref="C10:AL10"/>
    <mergeCell ref="C11:AL11"/>
    <mergeCell ref="AM19:BA19"/>
    <mergeCell ref="AM158:BA158"/>
    <mergeCell ref="U19:U20"/>
    <mergeCell ref="U158:U159"/>
    <mergeCell ref="E19:T19"/>
    <mergeCell ref="W19:AL19"/>
    <mergeCell ref="E158:T158"/>
    <mergeCell ref="W158:AL158"/>
    <mergeCell ref="AM295:BA295"/>
    <mergeCell ref="AM432:BA432"/>
    <mergeCell ref="B295:B296"/>
    <mergeCell ref="C295:C296"/>
    <mergeCell ref="U295:U296"/>
    <mergeCell ref="B432:B433"/>
    <mergeCell ref="C432:C433"/>
    <mergeCell ref="U432:U433"/>
    <mergeCell ref="E295:T295"/>
    <mergeCell ref="E432:T432"/>
    <mergeCell ref="W295:AL295"/>
    <mergeCell ref="W432:AL432"/>
  </mergeCells>
  <phoneticPr fontId="246" type="noConversion"/>
  <hyperlinks>
    <hyperlink ref="D431"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57" location="'4.  2011-2014 LRAM'!A1" display="Return to top" xr:uid="{00000000-0004-0000-0900-000005000000}"/>
    <hyperlink ref="D294" location="'4.  2011-2014 LRAM'!A1" display="Return to top" xr:uid="{00000000-0004-0000-0900-000006000000}"/>
    <hyperlink ref="B569" location="'4.  2011-2014 LRAM'!A1" display="Return to top" xr:uid="{00000000-0004-0000-0900-000007000000}"/>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3:AX1734"/>
  <sheetViews>
    <sheetView tabSelected="1" topLeftCell="R1712" zoomScale="80" zoomScaleNormal="80" workbookViewId="0">
      <selection activeCell="AH1733" sqref="AH1733"/>
    </sheetView>
  </sheetViews>
  <sheetFormatPr defaultColWidth="9" defaultRowHeight="14.4" outlineLevelRow="1" outlineLevelCol="1"/>
  <cols>
    <col min="1" max="1" width="4.5546875" style="459" customWidth="1"/>
    <col min="2" max="2" width="55.88671875" style="380" customWidth="1"/>
    <col min="3" max="3" width="13.44140625" style="380" customWidth="1"/>
    <col min="4" max="4" width="17" style="380" customWidth="1"/>
    <col min="5" max="5" width="9" style="380" customWidth="1" outlineLevel="1"/>
    <col min="6" max="6" width="12.5546875" style="380" customWidth="1" outlineLevel="1"/>
    <col min="7" max="7" width="11.109375" style="380" customWidth="1" outlineLevel="1"/>
    <col min="8" max="9" width="11" style="380" bestFit="1" customWidth="1" outlineLevel="1"/>
    <col min="10" max="10" width="13.33203125" style="380" customWidth="1" outlineLevel="1"/>
    <col min="11" max="17" width="12.33203125" style="380" customWidth="1" outlineLevel="1"/>
    <col min="18" max="18" width="13.5546875" style="380" customWidth="1" outlineLevel="1"/>
    <col min="19" max="19" width="15.5546875" style="380" customWidth="1"/>
    <col min="20" max="32" width="9" style="380" customWidth="1" outlineLevel="1"/>
    <col min="33" max="33" width="16.5546875" style="380" customWidth="1"/>
    <col min="34" max="35" width="15" style="380" customWidth="1"/>
    <col min="36" max="36" width="17.5546875" style="380" customWidth="1"/>
    <col min="37" max="37" width="19.5546875" style="380" customWidth="1"/>
    <col min="38" max="38" width="18.5546875" style="380" customWidth="1"/>
    <col min="39" max="43" width="15" style="380" customWidth="1"/>
    <col min="44" max="46" width="17.33203125" style="380" customWidth="1"/>
    <col min="47" max="47" width="16.44140625" style="380" bestFit="1" customWidth="1"/>
    <col min="48" max="48" width="11.5546875" style="380" customWidth="1"/>
    <col min="49" max="16384" width="9" style="380"/>
  </cols>
  <sheetData>
    <row r="13" spans="2:47" ht="15" thickBot="1"/>
    <row r="14" spans="2:47" ht="26.25" customHeight="1" thickBot="1">
      <c r="B14" s="974" t="s">
        <v>171</v>
      </c>
      <c r="C14" s="222" t="s">
        <v>175</v>
      </c>
      <c r="D14" s="447"/>
      <c r="E14" s="229"/>
      <c r="F14" s="229"/>
      <c r="G14" s="229"/>
      <c r="H14" s="229"/>
      <c r="I14" s="229"/>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row>
    <row r="15" spans="2:47" ht="26.25" customHeight="1" thickBot="1">
      <c r="B15" s="974"/>
      <c r="C15" s="225" t="s">
        <v>172</v>
      </c>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row>
    <row r="16" spans="2:47" ht="28.5" customHeight="1" thickBot="1">
      <c r="B16" s="974"/>
      <c r="C16" s="957" t="s">
        <v>548</v>
      </c>
      <c r="D16" s="958"/>
      <c r="E16" s="229"/>
      <c r="F16" s="229"/>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c r="AR16" s="229"/>
      <c r="AS16" s="229"/>
      <c r="AT16" s="229"/>
      <c r="AU16" s="229"/>
    </row>
    <row r="17" spans="2:47" ht="15.6">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c r="AR17" s="229"/>
      <c r="AS17" s="229"/>
      <c r="AT17" s="229"/>
      <c r="AU17" s="229"/>
    </row>
    <row r="18" spans="2:47" ht="166.5" customHeight="1">
      <c r="B18" s="974" t="s">
        <v>502</v>
      </c>
      <c r="C18" s="975" t="s">
        <v>954</v>
      </c>
      <c r="D18" s="975"/>
      <c r="E18" s="975"/>
      <c r="F18" s="975"/>
      <c r="G18" s="975"/>
      <c r="H18" s="975"/>
      <c r="I18" s="975"/>
      <c r="J18" s="975"/>
      <c r="K18" s="975"/>
      <c r="L18" s="975"/>
      <c r="M18" s="975"/>
      <c r="N18" s="975"/>
      <c r="O18" s="975"/>
      <c r="P18" s="975"/>
      <c r="Q18" s="975"/>
      <c r="R18" s="975"/>
      <c r="S18" s="975"/>
      <c r="T18" s="975"/>
      <c r="U18" s="975"/>
      <c r="V18" s="975"/>
      <c r="W18" s="975"/>
      <c r="X18" s="975"/>
      <c r="Y18" s="975"/>
      <c r="Z18" s="975"/>
      <c r="AA18" s="975"/>
      <c r="AB18" s="975"/>
      <c r="AC18" s="975"/>
      <c r="AD18" s="975"/>
      <c r="AE18" s="975"/>
      <c r="AF18" s="897"/>
      <c r="AG18" s="381"/>
      <c r="AH18" s="381"/>
      <c r="AI18" s="381"/>
      <c r="AJ18" s="381"/>
      <c r="AK18" s="381"/>
      <c r="AL18" s="381"/>
      <c r="AM18" s="381"/>
      <c r="AN18" s="381"/>
      <c r="AO18" s="381"/>
      <c r="AP18" s="381"/>
      <c r="AQ18" s="381"/>
      <c r="AR18" s="381"/>
      <c r="AS18" s="381"/>
      <c r="AT18" s="381"/>
      <c r="AU18" s="381"/>
    </row>
    <row r="19" spans="2:47" ht="54.6" customHeight="1">
      <c r="B19" s="974"/>
      <c r="C19" s="975" t="s">
        <v>896</v>
      </c>
      <c r="D19" s="975"/>
      <c r="E19" s="975"/>
      <c r="F19" s="975"/>
      <c r="G19" s="975"/>
      <c r="H19" s="975"/>
      <c r="I19" s="975"/>
      <c r="J19" s="975"/>
      <c r="K19" s="975"/>
      <c r="L19" s="975"/>
      <c r="M19" s="975"/>
      <c r="N19" s="975"/>
      <c r="O19" s="975"/>
      <c r="P19" s="975"/>
      <c r="Q19" s="975"/>
      <c r="R19" s="975"/>
      <c r="S19" s="975"/>
      <c r="T19" s="975"/>
      <c r="U19" s="975"/>
      <c r="V19" s="975"/>
      <c r="W19" s="975"/>
      <c r="X19" s="975"/>
      <c r="Y19" s="975"/>
      <c r="Z19" s="975"/>
      <c r="AA19" s="975"/>
      <c r="AB19" s="975"/>
      <c r="AC19" s="975"/>
      <c r="AD19" s="975"/>
      <c r="AE19" s="975"/>
      <c r="AF19" s="897"/>
      <c r="AG19" s="381"/>
      <c r="AH19" s="381"/>
      <c r="AI19" s="381"/>
      <c r="AJ19" s="381"/>
      <c r="AK19" s="381"/>
      <c r="AL19" s="381"/>
      <c r="AM19" s="381"/>
      <c r="AN19" s="381"/>
      <c r="AO19" s="381"/>
      <c r="AP19" s="381"/>
      <c r="AQ19" s="381"/>
      <c r="AR19" s="381"/>
      <c r="AS19" s="381"/>
      <c r="AT19" s="381"/>
      <c r="AU19" s="381"/>
    </row>
    <row r="20" spans="2:47" ht="62.25" customHeight="1">
      <c r="B20" s="236"/>
      <c r="C20" s="975" t="s">
        <v>560</v>
      </c>
      <c r="D20" s="975"/>
      <c r="E20" s="975"/>
      <c r="F20" s="975"/>
      <c r="G20" s="975"/>
      <c r="H20" s="975"/>
      <c r="I20" s="975"/>
      <c r="J20" s="975"/>
      <c r="K20" s="975"/>
      <c r="L20" s="975"/>
      <c r="M20" s="975"/>
      <c r="N20" s="975"/>
      <c r="O20" s="975"/>
      <c r="P20" s="975"/>
      <c r="Q20" s="975"/>
      <c r="R20" s="975"/>
      <c r="S20" s="975"/>
      <c r="T20" s="975"/>
      <c r="U20" s="975"/>
      <c r="V20" s="975"/>
      <c r="W20" s="975"/>
      <c r="X20" s="975"/>
      <c r="Y20" s="975"/>
      <c r="Z20" s="975"/>
      <c r="AA20" s="975"/>
      <c r="AB20" s="975"/>
      <c r="AC20" s="975"/>
      <c r="AD20" s="975"/>
      <c r="AE20" s="975"/>
      <c r="AF20" s="897"/>
      <c r="AG20" s="381"/>
      <c r="AH20" s="381"/>
      <c r="AI20" s="381"/>
      <c r="AJ20" s="381"/>
      <c r="AK20" s="381"/>
      <c r="AL20" s="381"/>
      <c r="AM20" s="381"/>
      <c r="AN20" s="381"/>
      <c r="AO20" s="381"/>
      <c r="AP20" s="381"/>
      <c r="AQ20" s="381"/>
      <c r="AR20" s="381"/>
      <c r="AS20" s="381"/>
      <c r="AT20" s="381"/>
      <c r="AU20" s="381"/>
    </row>
    <row r="21" spans="2:47" ht="43.5" customHeight="1">
      <c r="B21" s="236"/>
      <c r="C21" s="975" t="s">
        <v>616</v>
      </c>
      <c r="D21" s="975"/>
      <c r="E21" s="975"/>
      <c r="F21" s="975"/>
      <c r="G21" s="975"/>
      <c r="H21" s="975"/>
      <c r="I21" s="975"/>
      <c r="J21" s="975"/>
      <c r="K21" s="975"/>
      <c r="L21" s="975"/>
      <c r="M21" s="975"/>
      <c r="N21" s="975"/>
      <c r="O21" s="975"/>
      <c r="P21" s="975"/>
      <c r="Q21" s="975"/>
      <c r="R21" s="975"/>
      <c r="S21" s="975"/>
      <c r="T21" s="975"/>
      <c r="U21" s="975"/>
      <c r="V21" s="975"/>
      <c r="W21" s="975"/>
      <c r="X21" s="975"/>
      <c r="Y21" s="975"/>
      <c r="Z21" s="975"/>
      <c r="AA21" s="975"/>
      <c r="AB21" s="975"/>
      <c r="AC21" s="975"/>
      <c r="AD21" s="975"/>
      <c r="AE21" s="975"/>
      <c r="AF21" s="897"/>
      <c r="AG21" s="381"/>
      <c r="AH21" s="381"/>
      <c r="AI21" s="381"/>
      <c r="AJ21" s="381"/>
      <c r="AK21" s="381"/>
      <c r="AL21" s="381"/>
      <c r="AM21" s="381"/>
      <c r="AN21" s="381"/>
      <c r="AO21" s="381"/>
      <c r="AP21" s="381"/>
      <c r="AQ21" s="381"/>
      <c r="AR21" s="381"/>
      <c r="AS21" s="381"/>
      <c r="AT21" s="381"/>
      <c r="AU21" s="381"/>
    </row>
    <row r="22" spans="2:47" ht="70.5" customHeight="1">
      <c r="B22" s="236"/>
      <c r="C22" s="975" t="s">
        <v>715</v>
      </c>
      <c r="D22" s="975"/>
      <c r="E22" s="975"/>
      <c r="F22" s="975"/>
      <c r="G22" s="975"/>
      <c r="H22" s="975"/>
      <c r="I22" s="975"/>
      <c r="J22" s="975"/>
      <c r="K22" s="975"/>
      <c r="L22" s="975"/>
      <c r="M22" s="975"/>
      <c r="N22" s="975"/>
      <c r="O22" s="975"/>
      <c r="P22" s="975"/>
      <c r="Q22" s="975"/>
      <c r="R22" s="975"/>
      <c r="S22" s="975"/>
      <c r="T22" s="975"/>
      <c r="U22" s="975"/>
      <c r="V22" s="975"/>
      <c r="W22" s="975"/>
      <c r="X22" s="975"/>
      <c r="Y22" s="975"/>
      <c r="Z22" s="975"/>
      <c r="AA22" s="975"/>
      <c r="AB22" s="975"/>
      <c r="AC22" s="975"/>
      <c r="AD22" s="975"/>
      <c r="AE22" s="975"/>
      <c r="AF22" s="897"/>
      <c r="AG22" s="381"/>
      <c r="AH22" s="381"/>
      <c r="AI22" s="381"/>
      <c r="AJ22" s="381"/>
      <c r="AK22" s="381"/>
      <c r="AL22" s="381"/>
      <c r="AM22" s="381"/>
      <c r="AN22" s="381"/>
      <c r="AO22" s="381"/>
      <c r="AP22" s="381"/>
      <c r="AQ22" s="381"/>
      <c r="AR22" s="381"/>
      <c r="AS22" s="381"/>
      <c r="AT22" s="381"/>
      <c r="AU22" s="381"/>
    </row>
    <row r="23" spans="2:47" ht="15.6">
      <c r="B23" s="236"/>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29"/>
      <c r="AO23" s="229"/>
      <c r="AP23" s="229"/>
      <c r="AQ23" s="229"/>
      <c r="AR23" s="229"/>
      <c r="AS23" s="229"/>
      <c r="AT23" s="229"/>
      <c r="AU23" s="229"/>
    </row>
    <row r="24" spans="2:47" ht="15.6">
      <c r="B24" s="974" t="s">
        <v>524</v>
      </c>
      <c r="C24" s="519" t="s">
        <v>526</v>
      </c>
      <c r="D24" s="239"/>
      <c r="E24" s="239"/>
      <c r="F24" s="519" t="s">
        <v>716</v>
      </c>
      <c r="G24" s="239"/>
      <c r="H24" s="239"/>
      <c r="I24" s="239"/>
      <c r="J24" s="519" t="s">
        <v>722</v>
      </c>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29"/>
      <c r="AO24" s="229"/>
      <c r="AP24" s="229"/>
      <c r="AQ24" s="229"/>
      <c r="AR24" s="229"/>
      <c r="AS24" s="229"/>
      <c r="AT24" s="229"/>
      <c r="AU24" s="229"/>
    </row>
    <row r="25" spans="2:47" ht="15.6">
      <c r="B25" s="974"/>
      <c r="C25" s="519" t="s">
        <v>527</v>
      </c>
      <c r="D25" s="239"/>
      <c r="E25" s="239"/>
      <c r="F25" s="519" t="s">
        <v>717</v>
      </c>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29"/>
      <c r="AO25" s="229"/>
      <c r="AP25" s="229"/>
      <c r="AQ25" s="229"/>
      <c r="AR25" s="229"/>
      <c r="AS25" s="229"/>
      <c r="AT25" s="229"/>
      <c r="AU25" s="229"/>
    </row>
    <row r="26" spans="2:47" ht="15.6">
      <c r="B26" s="236"/>
      <c r="C26" s="519" t="s">
        <v>528</v>
      </c>
      <c r="D26" s="239"/>
      <c r="E26" s="239"/>
      <c r="F26" s="519" t="s">
        <v>718</v>
      </c>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29"/>
      <c r="AO26" s="229"/>
      <c r="AP26" s="229"/>
      <c r="AQ26" s="229"/>
      <c r="AR26" s="229"/>
      <c r="AS26" s="229"/>
      <c r="AT26" s="229"/>
      <c r="AU26" s="229"/>
    </row>
    <row r="27" spans="2:47" ht="15.6">
      <c r="B27" s="236"/>
      <c r="C27" s="519" t="s">
        <v>529</v>
      </c>
      <c r="D27" s="239"/>
      <c r="E27" s="239"/>
      <c r="F27" s="519" t="s">
        <v>719</v>
      </c>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29"/>
      <c r="AO27" s="229"/>
      <c r="AP27" s="229"/>
      <c r="AQ27" s="229"/>
      <c r="AR27" s="229"/>
      <c r="AS27" s="229"/>
      <c r="AT27" s="229"/>
      <c r="AU27" s="229"/>
    </row>
    <row r="28" spans="2:47" ht="15.6">
      <c r="B28" s="236"/>
      <c r="C28" s="519" t="s">
        <v>530</v>
      </c>
      <c r="D28" s="239"/>
      <c r="E28" s="239"/>
      <c r="F28" s="519" t="s">
        <v>720</v>
      </c>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29"/>
      <c r="AO28" s="229"/>
      <c r="AP28" s="229"/>
      <c r="AQ28" s="229"/>
      <c r="AR28" s="229"/>
      <c r="AS28" s="229"/>
      <c r="AT28" s="229"/>
      <c r="AU28" s="229"/>
    </row>
    <row r="29" spans="2:47" ht="15.6">
      <c r="B29" s="236"/>
      <c r="C29" s="519" t="s">
        <v>531</v>
      </c>
      <c r="D29" s="239"/>
      <c r="E29" s="239"/>
      <c r="F29" s="519" t="s">
        <v>721</v>
      </c>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29"/>
      <c r="AO29" s="229"/>
      <c r="AP29" s="229"/>
      <c r="AQ29" s="229"/>
      <c r="AR29" s="229"/>
      <c r="AS29" s="229"/>
      <c r="AT29" s="229"/>
      <c r="AU29" s="229"/>
    </row>
    <row r="30" spans="2:47" ht="15.6">
      <c r="B30" s="236"/>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29"/>
      <c r="AO30" s="229"/>
      <c r="AP30" s="229"/>
      <c r="AQ30" s="229"/>
      <c r="AR30" s="229"/>
      <c r="AS30" s="229"/>
      <c r="AT30" s="229"/>
      <c r="AU30" s="229"/>
    </row>
    <row r="31" spans="2:47" ht="15.6">
      <c r="B31" s="236"/>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29"/>
      <c r="AO31" s="229"/>
      <c r="AP31" s="229"/>
      <c r="AQ31" s="229"/>
      <c r="AR31" s="229"/>
      <c r="AS31" s="229"/>
      <c r="AT31" s="229"/>
      <c r="AU31" s="229"/>
    </row>
    <row r="32" spans="2:47">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row>
    <row r="33" spans="1:47" ht="15.6">
      <c r="B33" s="243" t="s">
        <v>265</v>
      </c>
      <c r="C33" s="244"/>
      <c r="D33" s="513"/>
      <c r="E33" s="219"/>
      <c r="F33" s="219"/>
      <c r="G33" s="219"/>
      <c r="H33" s="219"/>
      <c r="I33" s="219"/>
      <c r="J33" s="219"/>
      <c r="K33" s="219"/>
      <c r="L33" s="219"/>
      <c r="M33" s="219"/>
      <c r="N33" s="219"/>
      <c r="O33" s="219"/>
      <c r="P33" s="219"/>
      <c r="Q33" s="219"/>
      <c r="R33" s="219"/>
      <c r="S33" s="244"/>
      <c r="T33" s="219"/>
      <c r="U33" s="219"/>
      <c r="V33" s="219"/>
      <c r="W33" s="219"/>
      <c r="X33" s="219"/>
      <c r="Y33" s="219"/>
      <c r="Z33" s="219"/>
      <c r="AA33" s="219"/>
      <c r="AB33" s="219"/>
      <c r="AC33" s="219"/>
      <c r="AD33" s="219"/>
      <c r="AE33" s="219"/>
      <c r="AF33" s="219"/>
      <c r="AG33" s="233"/>
      <c r="AH33" s="231"/>
      <c r="AI33" s="231"/>
      <c r="AJ33" s="231"/>
      <c r="AK33" s="231"/>
      <c r="AL33" s="231"/>
      <c r="AM33" s="231"/>
      <c r="AN33" s="231"/>
      <c r="AO33" s="231"/>
      <c r="AP33" s="231"/>
      <c r="AQ33" s="231"/>
      <c r="AR33" s="231"/>
      <c r="AS33" s="231"/>
      <c r="AT33" s="231"/>
      <c r="AU33" s="231"/>
    </row>
    <row r="34" spans="1:47" ht="36.75" customHeight="1">
      <c r="B34" s="964" t="s">
        <v>211</v>
      </c>
      <c r="C34" s="966" t="s">
        <v>33</v>
      </c>
      <c r="D34" s="655" t="s">
        <v>421</v>
      </c>
      <c r="E34" s="978" t="s">
        <v>209</v>
      </c>
      <c r="F34" s="979"/>
      <c r="G34" s="979"/>
      <c r="H34" s="979"/>
      <c r="I34" s="979"/>
      <c r="J34" s="979"/>
      <c r="K34" s="979"/>
      <c r="L34" s="979"/>
      <c r="M34" s="979"/>
      <c r="N34" s="979"/>
      <c r="O34" s="979"/>
      <c r="P34" s="979"/>
      <c r="Q34" s="898"/>
      <c r="R34" s="980" t="s">
        <v>213</v>
      </c>
      <c r="S34" s="654" t="s">
        <v>422</v>
      </c>
      <c r="T34" s="961" t="s">
        <v>212</v>
      </c>
      <c r="U34" s="962"/>
      <c r="V34" s="962"/>
      <c r="W34" s="962"/>
      <c r="X34" s="962"/>
      <c r="Y34" s="962"/>
      <c r="Z34" s="962"/>
      <c r="AA34" s="962"/>
      <c r="AB34" s="962"/>
      <c r="AC34" s="962"/>
      <c r="AD34" s="962"/>
      <c r="AE34" s="973"/>
      <c r="AF34" s="896"/>
      <c r="AG34" s="961" t="s">
        <v>242</v>
      </c>
      <c r="AH34" s="962"/>
      <c r="AI34" s="962"/>
      <c r="AJ34" s="962"/>
      <c r="AK34" s="962"/>
      <c r="AL34" s="962"/>
      <c r="AM34" s="962"/>
      <c r="AN34" s="962"/>
      <c r="AO34" s="962"/>
      <c r="AP34" s="962"/>
      <c r="AQ34" s="962"/>
      <c r="AR34" s="962"/>
      <c r="AS34" s="962"/>
      <c r="AT34" s="962"/>
      <c r="AU34" s="963"/>
    </row>
    <row r="35" spans="1:47" ht="65.25" customHeight="1">
      <c r="B35" s="965"/>
      <c r="C35" s="961"/>
      <c r="D35" s="663">
        <v>2015</v>
      </c>
      <c r="E35" s="667">
        <v>2016</v>
      </c>
      <c r="F35" s="664">
        <v>2017</v>
      </c>
      <c r="G35" s="664">
        <v>2018</v>
      </c>
      <c r="H35" s="664">
        <v>2019</v>
      </c>
      <c r="I35" s="664">
        <v>2020</v>
      </c>
      <c r="J35" s="664">
        <v>2021</v>
      </c>
      <c r="K35" s="664">
        <v>2022</v>
      </c>
      <c r="L35" s="666">
        <v>2023</v>
      </c>
      <c r="M35" s="665">
        <v>2024</v>
      </c>
      <c r="N35" s="664">
        <v>2025</v>
      </c>
      <c r="O35" s="665">
        <v>2026</v>
      </c>
      <c r="P35" s="667">
        <v>2027</v>
      </c>
      <c r="Q35" s="667">
        <v>2028</v>
      </c>
      <c r="R35" s="980"/>
      <c r="S35" s="668">
        <v>2015</v>
      </c>
      <c r="T35" s="247">
        <v>2016</v>
      </c>
      <c r="U35" s="247">
        <v>2017</v>
      </c>
      <c r="V35" s="247">
        <v>2018</v>
      </c>
      <c r="W35" s="247">
        <v>2019</v>
      </c>
      <c r="X35" s="247">
        <v>2020</v>
      </c>
      <c r="Y35" s="247">
        <v>2021</v>
      </c>
      <c r="Z35" s="247">
        <v>2022</v>
      </c>
      <c r="AA35" s="247">
        <v>2023</v>
      </c>
      <c r="AB35" s="382">
        <v>2024</v>
      </c>
      <c r="AC35" s="382">
        <v>2025</v>
      </c>
      <c r="AD35" s="382">
        <v>2026</v>
      </c>
      <c r="AE35" s="382">
        <v>2027</v>
      </c>
      <c r="AF35" s="382">
        <v>2028</v>
      </c>
      <c r="AG35" s="247" t="str">
        <f>'1.  LRAMVA Summary'!$D$53</f>
        <v>Residential</v>
      </c>
      <c r="AH35" s="247" t="str">
        <f>'1.  LRAMVA Summary'!$E$53</f>
        <v>GS&lt;50 kW</v>
      </c>
      <c r="AI35" s="247" t="str">
        <f>'1.  LRAMVA Summary'!$F$53</f>
        <v>GS&gt;50 KW</v>
      </c>
      <c r="AJ35" s="247" t="str">
        <f>'1.  LRAMVA Summary'!$G$53</f>
        <v>Street Lights</v>
      </c>
      <c r="AK35" s="247" t="str">
        <f>'1.  LRAMVA Summary'!$H$53</f>
        <v/>
      </c>
      <c r="AL35" s="247" t="str">
        <f>'1.  LRAMVA Summary'!$I$53</f>
        <v/>
      </c>
      <c r="AM35" s="247" t="str">
        <f>'1.  LRAMVA Summary'!$J$53</f>
        <v/>
      </c>
      <c r="AN35" s="247" t="str">
        <f>'1.  LRAMVA Summary'!$K$53</f>
        <v/>
      </c>
      <c r="AO35" s="247" t="str">
        <f>'1.  LRAMVA Summary'!$L$53</f>
        <v/>
      </c>
      <c r="AP35" s="247" t="str">
        <f>'1.  LRAMVA Summary'!$M$53</f>
        <v/>
      </c>
      <c r="AQ35" s="247" t="str">
        <f>'1.  LRAMVA Summary'!$N$53</f>
        <v/>
      </c>
      <c r="AR35" s="247" t="str">
        <f>'1.  LRAMVA Summary'!$O$53</f>
        <v/>
      </c>
      <c r="AS35" s="247" t="str">
        <f>'1.  LRAMVA Summary'!$P$53</f>
        <v/>
      </c>
      <c r="AT35" s="247" t="str">
        <f>'1.  LRAMVA Summary'!$Q$53</f>
        <v/>
      </c>
      <c r="AU35" s="249" t="str">
        <f>'1.  LRAMVA Summary'!$R$53</f>
        <v>Total</v>
      </c>
    </row>
    <row r="36" spans="1:47" ht="16.5" customHeight="1">
      <c r="B36" s="456" t="s">
        <v>501</v>
      </c>
      <c r="C36" s="251"/>
      <c r="D36" s="251"/>
      <c r="E36" s="251"/>
      <c r="F36" s="251"/>
      <c r="G36" s="251"/>
      <c r="H36" s="251"/>
      <c r="I36" s="251"/>
      <c r="J36" s="251"/>
      <c r="K36" s="251"/>
      <c r="L36" s="251"/>
      <c r="M36" s="251"/>
      <c r="N36" s="251"/>
      <c r="O36" s="251"/>
      <c r="P36" s="251"/>
      <c r="Q36" s="251"/>
      <c r="R36" s="252"/>
      <c r="S36" s="251"/>
      <c r="T36" s="251"/>
      <c r="U36" s="251"/>
      <c r="V36" s="251"/>
      <c r="W36" s="251"/>
      <c r="X36" s="251"/>
      <c r="Y36" s="251"/>
      <c r="Z36" s="251"/>
      <c r="AA36" s="251"/>
      <c r="AB36" s="251"/>
      <c r="AC36" s="251"/>
      <c r="AD36" s="251"/>
      <c r="AE36" s="251"/>
      <c r="AF36" s="251"/>
      <c r="AG36" s="253" t="str">
        <f>'1.  LRAMVA Summary'!$D$54</f>
        <v>kWh</v>
      </c>
      <c r="AH36" s="253" t="str">
        <f>'1.  LRAMVA Summary'!$E$54</f>
        <v>kWh</v>
      </c>
      <c r="AI36" s="253" t="str">
        <f>'1.  LRAMVA Summary'!$F$54</f>
        <v>kW</v>
      </c>
      <c r="AJ36" s="253" t="str">
        <f>'1.  LRAMVA Summary'!$G$54</f>
        <v>kW</v>
      </c>
      <c r="AK36" s="253">
        <f>'1.  LRAMVA Summary'!$H$54</f>
        <v>0</v>
      </c>
      <c r="AL36" s="253">
        <f>'1.  LRAMVA Summary'!$I$54</f>
        <v>0</v>
      </c>
      <c r="AM36" s="253">
        <f>'1.  LRAMVA Summary'!$J$54</f>
        <v>0</v>
      </c>
      <c r="AN36" s="253">
        <f>'1.  LRAMVA Summary'!$K$54</f>
        <v>0</v>
      </c>
      <c r="AO36" s="253">
        <f>'1.  LRAMVA Summary'!$L$54</f>
        <v>0</v>
      </c>
      <c r="AP36" s="253">
        <f>'1.  LRAMVA Summary'!$M$54</f>
        <v>0</v>
      </c>
      <c r="AQ36" s="253">
        <f>'1.  LRAMVA Summary'!$N$54</f>
        <v>0</v>
      </c>
      <c r="AR36" s="253">
        <f>'1.  LRAMVA Summary'!$O$54</f>
        <v>0</v>
      </c>
      <c r="AS36" s="253">
        <f>'1.  LRAMVA Summary'!$P$54</f>
        <v>0</v>
      </c>
      <c r="AT36" s="253">
        <f>'1.  LRAMVA Summary'!$Q$54</f>
        <v>0</v>
      </c>
      <c r="AU36" s="254"/>
    </row>
    <row r="37" spans="1:47" ht="16.5" customHeight="1" outlineLevel="1">
      <c r="B37" s="250" t="s">
        <v>494</v>
      </c>
      <c r="C37" s="251"/>
      <c r="D37" s="251"/>
      <c r="E37" s="251"/>
      <c r="F37" s="251"/>
      <c r="G37" s="251"/>
      <c r="H37" s="251"/>
      <c r="I37" s="251"/>
      <c r="J37" s="251"/>
      <c r="K37" s="251"/>
      <c r="L37" s="251"/>
      <c r="M37" s="251"/>
      <c r="N37" s="251"/>
      <c r="O37" s="251"/>
      <c r="P37" s="251"/>
      <c r="Q37" s="251"/>
      <c r="R37" s="252"/>
      <c r="S37" s="251"/>
      <c r="T37" s="251"/>
      <c r="U37" s="251"/>
      <c r="V37" s="251"/>
      <c r="W37" s="251"/>
      <c r="X37" s="251"/>
      <c r="Y37" s="251"/>
      <c r="Z37" s="251"/>
      <c r="AA37" s="251"/>
      <c r="AB37" s="251"/>
      <c r="AC37" s="251"/>
      <c r="AD37" s="251"/>
      <c r="AE37" s="251"/>
      <c r="AF37" s="251"/>
      <c r="AG37" s="253"/>
      <c r="AH37" s="253"/>
      <c r="AI37" s="253"/>
      <c r="AJ37" s="253"/>
      <c r="AK37" s="253"/>
      <c r="AL37" s="253"/>
      <c r="AM37" s="253"/>
      <c r="AN37" s="253"/>
      <c r="AO37" s="253"/>
      <c r="AP37" s="253"/>
      <c r="AQ37" s="253"/>
      <c r="AR37" s="253"/>
      <c r="AS37" s="253"/>
      <c r="AT37" s="253"/>
      <c r="AU37" s="254"/>
    </row>
    <row r="38" spans="1:47" ht="15" outlineLevel="1">
      <c r="A38" s="459">
        <v>1</v>
      </c>
      <c r="B38" s="275" t="s">
        <v>95</v>
      </c>
      <c r="C38" s="253" t="s">
        <v>25</v>
      </c>
      <c r="D38" s="257"/>
      <c r="E38" s="257"/>
      <c r="F38" s="257"/>
      <c r="G38" s="257"/>
      <c r="H38" s="257"/>
      <c r="I38" s="257"/>
      <c r="J38" s="257">
        <f>'7.  Persistence Report'!BA42</f>
        <v>269265</v>
      </c>
      <c r="K38" s="257">
        <f>'7.  Persistence Report'!BB42</f>
        <v>269252</v>
      </c>
      <c r="L38" s="257">
        <f>'7.  Persistence Report'!BC42</f>
        <v>269252</v>
      </c>
      <c r="M38" s="257">
        <f>'7.  Persistence Report'!BD42</f>
        <v>269252</v>
      </c>
      <c r="N38" s="257">
        <f>'7.  Persistence Report'!BE42</f>
        <v>256228</v>
      </c>
      <c r="O38" s="257">
        <f>'7.  Persistence Report'!BF42</f>
        <v>254169</v>
      </c>
      <c r="P38" s="257">
        <f>'7.  Persistence Report'!BG42</f>
        <v>254169</v>
      </c>
      <c r="Q38" s="257">
        <f>'7.  Persistence Report'!BH42</f>
        <v>253981</v>
      </c>
      <c r="R38" s="253"/>
      <c r="S38" s="257"/>
      <c r="T38" s="257"/>
      <c r="U38" s="257"/>
      <c r="V38" s="257"/>
      <c r="W38" s="257"/>
      <c r="X38" s="257"/>
      <c r="Y38" s="257">
        <f>'7.  Persistence Report'!V42</f>
        <v>18</v>
      </c>
      <c r="Z38" s="257">
        <f>'7.  Persistence Report'!W42</f>
        <v>18</v>
      </c>
      <c r="AA38" s="257">
        <f>'7.  Persistence Report'!X42</f>
        <v>18</v>
      </c>
      <c r="AB38" s="257">
        <f>'7.  Persistence Report'!Y42</f>
        <v>18</v>
      </c>
      <c r="AC38" s="257">
        <f>'7.  Persistence Report'!Z42</f>
        <v>16</v>
      </c>
      <c r="AD38" s="257">
        <f>'7.  Persistence Report'!AA42</f>
        <v>16</v>
      </c>
      <c r="AE38" s="257">
        <f>'7.  Persistence Report'!AB42</f>
        <v>16</v>
      </c>
      <c r="AF38" s="257">
        <f>'7.  Persistence Report'!AC42</f>
        <v>16</v>
      </c>
      <c r="AG38" s="363"/>
      <c r="AH38" s="363"/>
      <c r="AI38" s="363"/>
      <c r="AJ38" s="363"/>
      <c r="AK38" s="363"/>
      <c r="AL38" s="363"/>
      <c r="AM38" s="363"/>
      <c r="AN38" s="363"/>
      <c r="AO38" s="363"/>
      <c r="AP38" s="363"/>
      <c r="AQ38" s="363"/>
      <c r="AR38" s="363"/>
      <c r="AS38" s="363"/>
      <c r="AT38" s="363"/>
      <c r="AU38" s="258">
        <f>SUM(AG38:AT38)</f>
        <v>0</v>
      </c>
    </row>
    <row r="39" spans="1:47" ht="15" outlineLevel="1">
      <c r="B39" s="256" t="s">
        <v>266</v>
      </c>
      <c r="C39" s="253" t="s">
        <v>163</v>
      </c>
      <c r="D39" s="257"/>
      <c r="E39" s="257"/>
      <c r="F39" s="257"/>
      <c r="G39" s="257"/>
      <c r="H39" s="257"/>
      <c r="I39" s="257"/>
      <c r="J39" s="257">
        <f>'7.  Persistence Report'!BA40</f>
        <v>71372</v>
      </c>
      <c r="K39" s="257">
        <f>'7.  Persistence Report'!BB40</f>
        <v>71368</v>
      </c>
      <c r="L39" s="257">
        <f>'7.  Persistence Report'!BC40</f>
        <v>71368</v>
      </c>
      <c r="M39" s="257">
        <f>'7.  Persistence Report'!BD40</f>
        <v>71368</v>
      </c>
      <c r="N39" s="257">
        <f>'7.  Persistence Report'!BE40</f>
        <v>63835</v>
      </c>
      <c r="O39" s="257">
        <f>'7.  Persistence Report'!BF40</f>
        <v>62894</v>
      </c>
      <c r="P39" s="257">
        <f>'7.  Persistence Report'!BG40</f>
        <v>62894</v>
      </c>
      <c r="Q39" s="257">
        <f>'7.  Persistence Report'!BH40</f>
        <v>62790</v>
      </c>
      <c r="R39" s="416"/>
      <c r="S39" s="257"/>
      <c r="T39" s="257"/>
      <c r="U39" s="257"/>
      <c r="V39" s="257"/>
      <c r="W39" s="257"/>
      <c r="X39" s="257"/>
      <c r="Y39" s="257">
        <f>'7.  Persistence Report'!V40</f>
        <v>5</v>
      </c>
      <c r="Z39" s="257">
        <f>'7.  Persistence Report'!W40</f>
        <v>5</v>
      </c>
      <c r="AA39" s="257">
        <f>'7.  Persistence Report'!X40</f>
        <v>5</v>
      </c>
      <c r="AB39" s="257">
        <f>'7.  Persistence Report'!Y40</f>
        <v>5</v>
      </c>
      <c r="AC39" s="257">
        <f>'7.  Persistence Report'!Z40</f>
        <v>4</v>
      </c>
      <c r="AD39" s="257">
        <f>'7.  Persistence Report'!AA40</f>
        <v>4</v>
      </c>
      <c r="AE39" s="257">
        <f>'7.  Persistence Report'!AB40</f>
        <v>4</v>
      </c>
      <c r="AF39" s="257">
        <f>'7.  Persistence Report'!AC40</f>
        <v>4</v>
      </c>
      <c r="AG39" s="364">
        <f>AG38</f>
        <v>0</v>
      </c>
      <c r="AH39" s="364">
        <f t="shared" ref="AH39:AT39" si="0">AH38</f>
        <v>0</v>
      </c>
      <c r="AI39" s="364">
        <f t="shared" si="0"/>
        <v>0</v>
      </c>
      <c r="AJ39" s="364">
        <f t="shared" si="0"/>
        <v>0</v>
      </c>
      <c r="AK39" s="364">
        <f t="shared" si="0"/>
        <v>0</v>
      </c>
      <c r="AL39" s="364">
        <f t="shared" si="0"/>
        <v>0</v>
      </c>
      <c r="AM39" s="364">
        <f t="shared" si="0"/>
        <v>0</v>
      </c>
      <c r="AN39" s="364">
        <f t="shared" si="0"/>
        <v>0</v>
      </c>
      <c r="AO39" s="364">
        <f t="shared" si="0"/>
        <v>0</v>
      </c>
      <c r="AP39" s="364">
        <f t="shared" si="0"/>
        <v>0</v>
      </c>
      <c r="AQ39" s="364">
        <f t="shared" si="0"/>
        <v>0</v>
      </c>
      <c r="AR39" s="364">
        <f t="shared" si="0"/>
        <v>0</v>
      </c>
      <c r="AS39" s="364">
        <f t="shared" si="0"/>
        <v>0</v>
      </c>
      <c r="AT39" s="364">
        <f t="shared" si="0"/>
        <v>0</v>
      </c>
      <c r="AU39" s="259"/>
    </row>
    <row r="40" spans="1:47" ht="15.6" outlineLevel="1">
      <c r="B40" s="260"/>
      <c r="C40" s="261"/>
      <c r="D40" s="261"/>
      <c r="E40" s="261"/>
      <c r="F40" s="261"/>
      <c r="G40" s="261"/>
      <c r="H40" s="261"/>
      <c r="I40" s="261"/>
      <c r="J40" s="662"/>
      <c r="K40" s="662"/>
      <c r="L40" s="662"/>
      <c r="M40" s="662"/>
      <c r="N40" s="662"/>
      <c r="O40" s="662"/>
      <c r="P40" s="662"/>
      <c r="Q40" s="662"/>
      <c r="R40" s="262"/>
      <c r="S40" s="261"/>
      <c r="T40" s="261"/>
      <c r="U40" s="261"/>
      <c r="V40" s="261"/>
      <c r="W40" s="261"/>
      <c r="X40" s="261"/>
      <c r="Y40" s="662"/>
      <c r="Z40" s="662"/>
      <c r="AA40" s="662"/>
      <c r="AB40" s="662"/>
      <c r="AC40" s="662"/>
      <c r="AD40" s="662"/>
      <c r="AE40" s="662"/>
      <c r="AF40" s="662"/>
      <c r="AG40" s="365"/>
      <c r="AH40" s="366"/>
      <c r="AI40" s="366"/>
      <c r="AJ40" s="366"/>
      <c r="AK40" s="366"/>
      <c r="AL40" s="366"/>
      <c r="AM40" s="366"/>
      <c r="AN40" s="366"/>
      <c r="AO40" s="366"/>
      <c r="AP40" s="366"/>
      <c r="AQ40" s="366"/>
      <c r="AR40" s="366"/>
      <c r="AS40" s="366"/>
      <c r="AT40" s="366"/>
      <c r="AU40" s="264"/>
    </row>
    <row r="41" spans="1:47" ht="15" outlineLevel="1">
      <c r="A41" s="459">
        <v>2</v>
      </c>
      <c r="B41" s="275" t="s">
        <v>96</v>
      </c>
      <c r="C41" s="253" t="s">
        <v>25</v>
      </c>
      <c r="D41" s="257"/>
      <c r="E41" s="257"/>
      <c r="F41" s="257"/>
      <c r="G41" s="257"/>
      <c r="H41" s="257"/>
      <c r="I41" s="257"/>
      <c r="J41" s="257">
        <f>'7.  Persistence Report'!BA37</f>
        <v>108358</v>
      </c>
      <c r="K41" s="257">
        <f>'7.  Persistence Report'!BB37</f>
        <v>108301</v>
      </c>
      <c r="L41" s="257">
        <f>'7.  Persistence Report'!BC37</f>
        <v>108301</v>
      </c>
      <c r="M41" s="257">
        <f>'7.  Persistence Report'!BD37</f>
        <v>108301</v>
      </c>
      <c r="N41" s="257">
        <f>'7.  Persistence Report'!BE37</f>
        <v>99869</v>
      </c>
      <c r="O41" s="257">
        <f>'7.  Persistence Report'!BF37</f>
        <v>94727</v>
      </c>
      <c r="P41" s="257">
        <f>'7.  Persistence Report'!BG37</f>
        <v>94727</v>
      </c>
      <c r="Q41" s="257">
        <f>'7.  Persistence Report'!BH37</f>
        <v>92690</v>
      </c>
      <c r="R41" s="253"/>
      <c r="S41" s="257"/>
      <c r="T41" s="257"/>
      <c r="U41" s="257"/>
      <c r="V41" s="257"/>
      <c r="W41" s="257"/>
      <c r="X41" s="257"/>
      <c r="Y41" s="257">
        <f>'7.  Persistence Report'!V37</f>
        <v>7</v>
      </c>
      <c r="Z41" s="257">
        <f>'7.  Persistence Report'!W37</f>
        <v>7</v>
      </c>
      <c r="AA41" s="257">
        <f>'7.  Persistence Report'!X37</f>
        <v>7</v>
      </c>
      <c r="AB41" s="257">
        <f>'7.  Persistence Report'!Y37</f>
        <v>7</v>
      </c>
      <c r="AC41" s="257">
        <f>'7.  Persistence Report'!Z37</f>
        <v>6</v>
      </c>
      <c r="AD41" s="257">
        <f>'7.  Persistence Report'!AA37</f>
        <v>6</v>
      </c>
      <c r="AE41" s="257">
        <f>'7.  Persistence Report'!AB37</f>
        <v>6</v>
      </c>
      <c r="AF41" s="257">
        <f>'7.  Persistence Report'!AC37</f>
        <v>6</v>
      </c>
      <c r="AG41" s="363"/>
      <c r="AH41" s="363"/>
      <c r="AI41" s="363"/>
      <c r="AJ41" s="363"/>
      <c r="AK41" s="363"/>
      <c r="AL41" s="363"/>
      <c r="AM41" s="363"/>
      <c r="AN41" s="363"/>
      <c r="AO41" s="363"/>
      <c r="AP41" s="363"/>
      <c r="AQ41" s="363"/>
      <c r="AR41" s="363"/>
      <c r="AS41" s="363"/>
      <c r="AT41" s="363"/>
      <c r="AU41" s="258">
        <f>SUM(AG41:AT41)</f>
        <v>0</v>
      </c>
    </row>
    <row r="42" spans="1:47" ht="15" outlineLevel="1">
      <c r="B42" s="256" t="s">
        <v>266</v>
      </c>
      <c r="C42" s="253" t="s">
        <v>163</v>
      </c>
      <c r="D42" s="257"/>
      <c r="E42" s="257"/>
      <c r="F42" s="257"/>
      <c r="G42" s="257"/>
      <c r="H42" s="257"/>
      <c r="I42" s="257"/>
      <c r="J42" s="257">
        <f>'7.  Persistence Report'!BA36</f>
        <v>1128</v>
      </c>
      <c r="K42" s="257">
        <f>'7.  Persistence Report'!BB36</f>
        <v>1125</v>
      </c>
      <c r="L42" s="257">
        <f>'7.  Persistence Report'!BC36</f>
        <v>1125</v>
      </c>
      <c r="M42" s="257">
        <f>'7.  Persistence Report'!BD36</f>
        <v>1125</v>
      </c>
      <c r="N42" s="257">
        <f>'7.  Persistence Report'!BE36</f>
        <v>954</v>
      </c>
      <c r="O42" s="257">
        <f>'7.  Persistence Report'!BF36</f>
        <v>946</v>
      </c>
      <c r="P42" s="257">
        <f>'7.  Persistence Report'!BG36</f>
        <v>946</v>
      </c>
      <c r="Q42" s="257">
        <f>'7.  Persistence Report'!BH36</f>
        <v>917</v>
      </c>
      <c r="R42" s="416"/>
      <c r="S42" s="257"/>
      <c r="T42" s="257"/>
      <c r="U42" s="257"/>
      <c r="V42" s="257"/>
      <c r="W42" s="257"/>
      <c r="X42" s="257"/>
      <c r="Y42" s="257">
        <f>'7.  Persistence Report'!V36</f>
        <v>0</v>
      </c>
      <c r="Z42" s="257">
        <f>'7.  Persistence Report'!W36</f>
        <v>0</v>
      </c>
      <c r="AA42" s="257">
        <f>'7.  Persistence Report'!X36</f>
        <v>0</v>
      </c>
      <c r="AB42" s="257">
        <f>'7.  Persistence Report'!Y36</f>
        <v>0</v>
      </c>
      <c r="AC42" s="257">
        <f>'7.  Persistence Report'!Z36</f>
        <v>0</v>
      </c>
      <c r="AD42" s="257">
        <f>'7.  Persistence Report'!AA36</f>
        <v>0</v>
      </c>
      <c r="AE42" s="257">
        <f>'7.  Persistence Report'!AB36</f>
        <v>0</v>
      </c>
      <c r="AF42" s="257">
        <f>'7.  Persistence Report'!AC36</f>
        <v>0</v>
      </c>
      <c r="AG42" s="364">
        <f>AG41</f>
        <v>0</v>
      </c>
      <c r="AH42" s="364">
        <f t="shared" ref="AH42" si="1">AH41</f>
        <v>0</v>
      </c>
      <c r="AI42" s="364">
        <f t="shared" ref="AI42" si="2">AI41</f>
        <v>0</v>
      </c>
      <c r="AJ42" s="364">
        <f t="shared" ref="AJ42" si="3">AJ41</f>
        <v>0</v>
      </c>
      <c r="AK42" s="364">
        <f t="shared" ref="AK42" si="4">AK41</f>
        <v>0</v>
      </c>
      <c r="AL42" s="364">
        <f t="shared" ref="AL42" si="5">AL41</f>
        <v>0</v>
      </c>
      <c r="AM42" s="364">
        <f t="shared" ref="AM42" si="6">AM41</f>
        <v>0</v>
      </c>
      <c r="AN42" s="364">
        <f t="shared" ref="AN42" si="7">AN41</f>
        <v>0</v>
      </c>
      <c r="AO42" s="364">
        <f t="shared" ref="AO42" si="8">AO41</f>
        <v>0</v>
      </c>
      <c r="AP42" s="364">
        <f t="shared" ref="AP42" si="9">AP41</f>
        <v>0</v>
      </c>
      <c r="AQ42" s="364">
        <f t="shared" ref="AQ42" si="10">AQ41</f>
        <v>0</v>
      </c>
      <c r="AR42" s="364">
        <f t="shared" ref="AR42" si="11">AR41</f>
        <v>0</v>
      </c>
      <c r="AS42" s="364">
        <f t="shared" ref="AS42" si="12">AS41</f>
        <v>0</v>
      </c>
      <c r="AT42" s="364">
        <f t="shared" ref="AT42" si="13">AT41</f>
        <v>0</v>
      </c>
      <c r="AU42" s="259"/>
    </row>
    <row r="43" spans="1:47" ht="15.6" outlineLevel="1">
      <c r="B43" s="260"/>
      <c r="C43" s="261"/>
      <c r="D43" s="266"/>
      <c r="E43" s="266"/>
      <c r="F43" s="266"/>
      <c r="G43" s="266"/>
      <c r="H43" s="266"/>
      <c r="I43" s="266"/>
      <c r="J43" s="266"/>
      <c r="K43" s="266"/>
      <c r="L43" s="266"/>
      <c r="M43" s="266"/>
      <c r="N43" s="266"/>
      <c r="O43" s="266"/>
      <c r="P43" s="266"/>
      <c r="Q43" s="266"/>
      <c r="R43" s="262"/>
      <c r="S43" s="266"/>
      <c r="T43" s="266"/>
      <c r="U43" s="266"/>
      <c r="V43" s="266"/>
      <c r="W43" s="266"/>
      <c r="X43" s="266"/>
      <c r="Y43" s="266"/>
      <c r="Z43" s="266"/>
      <c r="AA43" s="266"/>
      <c r="AB43" s="266"/>
      <c r="AC43" s="266"/>
      <c r="AD43" s="266"/>
      <c r="AE43" s="266"/>
      <c r="AF43" s="266"/>
      <c r="AG43" s="365"/>
      <c r="AH43" s="366"/>
      <c r="AI43" s="366"/>
      <c r="AJ43" s="366"/>
      <c r="AK43" s="366"/>
      <c r="AL43" s="366"/>
      <c r="AM43" s="366"/>
      <c r="AN43" s="366"/>
      <c r="AO43" s="366"/>
      <c r="AP43" s="366"/>
      <c r="AQ43" s="366"/>
      <c r="AR43" s="366"/>
      <c r="AS43" s="366"/>
      <c r="AT43" s="366"/>
      <c r="AU43" s="264"/>
    </row>
    <row r="44" spans="1:47" ht="15" outlineLevel="1">
      <c r="A44" s="459">
        <v>3</v>
      </c>
      <c r="B44" s="275" t="s">
        <v>97</v>
      </c>
      <c r="C44" s="253" t="s">
        <v>25</v>
      </c>
      <c r="D44" s="257"/>
      <c r="E44" s="257"/>
      <c r="F44" s="257"/>
      <c r="G44" s="257"/>
      <c r="H44" s="257"/>
      <c r="I44" s="257"/>
      <c r="J44" s="257">
        <f>'7.  Persistence Report'!BA30</f>
        <v>0</v>
      </c>
      <c r="K44" s="257">
        <f>'7.  Persistence Report'!BB30</f>
        <v>0</v>
      </c>
      <c r="L44" s="257">
        <f>'7.  Persistence Report'!BC30</f>
        <v>0</v>
      </c>
      <c r="M44" s="257">
        <f>'7.  Persistence Report'!BD30</f>
        <v>0</v>
      </c>
      <c r="N44" s="257">
        <f>'7.  Persistence Report'!BE30</f>
        <v>0</v>
      </c>
      <c r="O44" s="257">
        <f>'7.  Persistence Report'!BF30</f>
        <v>0</v>
      </c>
      <c r="P44" s="257">
        <f>'7.  Persistence Report'!BG30</f>
        <v>0</v>
      </c>
      <c r="Q44" s="257">
        <f>'7.  Persistence Report'!BH30</f>
        <v>0</v>
      </c>
      <c r="R44" s="253"/>
      <c r="S44" s="257"/>
      <c r="T44" s="257"/>
      <c r="U44" s="257"/>
      <c r="V44" s="257"/>
      <c r="W44" s="257"/>
      <c r="X44" s="257"/>
      <c r="Y44" s="257">
        <f>'7.  Persistence Report'!V30</f>
        <v>0</v>
      </c>
      <c r="Z44" s="257">
        <f>'7.  Persistence Report'!W30</f>
        <v>0</v>
      </c>
      <c r="AA44" s="257">
        <f>'7.  Persistence Report'!X30</f>
        <v>0</v>
      </c>
      <c r="AB44" s="257">
        <f>'7.  Persistence Report'!Y30</f>
        <v>0</v>
      </c>
      <c r="AC44" s="257">
        <f>'7.  Persistence Report'!Z30</f>
        <v>0</v>
      </c>
      <c r="AD44" s="257">
        <f>'7.  Persistence Report'!AA30</f>
        <v>0</v>
      </c>
      <c r="AE44" s="257">
        <f>'7.  Persistence Report'!AB30</f>
        <v>0</v>
      </c>
      <c r="AF44" s="257">
        <f>'7.  Persistence Report'!AC30</f>
        <v>0</v>
      </c>
      <c r="AG44" s="363"/>
      <c r="AH44" s="363"/>
      <c r="AI44" s="363"/>
      <c r="AJ44" s="363"/>
      <c r="AK44" s="363"/>
      <c r="AL44" s="363"/>
      <c r="AM44" s="363"/>
      <c r="AN44" s="363"/>
      <c r="AO44" s="363"/>
      <c r="AP44" s="363"/>
      <c r="AQ44" s="363"/>
      <c r="AR44" s="363"/>
      <c r="AS44" s="363"/>
      <c r="AT44" s="363"/>
      <c r="AU44" s="258">
        <f>SUM(AG44:AT44)</f>
        <v>0</v>
      </c>
    </row>
    <row r="45" spans="1:47" ht="15" outlineLevel="1">
      <c r="B45" s="256" t="s">
        <v>266</v>
      </c>
      <c r="C45" s="253" t="s">
        <v>163</v>
      </c>
      <c r="D45" s="257"/>
      <c r="E45" s="257"/>
      <c r="F45" s="257"/>
      <c r="G45" s="257"/>
      <c r="H45" s="257"/>
      <c r="I45" s="257"/>
      <c r="J45" s="257"/>
      <c r="K45" s="257"/>
      <c r="L45" s="257"/>
      <c r="M45" s="257"/>
      <c r="N45" s="257"/>
      <c r="O45" s="257"/>
      <c r="P45" s="257"/>
      <c r="Q45" s="257"/>
      <c r="R45" s="416"/>
      <c r="S45" s="257"/>
      <c r="T45" s="257"/>
      <c r="U45" s="257"/>
      <c r="V45" s="257"/>
      <c r="W45" s="257"/>
      <c r="X45" s="257"/>
      <c r="Y45" s="257"/>
      <c r="Z45" s="257"/>
      <c r="AA45" s="257"/>
      <c r="AB45" s="257"/>
      <c r="AC45" s="257"/>
      <c r="AD45" s="257"/>
      <c r="AE45" s="257"/>
      <c r="AF45" s="257"/>
      <c r="AG45" s="364">
        <f>AG44</f>
        <v>0</v>
      </c>
      <c r="AH45" s="364">
        <f t="shared" ref="AH45" si="14">AH44</f>
        <v>0</v>
      </c>
      <c r="AI45" s="364">
        <f t="shared" ref="AI45" si="15">AI44</f>
        <v>0</v>
      </c>
      <c r="AJ45" s="364">
        <f t="shared" ref="AJ45" si="16">AJ44</f>
        <v>0</v>
      </c>
      <c r="AK45" s="364">
        <f t="shared" ref="AK45" si="17">AK44</f>
        <v>0</v>
      </c>
      <c r="AL45" s="364">
        <f t="shared" ref="AL45" si="18">AL44</f>
        <v>0</v>
      </c>
      <c r="AM45" s="364">
        <f t="shared" ref="AM45" si="19">AM44</f>
        <v>0</v>
      </c>
      <c r="AN45" s="364">
        <f t="shared" ref="AN45" si="20">AN44</f>
        <v>0</v>
      </c>
      <c r="AO45" s="364">
        <f t="shared" ref="AO45" si="21">AO44</f>
        <v>0</v>
      </c>
      <c r="AP45" s="364">
        <f t="shared" ref="AP45" si="22">AP44</f>
        <v>0</v>
      </c>
      <c r="AQ45" s="364">
        <f t="shared" ref="AQ45" si="23">AQ44</f>
        <v>0</v>
      </c>
      <c r="AR45" s="364">
        <f t="shared" ref="AR45" si="24">AR44</f>
        <v>0</v>
      </c>
      <c r="AS45" s="364">
        <f t="shared" ref="AS45" si="25">AS44</f>
        <v>0</v>
      </c>
      <c r="AT45" s="364">
        <f t="shared" ref="AT45" si="26">AT44</f>
        <v>0</v>
      </c>
      <c r="AU45" s="259"/>
    </row>
    <row r="46" spans="1:47" ht="15" outlineLevel="1">
      <c r="B46" s="256"/>
      <c r="C46" s="267"/>
      <c r="D46" s="253"/>
      <c r="E46" s="253"/>
      <c r="F46" s="253"/>
      <c r="G46" s="253"/>
      <c r="H46" s="253"/>
      <c r="I46" s="253"/>
      <c r="J46" s="253"/>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365"/>
      <c r="AH46" s="365"/>
      <c r="AI46" s="365"/>
      <c r="AJ46" s="365"/>
      <c r="AK46" s="365"/>
      <c r="AL46" s="365"/>
      <c r="AM46" s="365"/>
      <c r="AN46" s="365"/>
      <c r="AO46" s="365"/>
      <c r="AP46" s="365"/>
      <c r="AQ46" s="365"/>
      <c r="AR46" s="365"/>
      <c r="AS46" s="365"/>
      <c r="AT46" s="365"/>
      <c r="AU46" s="268"/>
    </row>
    <row r="47" spans="1:47" ht="15" outlineLevel="1">
      <c r="A47" s="459">
        <v>4</v>
      </c>
      <c r="B47" s="275" t="s">
        <v>653</v>
      </c>
      <c r="C47" s="253" t="s">
        <v>25</v>
      </c>
      <c r="D47" s="257"/>
      <c r="E47" s="257"/>
      <c r="F47" s="257"/>
      <c r="G47" s="257"/>
      <c r="H47" s="257"/>
      <c r="I47" s="257"/>
      <c r="J47" s="257">
        <f>'7.  Persistence Report'!BA66</f>
        <v>50362</v>
      </c>
      <c r="K47" s="257">
        <f>'7.  Persistence Report'!BB66</f>
        <v>50362</v>
      </c>
      <c r="L47" s="257">
        <f>'7.  Persistence Report'!BC66</f>
        <v>50362</v>
      </c>
      <c r="M47" s="257">
        <f>'7.  Persistence Report'!BD66</f>
        <v>50362</v>
      </c>
      <c r="N47" s="257">
        <f>'7.  Persistence Report'!BE66</f>
        <v>50362</v>
      </c>
      <c r="O47" s="257">
        <f>'7.  Persistence Report'!BF66</f>
        <v>50362</v>
      </c>
      <c r="P47" s="257">
        <f>'7.  Persistence Report'!BG66</f>
        <v>50362</v>
      </c>
      <c r="Q47" s="257">
        <f>'7.  Persistence Report'!BH66</f>
        <v>50362</v>
      </c>
      <c r="R47" s="253"/>
      <c r="S47" s="257"/>
      <c r="T47" s="257"/>
      <c r="U47" s="257"/>
      <c r="V47" s="257"/>
      <c r="W47" s="257"/>
      <c r="X47" s="257"/>
      <c r="Y47" s="257">
        <f>'7.  Persistence Report'!V66</f>
        <v>26</v>
      </c>
      <c r="Z47" s="257">
        <f>'7.  Persistence Report'!W66</f>
        <v>26</v>
      </c>
      <c r="AA47" s="257">
        <f>'7.  Persistence Report'!X66</f>
        <v>26</v>
      </c>
      <c r="AB47" s="257">
        <f>'7.  Persistence Report'!Y66</f>
        <v>26</v>
      </c>
      <c r="AC47" s="257">
        <f>'7.  Persistence Report'!Z66</f>
        <v>26</v>
      </c>
      <c r="AD47" s="257">
        <f>'7.  Persistence Report'!AA66</f>
        <v>26</v>
      </c>
      <c r="AE47" s="257">
        <f>'7.  Persistence Report'!AB66</f>
        <v>26</v>
      </c>
      <c r="AF47" s="257">
        <f>'7.  Persistence Report'!AC66</f>
        <v>26</v>
      </c>
      <c r="AG47" s="363"/>
      <c r="AH47" s="363"/>
      <c r="AI47" s="363"/>
      <c r="AJ47" s="363"/>
      <c r="AK47" s="363"/>
      <c r="AL47" s="363"/>
      <c r="AM47" s="363"/>
      <c r="AN47" s="363"/>
      <c r="AO47" s="363"/>
      <c r="AP47" s="363"/>
      <c r="AQ47" s="363"/>
      <c r="AR47" s="363"/>
      <c r="AS47" s="363"/>
      <c r="AT47" s="363"/>
      <c r="AU47" s="258">
        <f>SUM(AG47:AT47)</f>
        <v>0</v>
      </c>
    </row>
    <row r="48" spans="1:47" ht="15" outlineLevel="1">
      <c r="B48" s="256" t="s">
        <v>266</v>
      </c>
      <c r="C48" s="253" t="s">
        <v>163</v>
      </c>
      <c r="D48" s="257"/>
      <c r="E48" s="257"/>
      <c r="F48" s="257"/>
      <c r="G48" s="257"/>
      <c r="H48" s="257"/>
      <c r="I48" s="257"/>
      <c r="J48" s="257">
        <f>'7.  Persistence Report'!BA63</f>
        <v>1934</v>
      </c>
      <c r="K48" s="257">
        <f>'7.  Persistence Report'!BB63</f>
        <v>1934</v>
      </c>
      <c r="L48" s="257">
        <f>'7.  Persistence Report'!BC63</f>
        <v>1934</v>
      </c>
      <c r="M48" s="257">
        <f>'7.  Persistence Report'!BD63</f>
        <v>1934</v>
      </c>
      <c r="N48" s="257">
        <f>'7.  Persistence Report'!BE63</f>
        <v>1934</v>
      </c>
      <c r="O48" s="257">
        <f>'7.  Persistence Report'!BF63</f>
        <v>1934</v>
      </c>
      <c r="P48" s="257">
        <f>'7.  Persistence Report'!BG63</f>
        <v>1934</v>
      </c>
      <c r="Q48" s="257">
        <f>'7.  Persistence Report'!BH63</f>
        <v>1934</v>
      </c>
      <c r="R48" s="416"/>
      <c r="S48" s="257"/>
      <c r="T48" s="257"/>
      <c r="U48" s="257"/>
      <c r="V48" s="257"/>
      <c r="W48" s="257"/>
      <c r="X48" s="257"/>
      <c r="Y48" s="257">
        <f>'7.  Persistence Report'!V63</f>
        <v>1</v>
      </c>
      <c r="Z48" s="257">
        <f>'7.  Persistence Report'!W63</f>
        <v>1</v>
      </c>
      <c r="AA48" s="257">
        <f>'7.  Persistence Report'!X63</f>
        <v>1</v>
      </c>
      <c r="AB48" s="257">
        <f>'7.  Persistence Report'!Y63</f>
        <v>1</v>
      </c>
      <c r="AC48" s="257">
        <f>'7.  Persistence Report'!Z63</f>
        <v>1</v>
      </c>
      <c r="AD48" s="257">
        <f>'7.  Persistence Report'!AA63</f>
        <v>1</v>
      </c>
      <c r="AE48" s="257">
        <f>'7.  Persistence Report'!AB63</f>
        <v>1</v>
      </c>
      <c r="AF48" s="257">
        <f>'7.  Persistence Report'!AC63</f>
        <v>1</v>
      </c>
      <c r="AG48" s="364">
        <f>AG47</f>
        <v>0</v>
      </c>
      <c r="AH48" s="364">
        <f t="shared" ref="AH48" si="27">AH47</f>
        <v>0</v>
      </c>
      <c r="AI48" s="364">
        <f t="shared" ref="AI48" si="28">AI47</f>
        <v>0</v>
      </c>
      <c r="AJ48" s="364">
        <f t="shared" ref="AJ48" si="29">AJ47</f>
        <v>0</v>
      </c>
      <c r="AK48" s="364">
        <f t="shared" ref="AK48" si="30">AK47</f>
        <v>0</v>
      </c>
      <c r="AL48" s="364">
        <f t="shared" ref="AL48" si="31">AL47</f>
        <v>0</v>
      </c>
      <c r="AM48" s="364">
        <f t="shared" ref="AM48" si="32">AM47</f>
        <v>0</v>
      </c>
      <c r="AN48" s="364">
        <f t="shared" ref="AN48" si="33">AN47</f>
        <v>0</v>
      </c>
      <c r="AO48" s="364">
        <f t="shared" ref="AO48" si="34">AO47</f>
        <v>0</v>
      </c>
      <c r="AP48" s="364">
        <f t="shared" ref="AP48" si="35">AP47</f>
        <v>0</v>
      </c>
      <c r="AQ48" s="364">
        <f t="shared" ref="AQ48" si="36">AQ47</f>
        <v>0</v>
      </c>
      <c r="AR48" s="364">
        <f t="shared" ref="AR48" si="37">AR47</f>
        <v>0</v>
      </c>
      <c r="AS48" s="364">
        <f t="shared" ref="AS48" si="38">AS47</f>
        <v>0</v>
      </c>
      <c r="AT48" s="364">
        <f t="shared" ref="AT48" si="39">AT47</f>
        <v>0</v>
      </c>
      <c r="AU48" s="259"/>
    </row>
    <row r="49" spans="1:47" ht="15" outlineLevel="1">
      <c r="B49" s="256"/>
      <c r="C49" s="267"/>
      <c r="D49" s="266"/>
      <c r="E49" s="266"/>
      <c r="F49" s="266"/>
      <c r="G49" s="266"/>
      <c r="H49" s="266"/>
      <c r="I49" s="266"/>
      <c r="J49" s="266"/>
      <c r="K49" s="266"/>
      <c r="L49" s="266"/>
      <c r="M49" s="266"/>
      <c r="N49" s="266"/>
      <c r="O49" s="266"/>
      <c r="P49" s="266"/>
      <c r="Q49" s="266"/>
      <c r="R49" s="253"/>
      <c r="S49" s="266"/>
      <c r="T49" s="266"/>
      <c r="U49" s="266"/>
      <c r="V49" s="266"/>
      <c r="W49" s="266"/>
      <c r="X49" s="266"/>
      <c r="Y49" s="266"/>
      <c r="Z49" s="266"/>
      <c r="AA49" s="266"/>
      <c r="AB49" s="266"/>
      <c r="AC49" s="266"/>
      <c r="AD49" s="266"/>
      <c r="AE49" s="266"/>
      <c r="AF49" s="266"/>
      <c r="AG49" s="365"/>
      <c r="AH49" s="365"/>
      <c r="AI49" s="365"/>
      <c r="AJ49" s="365"/>
      <c r="AK49" s="365"/>
      <c r="AL49" s="365"/>
      <c r="AM49" s="365"/>
      <c r="AN49" s="365"/>
      <c r="AO49" s="365"/>
      <c r="AP49" s="365"/>
      <c r="AQ49" s="365"/>
      <c r="AR49" s="365"/>
      <c r="AS49" s="365"/>
      <c r="AT49" s="365"/>
      <c r="AU49" s="268"/>
    </row>
    <row r="50" spans="1:47" ht="18" customHeight="1" outlineLevel="1">
      <c r="A50" s="459">
        <v>5</v>
      </c>
      <c r="B50" s="275" t="s">
        <v>98</v>
      </c>
      <c r="C50" s="253" t="s">
        <v>25</v>
      </c>
      <c r="D50" s="257"/>
      <c r="E50" s="257"/>
      <c r="F50" s="257"/>
      <c r="G50" s="257"/>
      <c r="H50" s="257"/>
      <c r="I50" s="257"/>
      <c r="J50" s="257"/>
      <c r="K50" s="257"/>
      <c r="L50" s="257"/>
      <c r="M50" s="257"/>
      <c r="N50" s="257"/>
      <c r="O50" s="257"/>
      <c r="P50" s="257"/>
      <c r="Q50" s="257"/>
      <c r="R50" s="253"/>
      <c r="S50" s="257"/>
      <c r="T50" s="257"/>
      <c r="U50" s="257"/>
      <c r="V50" s="257"/>
      <c r="W50" s="257"/>
      <c r="X50" s="257"/>
      <c r="Y50" s="257"/>
      <c r="Z50" s="257"/>
      <c r="AA50" s="257"/>
      <c r="AB50" s="257"/>
      <c r="AC50" s="257"/>
      <c r="AD50" s="257"/>
      <c r="AE50" s="257"/>
      <c r="AF50" s="257"/>
      <c r="AG50" s="363"/>
      <c r="AH50" s="363"/>
      <c r="AI50" s="363"/>
      <c r="AJ50" s="363"/>
      <c r="AK50" s="363"/>
      <c r="AL50" s="363"/>
      <c r="AM50" s="363"/>
      <c r="AN50" s="363"/>
      <c r="AO50" s="363"/>
      <c r="AP50" s="363"/>
      <c r="AQ50" s="363"/>
      <c r="AR50" s="363"/>
      <c r="AS50" s="363"/>
      <c r="AT50" s="363"/>
      <c r="AU50" s="258">
        <f>SUM(AG50:AT50)</f>
        <v>0</v>
      </c>
    </row>
    <row r="51" spans="1:47" ht="15" outlineLevel="1">
      <c r="B51" s="256" t="s">
        <v>266</v>
      </c>
      <c r="C51" s="253" t="s">
        <v>163</v>
      </c>
      <c r="D51" s="257"/>
      <c r="E51" s="257"/>
      <c r="F51" s="257"/>
      <c r="G51" s="257"/>
      <c r="H51" s="257"/>
      <c r="I51" s="257"/>
      <c r="J51" s="257"/>
      <c r="K51" s="257"/>
      <c r="L51" s="257"/>
      <c r="M51" s="257"/>
      <c r="N51" s="257"/>
      <c r="O51" s="257"/>
      <c r="P51" s="257"/>
      <c r="Q51" s="257"/>
      <c r="R51" s="416"/>
      <c r="S51" s="257"/>
      <c r="T51" s="257"/>
      <c r="U51" s="257"/>
      <c r="V51" s="257"/>
      <c r="W51" s="257"/>
      <c r="X51" s="257"/>
      <c r="Y51" s="257"/>
      <c r="Z51" s="257"/>
      <c r="AA51" s="257"/>
      <c r="AB51" s="257"/>
      <c r="AC51" s="257"/>
      <c r="AD51" s="257"/>
      <c r="AE51" s="257"/>
      <c r="AF51" s="257"/>
      <c r="AG51" s="364">
        <f>AG50</f>
        <v>0</v>
      </c>
      <c r="AH51" s="364">
        <f t="shared" ref="AH51" si="40">AH50</f>
        <v>0</v>
      </c>
      <c r="AI51" s="364">
        <f t="shared" ref="AI51" si="41">AI50</f>
        <v>0</v>
      </c>
      <c r="AJ51" s="364">
        <f t="shared" ref="AJ51" si="42">AJ50</f>
        <v>0</v>
      </c>
      <c r="AK51" s="364">
        <f t="shared" ref="AK51" si="43">AK50</f>
        <v>0</v>
      </c>
      <c r="AL51" s="364">
        <f t="shared" ref="AL51" si="44">AL50</f>
        <v>0</v>
      </c>
      <c r="AM51" s="364">
        <f t="shared" ref="AM51" si="45">AM50</f>
        <v>0</v>
      </c>
      <c r="AN51" s="364">
        <f t="shared" ref="AN51" si="46">AN50</f>
        <v>0</v>
      </c>
      <c r="AO51" s="364">
        <f t="shared" ref="AO51" si="47">AO50</f>
        <v>0</v>
      </c>
      <c r="AP51" s="364">
        <f t="shared" ref="AP51" si="48">AP50</f>
        <v>0</v>
      </c>
      <c r="AQ51" s="364">
        <f t="shared" ref="AQ51" si="49">AQ50</f>
        <v>0</v>
      </c>
      <c r="AR51" s="364">
        <f t="shared" ref="AR51" si="50">AR50</f>
        <v>0</v>
      </c>
      <c r="AS51" s="364">
        <f t="shared" ref="AS51" si="51">AS50</f>
        <v>0</v>
      </c>
      <c r="AT51" s="364">
        <f t="shared" ref="AT51" si="52">AT50</f>
        <v>0</v>
      </c>
      <c r="AU51" s="259"/>
    </row>
    <row r="52" spans="1:47" ht="15" outlineLevel="1">
      <c r="B52" s="256"/>
      <c r="C52" s="253"/>
      <c r="D52" s="253"/>
      <c r="E52" s="253"/>
      <c r="F52" s="253"/>
      <c r="G52" s="253"/>
      <c r="H52" s="253"/>
      <c r="I52" s="253"/>
      <c r="J52" s="253"/>
      <c r="K52" s="253"/>
      <c r="L52" s="253"/>
      <c r="M52" s="253"/>
      <c r="N52" s="253"/>
      <c r="O52" s="253"/>
      <c r="P52" s="253"/>
      <c r="Q52" s="253"/>
      <c r="R52" s="253"/>
      <c r="S52" s="253"/>
      <c r="T52" s="253"/>
      <c r="U52" s="253"/>
      <c r="V52" s="253"/>
      <c r="W52" s="253"/>
      <c r="X52" s="253"/>
      <c r="Y52" s="253"/>
      <c r="Z52" s="253"/>
      <c r="AA52" s="253"/>
      <c r="AB52" s="253"/>
      <c r="AC52" s="253"/>
      <c r="AD52" s="253"/>
      <c r="AE52" s="253"/>
      <c r="AF52" s="253"/>
      <c r="AG52" s="375"/>
      <c r="AH52" s="376"/>
      <c r="AI52" s="376"/>
      <c r="AJ52" s="376"/>
      <c r="AK52" s="376"/>
      <c r="AL52" s="376"/>
      <c r="AM52" s="376"/>
      <c r="AN52" s="376"/>
      <c r="AO52" s="376"/>
      <c r="AP52" s="376"/>
      <c r="AQ52" s="376"/>
      <c r="AR52" s="376"/>
      <c r="AS52" s="376"/>
      <c r="AT52" s="376"/>
      <c r="AU52" s="259"/>
    </row>
    <row r="53" spans="1:47" ht="16.5" customHeight="1" outlineLevel="1">
      <c r="B53" s="280" t="s">
        <v>495</v>
      </c>
      <c r="C53" s="251"/>
      <c r="D53" s="251"/>
      <c r="E53" s="251"/>
      <c r="F53" s="251"/>
      <c r="G53" s="251"/>
      <c r="H53" s="251"/>
      <c r="I53" s="251"/>
      <c r="J53" s="251"/>
      <c r="K53" s="251"/>
      <c r="L53" s="251"/>
      <c r="M53" s="251"/>
      <c r="N53" s="251"/>
      <c r="O53" s="251"/>
      <c r="P53" s="251"/>
      <c r="Q53" s="251"/>
      <c r="R53" s="252"/>
      <c r="S53" s="251"/>
      <c r="T53" s="251"/>
      <c r="U53" s="251"/>
      <c r="V53" s="251"/>
      <c r="W53" s="251"/>
      <c r="X53" s="251"/>
      <c r="Y53" s="251"/>
      <c r="Z53" s="251"/>
      <c r="AA53" s="251"/>
      <c r="AB53" s="251"/>
      <c r="AC53" s="251"/>
      <c r="AD53" s="251"/>
      <c r="AE53" s="251"/>
      <c r="AF53" s="251"/>
      <c r="AG53" s="367"/>
      <c r="AH53" s="367"/>
      <c r="AI53" s="367"/>
      <c r="AJ53" s="367"/>
      <c r="AK53" s="367"/>
      <c r="AL53" s="367"/>
      <c r="AM53" s="367"/>
      <c r="AN53" s="367"/>
      <c r="AO53" s="367"/>
      <c r="AP53" s="367"/>
      <c r="AQ53" s="367"/>
      <c r="AR53" s="367"/>
      <c r="AS53" s="367"/>
      <c r="AT53" s="367"/>
      <c r="AU53" s="254"/>
    </row>
    <row r="54" spans="1:47" ht="15" outlineLevel="1">
      <c r="A54" s="459">
        <v>6</v>
      </c>
      <c r="B54" s="275" t="s">
        <v>99</v>
      </c>
      <c r="C54" s="253" t="s">
        <v>25</v>
      </c>
      <c r="D54" s="257"/>
      <c r="E54" s="257"/>
      <c r="F54" s="257"/>
      <c r="G54" s="257"/>
      <c r="H54" s="257"/>
      <c r="I54" s="257"/>
      <c r="J54" s="257">
        <f>'7.  Persistence Report'!BA61</f>
        <v>0</v>
      </c>
      <c r="K54" s="257">
        <f>'7.  Persistence Report'!BB61</f>
        <v>0</v>
      </c>
      <c r="L54" s="257">
        <f>'7.  Persistence Report'!BC61</f>
        <v>0</v>
      </c>
      <c r="M54" s="257">
        <f>'7.  Persistence Report'!BD61</f>
        <v>0</v>
      </c>
      <c r="N54" s="257">
        <f>'7.  Persistence Report'!BE61</f>
        <v>0</v>
      </c>
      <c r="O54" s="257">
        <f>'7.  Persistence Report'!BF61</f>
        <v>0</v>
      </c>
      <c r="P54" s="257">
        <f>'7.  Persistence Report'!BG61</f>
        <v>0</v>
      </c>
      <c r="Q54" s="257">
        <f>'7.  Persistence Report'!BH61</f>
        <v>0</v>
      </c>
      <c r="R54" s="257">
        <v>12</v>
      </c>
      <c r="S54" s="257"/>
      <c r="T54" s="257"/>
      <c r="U54" s="257"/>
      <c r="V54" s="257"/>
      <c r="W54" s="257"/>
      <c r="X54" s="257"/>
      <c r="Y54" s="257">
        <f>'7.  Persistence Report'!V61</f>
        <v>0</v>
      </c>
      <c r="Z54" s="257">
        <f>'7.  Persistence Report'!W61</f>
        <v>0</v>
      </c>
      <c r="AA54" s="257">
        <f>'7.  Persistence Report'!X61</f>
        <v>0</v>
      </c>
      <c r="AB54" s="257">
        <f>'7.  Persistence Report'!Y61</f>
        <v>0</v>
      </c>
      <c r="AC54" s="257">
        <f>'7.  Persistence Report'!Z61</f>
        <v>0</v>
      </c>
      <c r="AD54" s="257">
        <f>'7.  Persistence Report'!AA61</f>
        <v>0</v>
      </c>
      <c r="AE54" s="257">
        <f>'7.  Persistence Report'!AB61</f>
        <v>0</v>
      </c>
      <c r="AF54" s="257">
        <f>'7.  Persistence Report'!AC61</f>
        <v>0</v>
      </c>
      <c r="AG54" s="368"/>
      <c r="AH54" s="363"/>
      <c r="AI54" s="363">
        <v>1</v>
      </c>
      <c r="AJ54" s="363"/>
      <c r="AK54" s="363"/>
      <c r="AL54" s="363"/>
      <c r="AM54" s="363"/>
      <c r="AN54" s="368"/>
      <c r="AO54" s="368"/>
      <c r="AP54" s="368"/>
      <c r="AQ54" s="368"/>
      <c r="AR54" s="368"/>
      <c r="AS54" s="368"/>
      <c r="AT54" s="368"/>
      <c r="AU54" s="258">
        <f>SUM(AG54:AT54)</f>
        <v>1</v>
      </c>
    </row>
    <row r="55" spans="1:47" ht="15" outlineLevel="1">
      <c r="B55" s="256" t="s">
        <v>266</v>
      </c>
      <c r="C55" s="253" t="s">
        <v>163</v>
      </c>
      <c r="D55" s="257"/>
      <c r="E55" s="257"/>
      <c r="F55" s="257"/>
      <c r="G55" s="257"/>
      <c r="H55" s="257"/>
      <c r="I55" s="257"/>
      <c r="J55" s="257">
        <f>'7.  Persistence Report'!BA60</f>
        <v>156788</v>
      </c>
      <c r="K55" s="257">
        <f>'7.  Persistence Report'!BB60</f>
        <v>156788</v>
      </c>
      <c r="L55" s="257">
        <f>'7.  Persistence Report'!BC60</f>
        <v>156788</v>
      </c>
      <c r="M55" s="257">
        <f>'7.  Persistence Report'!BD60</f>
        <v>156788</v>
      </c>
      <c r="N55" s="257">
        <f>'7.  Persistence Report'!BE60</f>
        <v>156788</v>
      </c>
      <c r="O55" s="257">
        <f>'7.  Persistence Report'!BF60</f>
        <v>156788</v>
      </c>
      <c r="P55" s="257">
        <f>'7.  Persistence Report'!BG60</f>
        <v>156788</v>
      </c>
      <c r="Q55" s="257">
        <f>'7.  Persistence Report'!BH60</f>
        <v>109751</v>
      </c>
      <c r="R55" s="257">
        <f>R54</f>
        <v>12</v>
      </c>
      <c r="S55" s="257"/>
      <c r="T55" s="257"/>
      <c r="U55" s="257"/>
      <c r="V55" s="257"/>
      <c r="W55" s="257"/>
      <c r="X55" s="257"/>
      <c r="Y55" s="257">
        <f>'7.  Persistence Report'!V60</f>
        <v>33</v>
      </c>
      <c r="Z55" s="257">
        <f>'7.  Persistence Report'!W60</f>
        <v>33</v>
      </c>
      <c r="AA55" s="257">
        <f>'7.  Persistence Report'!X60</f>
        <v>33</v>
      </c>
      <c r="AB55" s="257">
        <f>'7.  Persistence Report'!Y60</f>
        <v>33</v>
      </c>
      <c r="AC55" s="257">
        <f>'7.  Persistence Report'!Z60</f>
        <v>33</v>
      </c>
      <c r="AD55" s="257">
        <f>'7.  Persistence Report'!AA60</f>
        <v>33</v>
      </c>
      <c r="AE55" s="257">
        <f>'7.  Persistence Report'!AB60</f>
        <v>33</v>
      </c>
      <c r="AF55" s="257">
        <f>'7.  Persistence Report'!AC60</f>
        <v>23</v>
      </c>
      <c r="AG55" s="364">
        <f>AG54</f>
        <v>0</v>
      </c>
      <c r="AH55" s="364">
        <f t="shared" ref="AH55" si="53">AH54</f>
        <v>0</v>
      </c>
      <c r="AI55" s="364">
        <f t="shared" ref="AI55" si="54">AI54</f>
        <v>1</v>
      </c>
      <c r="AJ55" s="364">
        <f t="shared" ref="AJ55" si="55">AJ54</f>
        <v>0</v>
      </c>
      <c r="AK55" s="364">
        <f t="shared" ref="AK55" si="56">AK54</f>
        <v>0</v>
      </c>
      <c r="AL55" s="364">
        <f t="shared" ref="AL55" si="57">AL54</f>
        <v>0</v>
      </c>
      <c r="AM55" s="364">
        <f t="shared" ref="AM55" si="58">AM54</f>
        <v>0</v>
      </c>
      <c r="AN55" s="364">
        <f t="shared" ref="AN55" si="59">AN54</f>
        <v>0</v>
      </c>
      <c r="AO55" s="364">
        <f t="shared" ref="AO55" si="60">AO54</f>
        <v>0</v>
      </c>
      <c r="AP55" s="364">
        <f t="shared" ref="AP55" si="61">AP54</f>
        <v>0</v>
      </c>
      <c r="AQ55" s="364">
        <f t="shared" ref="AQ55" si="62">AQ54</f>
        <v>0</v>
      </c>
      <c r="AR55" s="364">
        <f t="shared" ref="AR55" si="63">AR54</f>
        <v>0</v>
      </c>
      <c r="AS55" s="364">
        <f t="shared" ref="AS55" si="64">AS54</f>
        <v>0</v>
      </c>
      <c r="AT55" s="364">
        <f t="shared" ref="AT55" si="65">AT54</f>
        <v>0</v>
      </c>
      <c r="AU55" s="272"/>
    </row>
    <row r="56" spans="1:47" ht="15" outlineLevel="1">
      <c r="B56" s="271"/>
      <c r="C56" s="273"/>
      <c r="D56" s="253"/>
      <c r="E56" s="253"/>
      <c r="F56" s="253"/>
      <c r="G56" s="253"/>
      <c r="H56" s="253"/>
      <c r="I56" s="253"/>
      <c r="J56" s="253"/>
      <c r="K56" s="253"/>
      <c r="L56" s="253"/>
      <c r="M56" s="253"/>
      <c r="N56" s="253"/>
      <c r="O56" s="253"/>
      <c r="P56" s="253"/>
      <c r="Q56" s="253"/>
      <c r="R56" s="253"/>
      <c r="S56" s="253"/>
      <c r="T56" s="253"/>
      <c r="U56" s="253"/>
      <c r="V56" s="253"/>
      <c r="W56" s="253"/>
      <c r="X56" s="253"/>
      <c r="Y56" s="253"/>
      <c r="Z56" s="253"/>
      <c r="AA56" s="253"/>
      <c r="AB56" s="253"/>
      <c r="AC56" s="253"/>
      <c r="AD56" s="253"/>
      <c r="AE56" s="253"/>
      <c r="AF56" s="253"/>
      <c r="AG56" s="369"/>
      <c r="AH56" s="369"/>
      <c r="AI56" s="369"/>
      <c r="AJ56" s="369"/>
      <c r="AK56" s="369"/>
      <c r="AL56" s="369"/>
      <c r="AM56" s="369"/>
      <c r="AN56" s="369"/>
      <c r="AO56" s="369"/>
      <c r="AP56" s="369"/>
      <c r="AQ56" s="369"/>
      <c r="AR56" s="369"/>
      <c r="AS56" s="369"/>
      <c r="AT56" s="369"/>
      <c r="AU56" s="274"/>
    </row>
    <row r="57" spans="1:47" ht="28.5" customHeight="1" outlineLevel="1">
      <c r="A57" s="459">
        <v>7</v>
      </c>
      <c r="B57" s="275" t="s">
        <v>100</v>
      </c>
      <c r="C57" s="253" t="s">
        <v>25</v>
      </c>
      <c r="D57" s="257"/>
      <c r="E57" s="257"/>
      <c r="F57" s="257"/>
      <c r="G57" s="257"/>
      <c r="H57" s="257"/>
      <c r="I57" s="257"/>
      <c r="J57" s="257">
        <f>'7.  Persistence Report'!BA57</f>
        <v>2310710</v>
      </c>
      <c r="K57" s="257">
        <f>'7.  Persistence Report'!BB57</f>
        <v>2310710</v>
      </c>
      <c r="L57" s="257">
        <f>'7.  Persistence Report'!BC57</f>
        <v>2297779</v>
      </c>
      <c r="M57" s="257">
        <f>'7.  Persistence Report'!BD57</f>
        <v>2113122</v>
      </c>
      <c r="N57" s="257">
        <f>'7.  Persistence Report'!BE57</f>
        <v>1625603</v>
      </c>
      <c r="O57" s="257">
        <f>'7.  Persistence Report'!BF57</f>
        <v>1591271</v>
      </c>
      <c r="P57" s="257">
        <f>'7.  Persistence Report'!BG57</f>
        <v>1064692</v>
      </c>
      <c r="Q57" s="257">
        <f>'7.  Persistence Report'!BH57</f>
        <v>1064692</v>
      </c>
      <c r="R57" s="257">
        <v>12</v>
      </c>
      <c r="S57" s="257"/>
      <c r="T57" s="257"/>
      <c r="U57" s="257"/>
      <c r="V57" s="257"/>
      <c r="W57" s="257"/>
      <c r="X57" s="257"/>
      <c r="Y57" s="257">
        <f>'7.  Persistence Report'!V57</f>
        <v>294</v>
      </c>
      <c r="Z57" s="257">
        <f>'7.  Persistence Report'!W57</f>
        <v>294</v>
      </c>
      <c r="AA57" s="257">
        <f>'7.  Persistence Report'!X57</f>
        <v>291</v>
      </c>
      <c r="AB57" s="257">
        <f>'7.  Persistence Report'!Y57</f>
        <v>259</v>
      </c>
      <c r="AC57" s="257">
        <f>'7.  Persistence Report'!Z57</f>
        <v>171</v>
      </c>
      <c r="AD57" s="257">
        <f>'7.  Persistence Report'!AA57</f>
        <v>165</v>
      </c>
      <c r="AE57" s="257">
        <f>'7.  Persistence Report'!AB57</f>
        <v>149</v>
      </c>
      <c r="AF57" s="257">
        <f>'7.  Persistence Report'!AC57</f>
        <v>149</v>
      </c>
      <c r="AG57" s="467"/>
      <c r="AH57" s="467">
        <v>0.12</v>
      </c>
      <c r="AI57" s="467">
        <v>0.88</v>
      </c>
      <c r="AJ57" s="363"/>
      <c r="AK57" s="467"/>
      <c r="AL57" s="363"/>
      <c r="AM57" s="363"/>
      <c r="AN57" s="368"/>
      <c r="AO57" s="368"/>
      <c r="AP57" s="368"/>
      <c r="AQ57" s="368"/>
      <c r="AR57" s="368"/>
      <c r="AS57" s="368"/>
      <c r="AT57" s="368"/>
      <c r="AU57" s="258">
        <f>SUM(AG57:AT57)</f>
        <v>1</v>
      </c>
    </row>
    <row r="58" spans="1:47" ht="15" outlineLevel="1">
      <c r="B58" s="256" t="s">
        <v>266</v>
      </c>
      <c r="C58" s="253" t="s">
        <v>163</v>
      </c>
      <c r="D58" s="257"/>
      <c r="E58" s="257"/>
      <c r="F58" s="257"/>
      <c r="G58" s="257"/>
      <c r="H58" s="257"/>
      <c r="I58" s="257"/>
      <c r="J58" s="257">
        <f>'7.  Persistence Report'!BA51+'7.  Persistence Report'!BA53</f>
        <v>376962</v>
      </c>
      <c r="K58" s="257">
        <f>'7.  Persistence Report'!BB51+'7.  Persistence Report'!BB53</f>
        <v>376962</v>
      </c>
      <c r="L58" s="257">
        <f>'7.  Persistence Report'!BC51+'7.  Persistence Report'!BC53</f>
        <v>389894</v>
      </c>
      <c r="M58" s="257">
        <f>'7.  Persistence Report'!BD51+'7.  Persistence Report'!BD53</f>
        <v>349330</v>
      </c>
      <c r="N58" s="257">
        <f>'7.  Persistence Report'!BE51+'7.  Persistence Report'!BE53</f>
        <v>271550</v>
      </c>
      <c r="O58" s="257">
        <f>'7.  Persistence Report'!BF51+'7.  Persistence Report'!BF53</f>
        <v>264020</v>
      </c>
      <c r="P58" s="257">
        <f>'7.  Persistence Report'!BG51+'7.  Persistence Report'!BG53</f>
        <v>179244</v>
      </c>
      <c r="Q58" s="257">
        <f>'7.  Persistence Report'!BH51+'7.  Persistence Report'!BH53</f>
        <v>179244</v>
      </c>
      <c r="R58" s="257">
        <f>R57</f>
        <v>12</v>
      </c>
      <c r="S58" s="257"/>
      <c r="T58" s="257"/>
      <c r="U58" s="257"/>
      <c r="V58" s="257"/>
      <c r="W58" s="257"/>
      <c r="X58" s="257"/>
      <c r="Y58" s="257">
        <f>'7.  Persistence Report'!V51+'7.  Persistence Report'!V53</f>
        <v>49</v>
      </c>
      <c r="Z58" s="257">
        <f>'7.  Persistence Report'!W51+'7.  Persistence Report'!W53</f>
        <v>49</v>
      </c>
      <c r="AA58" s="257">
        <f>'7.  Persistence Report'!X51+'7.  Persistence Report'!X53</f>
        <v>52</v>
      </c>
      <c r="AB58" s="257">
        <f>'7.  Persistence Report'!Y51+'7.  Persistence Report'!Y53</f>
        <v>45</v>
      </c>
      <c r="AC58" s="257">
        <f>'7.  Persistence Report'!Z51+'7.  Persistence Report'!Z53</f>
        <v>33</v>
      </c>
      <c r="AD58" s="257">
        <f>'7.  Persistence Report'!AA51+'7.  Persistence Report'!AA53</f>
        <v>32</v>
      </c>
      <c r="AE58" s="257">
        <f>'7.  Persistence Report'!AB51+'7.  Persistence Report'!AB53</f>
        <v>13</v>
      </c>
      <c r="AF58" s="257">
        <f>'7.  Persistence Report'!AC51+'7.  Persistence Report'!AC53</f>
        <v>13</v>
      </c>
      <c r="AG58" s="364">
        <f>AG57</f>
        <v>0</v>
      </c>
      <c r="AH58" s="364">
        <f>AH57</f>
        <v>0.12</v>
      </c>
      <c r="AI58" s="364">
        <f t="shared" ref="AI58" si="66">AI57</f>
        <v>0.88</v>
      </c>
      <c r="AJ58" s="364">
        <f t="shared" ref="AJ58" si="67">AJ57</f>
        <v>0</v>
      </c>
      <c r="AK58" s="364">
        <f t="shared" ref="AK58" si="68">AK57</f>
        <v>0</v>
      </c>
      <c r="AL58" s="364">
        <f t="shared" ref="AL58" si="69">AL57</f>
        <v>0</v>
      </c>
      <c r="AM58" s="364">
        <f t="shared" ref="AM58" si="70">AM57</f>
        <v>0</v>
      </c>
      <c r="AN58" s="364">
        <f t="shared" ref="AN58" si="71">AN57</f>
        <v>0</v>
      </c>
      <c r="AO58" s="364">
        <f t="shared" ref="AO58" si="72">AO57</f>
        <v>0</v>
      </c>
      <c r="AP58" s="364">
        <f t="shared" ref="AP58" si="73">AP57</f>
        <v>0</v>
      </c>
      <c r="AQ58" s="364">
        <f t="shared" ref="AQ58" si="74">AQ57</f>
        <v>0</v>
      </c>
      <c r="AR58" s="364">
        <f t="shared" ref="AR58" si="75">AR57</f>
        <v>0</v>
      </c>
      <c r="AS58" s="364">
        <f t="shared" ref="AS58" si="76">AS57</f>
        <v>0</v>
      </c>
      <c r="AT58" s="364">
        <f t="shared" ref="AT58" si="77">AT57</f>
        <v>0</v>
      </c>
      <c r="AU58" s="272"/>
    </row>
    <row r="59" spans="1:47" ht="15" outlineLevel="1">
      <c r="B59" s="275"/>
      <c r="C59" s="273"/>
      <c r="D59" s="253"/>
      <c r="E59" s="253"/>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369"/>
      <c r="AH59" s="370"/>
      <c r="AI59" s="369"/>
      <c r="AJ59" s="369"/>
      <c r="AK59" s="369"/>
      <c r="AL59" s="369"/>
      <c r="AM59" s="369"/>
      <c r="AN59" s="369"/>
      <c r="AO59" s="369"/>
      <c r="AP59" s="369"/>
      <c r="AQ59" s="369"/>
      <c r="AR59" s="369"/>
      <c r="AS59" s="369"/>
      <c r="AT59" s="369"/>
      <c r="AU59" s="274"/>
    </row>
    <row r="60" spans="1:47" ht="15" outlineLevel="1">
      <c r="A60" s="459">
        <v>8</v>
      </c>
      <c r="B60" s="275" t="s">
        <v>101</v>
      </c>
      <c r="C60" s="253" t="s">
        <v>25</v>
      </c>
      <c r="D60" s="257"/>
      <c r="E60" s="257"/>
      <c r="F60" s="257"/>
      <c r="G60" s="257"/>
      <c r="H60" s="257"/>
      <c r="I60" s="257"/>
      <c r="J60" s="257">
        <f>'7.  Persistence Report'!BA49</f>
        <v>47312</v>
      </c>
      <c r="K60" s="257">
        <f>'7.  Persistence Report'!BB49</f>
        <v>47312</v>
      </c>
      <c r="L60" s="257">
        <f>'7.  Persistence Report'!BC49</f>
        <v>47312</v>
      </c>
      <c r="M60" s="257">
        <f>'7.  Persistence Report'!BD49</f>
        <v>47312</v>
      </c>
      <c r="N60" s="257">
        <f>'7.  Persistence Report'!BE49</f>
        <v>43992</v>
      </c>
      <c r="O60" s="257">
        <f>'7.  Persistence Report'!BF49</f>
        <v>4530</v>
      </c>
      <c r="P60" s="257">
        <f>'7.  Persistence Report'!BG49</f>
        <v>0</v>
      </c>
      <c r="Q60" s="257">
        <f>'7.  Persistence Report'!BH49</f>
        <v>0</v>
      </c>
      <c r="R60" s="257">
        <v>12</v>
      </c>
      <c r="S60" s="257"/>
      <c r="T60" s="257"/>
      <c r="U60" s="257"/>
      <c r="V60" s="257"/>
      <c r="W60" s="257"/>
      <c r="X60" s="257"/>
      <c r="Y60" s="257">
        <f>'7.  Persistence Report'!V49</f>
        <v>11</v>
      </c>
      <c r="Z60" s="257">
        <f>'7.  Persistence Report'!W49</f>
        <v>11</v>
      </c>
      <c r="AA60" s="257">
        <f>'7.  Persistence Report'!X49</f>
        <v>11</v>
      </c>
      <c r="AB60" s="257">
        <f>'7.  Persistence Report'!Y49</f>
        <v>11</v>
      </c>
      <c r="AC60" s="257">
        <f>'7.  Persistence Report'!Z49</f>
        <v>10</v>
      </c>
      <c r="AD60" s="257">
        <f>'7.  Persistence Report'!AA49</f>
        <v>1</v>
      </c>
      <c r="AE60" s="257">
        <f>'7.  Persistence Report'!AB49</f>
        <v>0</v>
      </c>
      <c r="AF60" s="257">
        <f>'7.  Persistence Report'!AC49</f>
        <v>0</v>
      </c>
      <c r="AG60" s="368"/>
      <c r="AH60" s="467"/>
      <c r="AI60" s="363">
        <v>1</v>
      </c>
      <c r="AJ60" s="363"/>
      <c r="AK60" s="363"/>
      <c r="AL60" s="363"/>
      <c r="AM60" s="363"/>
      <c r="AN60" s="368"/>
      <c r="AO60" s="368"/>
      <c r="AP60" s="368"/>
      <c r="AQ60" s="368"/>
      <c r="AR60" s="368"/>
      <c r="AS60" s="368"/>
      <c r="AT60" s="368"/>
      <c r="AU60" s="258">
        <f>SUM(AG60:AT60)</f>
        <v>1</v>
      </c>
    </row>
    <row r="61" spans="1:47" ht="15" outlineLevel="1">
      <c r="B61" s="256" t="s">
        <v>266</v>
      </c>
      <c r="C61" s="253" t="s">
        <v>163</v>
      </c>
      <c r="D61" s="257"/>
      <c r="E61" s="257"/>
      <c r="F61" s="257"/>
      <c r="G61" s="257"/>
      <c r="H61" s="257"/>
      <c r="I61" s="257"/>
      <c r="J61" s="257">
        <f>'7.  Persistence Report'!BA47</f>
        <v>5757</v>
      </c>
      <c r="K61" s="257">
        <f>'7.  Persistence Report'!BB47</f>
        <v>5757</v>
      </c>
      <c r="L61" s="257">
        <f>'7.  Persistence Report'!BC47</f>
        <v>5757</v>
      </c>
      <c r="M61" s="257">
        <f>'7.  Persistence Report'!BD47</f>
        <v>5757</v>
      </c>
      <c r="N61" s="257">
        <f>'7.  Persistence Report'!BE47</f>
        <v>5757</v>
      </c>
      <c r="O61" s="257">
        <f>'7.  Persistence Report'!BF47</f>
        <v>3173</v>
      </c>
      <c r="P61" s="257">
        <f>'7.  Persistence Report'!BG47</f>
        <v>0</v>
      </c>
      <c r="Q61" s="257">
        <f>'7.  Persistence Report'!BH47</f>
        <v>0</v>
      </c>
      <c r="R61" s="257">
        <f>R60</f>
        <v>12</v>
      </c>
      <c r="S61" s="257"/>
      <c r="T61" s="257"/>
      <c r="U61" s="257"/>
      <c r="V61" s="257"/>
      <c r="W61" s="257"/>
      <c r="X61" s="257"/>
      <c r="Y61" s="257">
        <f>'7.  Persistence Report'!V47</f>
        <v>1</v>
      </c>
      <c r="Z61" s="257">
        <f>'7.  Persistence Report'!W47</f>
        <v>1</v>
      </c>
      <c r="AA61" s="257">
        <f>'7.  Persistence Report'!X47</f>
        <v>1</v>
      </c>
      <c r="AB61" s="257">
        <f>'7.  Persistence Report'!Y47</f>
        <v>1</v>
      </c>
      <c r="AC61" s="257">
        <f>'7.  Persistence Report'!Z47</f>
        <v>1</v>
      </c>
      <c r="AD61" s="257">
        <f>'7.  Persistence Report'!AA47</f>
        <v>1</v>
      </c>
      <c r="AE61" s="257">
        <f>'7.  Persistence Report'!AB47</f>
        <v>0</v>
      </c>
      <c r="AF61" s="257">
        <f>'7.  Persistence Report'!AC47</f>
        <v>0</v>
      </c>
      <c r="AG61" s="364">
        <f>AG60</f>
        <v>0</v>
      </c>
      <c r="AH61" s="364">
        <f t="shared" ref="AH61" si="78">AH60</f>
        <v>0</v>
      </c>
      <c r="AI61" s="364">
        <f t="shared" ref="AI61" si="79">AI60</f>
        <v>1</v>
      </c>
      <c r="AJ61" s="364">
        <f t="shared" ref="AJ61" si="80">AJ60</f>
        <v>0</v>
      </c>
      <c r="AK61" s="364">
        <f t="shared" ref="AK61" si="81">AK60</f>
        <v>0</v>
      </c>
      <c r="AL61" s="364">
        <f t="shared" ref="AL61" si="82">AL60</f>
        <v>0</v>
      </c>
      <c r="AM61" s="364">
        <f t="shared" ref="AM61" si="83">AM60</f>
        <v>0</v>
      </c>
      <c r="AN61" s="364">
        <f t="shared" ref="AN61" si="84">AN60</f>
        <v>0</v>
      </c>
      <c r="AO61" s="364">
        <f t="shared" ref="AO61" si="85">AO60</f>
        <v>0</v>
      </c>
      <c r="AP61" s="364">
        <f t="shared" ref="AP61" si="86">AP60</f>
        <v>0</v>
      </c>
      <c r="AQ61" s="364">
        <f t="shared" ref="AQ61" si="87">AQ60</f>
        <v>0</v>
      </c>
      <c r="AR61" s="364">
        <f t="shared" ref="AR61" si="88">AR60</f>
        <v>0</v>
      </c>
      <c r="AS61" s="364">
        <f t="shared" ref="AS61" si="89">AS60</f>
        <v>0</v>
      </c>
      <c r="AT61" s="364">
        <f t="shared" ref="AT61" si="90">AT60</f>
        <v>0</v>
      </c>
      <c r="AU61" s="272"/>
    </row>
    <row r="62" spans="1:47" ht="15" outlineLevel="1">
      <c r="B62" s="275"/>
      <c r="C62" s="273"/>
      <c r="D62" s="277"/>
      <c r="E62" s="277"/>
      <c r="F62" s="277"/>
      <c r="G62" s="277"/>
      <c r="H62" s="277"/>
      <c r="I62" s="277"/>
      <c r="J62" s="277"/>
      <c r="K62" s="277"/>
      <c r="L62" s="277"/>
      <c r="M62" s="277"/>
      <c r="N62" s="277"/>
      <c r="O62" s="277"/>
      <c r="P62" s="277"/>
      <c r="Q62" s="277"/>
      <c r="R62" s="253"/>
      <c r="S62" s="277"/>
      <c r="T62" s="277"/>
      <c r="U62" s="277"/>
      <c r="V62" s="277"/>
      <c r="W62" s="277"/>
      <c r="X62" s="277"/>
      <c r="Y62" s="277"/>
      <c r="Z62" s="277"/>
      <c r="AA62" s="277"/>
      <c r="AB62" s="277"/>
      <c r="AC62" s="277"/>
      <c r="AD62" s="277"/>
      <c r="AE62" s="277"/>
      <c r="AF62" s="277"/>
      <c r="AG62" s="369"/>
      <c r="AH62" s="370"/>
      <c r="AI62" s="369"/>
      <c r="AJ62" s="369"/>
      <c r="AK62" s="369"/>
      <c r="AL62" s="369"/>
      <c r="AM62" s="369"/>
      <c r="AN62" s="369"/>
      <c r="AO62" s="369"/>
      <c r="AP62" s="369"/>
      <c r="AQ62" s="369"/>
      <c r="AR62" s="369"/>
      <c r="AS62" s="369"/>
      <c r="AT62" s="369"/>
      <c r="AU62" s="274"/>
    </row>
    <row r="63" spans="1:47" ht="15" outlineLevel="1">
      <c r="A63" s="459">
        <v>9</v>
      </c>
      <c r="B63" s="275" t="s">
        <v>102</v>
      </c>
      <c r="C63" s="253" t="s">
        <v>25</v>
      </c>
      <c r="D63" s="257"/>
      <c r="E63" s="257"/>
      <c r="F63" s="257"/>
      <c r="G63" s="257"/>
      <c r="H63" s="257"/>
      <c r="I63" s="257"/>
      <c r="J63" s="257"/>
      <c r="K63" s="257"/>
      <c r="L63" s="257"/>
      <c r="M63" s="257"/>
      <c r="N63" s="257"/>
      <c r="O63" s="257"/>
      <c r="P63" s="257"/>
      <c r="Q63" s="257"/>
      <c r="R63" s="257">
        <v>12</v>
      </c>
      <c r="S63" s="257"/>
      <c r="T63" s="257"/>
      <c r="U63" s="257"/>
      <c r="V63" s="257"/>
      <c r="W63" s="257"/>
      <c r="X63" s="257"/>
      <c r="Y63" s="257"/>
      <c r="Z63" s="257"/>
      <c r="AA63" s="257"/>
      <c r="AB63" s="257"/>
      <c r="AC63" s="257"/>
      <c r="AD63" s="257"/>
      <c r="AE63" s="257"/>
      <c r="AF63" s="257"/>
      <c r="AG63" s="368"/>
      <c r="AH63" s="363"/>
      <c r="AI63" s="363"/>
      <c r="AJ63" s="363"/>
      <c r="AK63" s="363"/>
      <c r="AL63" s="363"/>
      <c r="AM63" s="363"/>
      <c r="AN63" s="368"/>
      <c r="AO63" s="368"/>
      <c r="AP63" s="368"/>
      <c r="AQ63" s="368"/>
      <c r="AR63" s="368"/>
      <c r="AS63" s="368"/>
      <c r="AT63" s="368"/>
      <c r="AU63" s="258">
        <f>SUM(AG63:AT63)</f>
        <v>0</v>
      </c>
    </row>
    <row r="64" spans="1:47" ht="15" outlineLevel="1">
      <c r="B64" s="256" t="s">
        <v>266</v>
      </c>
      <c r="C64" s="253" t="s">
        <v>163</v>
      </c>
      <c r="D64" s="257"/>
      <c r="E64" s="257"/>
      <c r="F64" s="257"/>
      <c r="G64" s="257"/>
      <c r="H64" s="257"/>
      <c r="I64" s="257"/>
      <c r="J64" s="257"/>
      <c r="K64" s="257"/>
      <c r="L64" s="257"/>
      <c r="M64" s="257"/>
      <c r="N64" s="257"/>
      <c r="O64" s="257"/>
      <c r="P64" s="257"/>
      <c r="Q64" s="257"/>
      <c r="R64" s="257">
        <f>R63</f>
        <v>12</v>
      </c>
      <c r="S64" s="257"/>
      <c r="T64" s="257"/>
      <c r="U64" s="257"/>
      <c r="V64" s="257"/>
      <c r="W64" s="257"/>
      <c r="X64" s="257"/>
      <c r="Y64" s="257"/>
      <c r="Z64" s="257"/>
      <c r="AA64" s="257"/>
      <c r="AB64" s="257"/>
      <c r="AC64" s="257"/>
      <c r="AD64" s="257"/>
      <c r="AE64" s="257"/>
      <c r="AF64" s="257"/>
      <c r="AG64" s="364">
        <f>AG63</f>
        <v>0</v>
      </c>
      <c r="AH64" s="364">
        <f t="shared" ref="AH64" si="91">AH63</f>
        <v>0</v>
      </c>
      <c r="AI64" s="364">
        <f t="shared" ref="AI64" si="92">AI63</f>
        <v>0</v>
      </c>
      <c r="AJ64" s="364">
        <f t="shared" ref="AJ64" si="93">AJ63</f>
        <v>0</v>
      </c>
      <c r="AK64" s="364">
        <f t="shared" ref="AK64" si="94">AK63</f>
        <v>0</v>
      </c>
      <c r="AL64" s="364">
        <f t="shared" ref="AL64" si="95">AL63</f>
        <v>0</v>
      </c>
      <c r="AM64" s="364">
        <f t="shared" ref="AM64" si="96">AM63</f>
        <v>0</v>
      </c>
      <c r="AN64" s="364">
        <f t="shared" ref="AN64" si="97">AN63</f>
        <v>0</v>
      </c>
      <c r="AO64" s="364">
        <f t="shared" ref="AO64" si="98">AO63</f>
        <v>0</v>
      </c>
      <c r="AP64" s="364">
        <f t="shared" ref="AP64" si="99">AP63</f>
        <v>0</v>
      </c>
      <c r="AQ64" s="364">
        <f t="shared" ref="AQ64" si="100">AQ63</f>
        <v>0</v>
      </c>
      <c r="AR64" s="364">
        <f t="shared" ref="AR64" si="101">AR63</f>
        <v>0</v>
      </c>
      <c r="AS64" s="364">
        <f t="shared" ref="AS64" si="102">AS63</f>
        <v>0</v>
      </c>
      <c r="AT64" s="364">
        <f t="shared" ref="AT64" si="103">AT63</f>
        <v>0</v>
      </c>
      <c r="AU64" s="272"/>
    </row>
    <row r="65" spans="1:47" ht="15" outlineLevel="1">
      <c r="B65" s="275"/>
      <c r="C65" s="273"/>
      <c r="D65" s="277"/>
      <c r="E65" s="277"/>
      <c r="F65" s="277"/>
      <c r="G65" s="277"/>
      <c r="H65" s="277"/>
      <c r="I65" s="277"/>
      <c r="J65" s="277"/>
      <c r="K65" s="277"/>
      <c r="L65" s="277"/>
      <c r="M65" s="277"/>
      <c r="N65" s="277"/>
      <c r="O65" s="277"/>
      <c r="P65" s="277"/>
      <c r="Q65" s="277"/>
      <c r="R65" s="253"/>
      <c r="S65" s="277"/>
      <c r="T65" s="277"/>
      <c r="U65" s="277"/>
      <c r="V65" s="277"/>
      <c r="W65" s="277"/>
      <c r="X65" s="277"/>
      <c r="Y65" s="277"/>
      <c r="Z65" s="277"/>
      <c r="AA65" s="277"/>
      <c r="AB65" s="277"/>
      <c r="AC65" s="277"/>
      <c r="AD65" s="277"/>
      <c r="AE65" s="277"/>
      <c r="AF65" s="277"/>
      <c r="AG65" s="369"/>
      <c r="AH65" s="369"/>
      <c r="AI65" s="369"/>
      <c r="AJ65" s="369"/>
      <c r="AK65" s="369"/>
      <c r="AL65" s="369"/>
      <c r="AM65" s="369"/>
      <c r="AN65" s="369"/>
      <c r="AO65" s="369"/>
      <c r="AP65" s="369"/>
      <c r="AQ65" s="369"/>
      <c r="AR65" s="369"/>
      <c r="AS65" s="369"/>
      <c r="AT65" s="369"/>
      <c r="AU65" s="274"/>
    </row>
    <row r="66" spans="1:47" ht="15" outlineLevel="1">
      <c r="A66" s="459">
        <v>10</v>
      </c>
      <c r="B66" s="275" t="s">
        <v>103</v>
      </c>
      <c r="C66" s="253" t="s">
        <v>25</v>
      </c>
      <c r="D66" s="257"/>
      <c r="E66" s="257"/>
      <c r="F66" s="257"/>
      <c r="G66" s="257"/>
      <c r="H66" s="257"/>
      <c r="I66" s="257"/>
      <c r="J66" s="257"/>
      <c r="K66" s="257"/>
      <c r="L66" s="257"/>
      <c r="M66" s="257"/>
      <c r="N66" s="257"/>
      <c r="O66" s="257"/>
      <c r="P66" s="257"/>
      <c r="Q66" s="257"/>
      <c r="R66" s="257">
        <v>3</v>
      </c>
      <c r="S66" s="257"/>
      <c r="T66" s="257"/>
      <c r="U66" s="257"/>
      <c r="V66" s="257"/>
      <c r="W66" s="257"/>
      <c r="X66" s="257"/>
      <c r="Y66" s="257"/>
      <c r="Z66" s="257"/>
      <c r="AA66" s="257"/>
      <c r="AB66" s="257"/>
      <c r="AC66" s="257"/>
      <c r="AD66" s="257"/>
      <c r="AE66" s="257"/>
      <c r="AF66" s="257"/>
      <c r="AG66" s="368"/>
      <c r="AH66" s="363"/>
      <c r="AI66" s="363"/>
      <c r="AJ66" s="363"/>
      <c r="AK66" s="363"/>
      <c r="AL66" s="363"/>
      <c r="AM66" s="363"/>
      <c r="AN66" s="368"/>
      <c r="AO66" s="368"/>
      <c r="AP66" s="368"/>
      <c r="AQ66" s="368"/>
      <c r="AR66" s="368"/>
      <c r="AS66" s="368"/>
      <c r="AT66" s="368"/>
      <c r="AU66" s="258">
        <f>SUM(AG66:AT66)</f>
        <v>0</v>
      </c>
    </row>
    <row r="67" spans="1:47" ht="15" outlineLevel="1">
      <c r="B67" s="256" t="s">
        <v>266</v>
      </c>
      <c r="C67" s="253" t="s">
        <v>163</v>
      </c>
      <c r="D67" s="257"/>
      <c r="E67" s="257"/>
      <c r="F67" s="257"/>
      <c r="G67" s="257"/>
      <c r="H67" s="257"/>
      <c r="I67" s="257"/>
      <c r="J67" s="257"/>
      <c r="K67" s="257"/>
      <c r="L67" s="257"/>
      <c r="M67" s="257"/>
      <c r="N67" s="257"/>
      <c r="O67" s="257"/>
      <c r="P67" s="257"/>
      <c r="Q67" s="257"/>
      <c r="R67" s="257">
        <f>R66</f>
        <v>3</v>
      </c>
      <c r="S67" s="257"/>
      <c r="T67" s="257"/>
      <c r="U67" s="257"/>
      <c r="V67" s="257"/>
      <c r="W67" s="257"/>
      <c r="X67" s="257"/>
      <c r="Y67" s="257"/>
      <c r="Z67" s="257"/>
      <c r="AA67" s="257"/>
      <c r="AB67" s="257"/>
      <c r="AC67" s="257"/>
      <c r="AD67" s="257"/>
      <c r="AE67" s="257"/>
      <c r="AF67" s="257"/>
      <c r="AG67" s="364">
        <f>AG66</f>
        <v>0</v>
      </c>
      <c r="AH67" s="364">
        <f t="shared" ref="AH67" si="104">AH66</f>
        <v>0</v>
      </c>
      <c r="AI67" s="364">
        <f t="shared" ref="AI67" si="105">AI66</f>
        <v>0</v>
      </c>
      <c r="AJ67" s="364">
        <f t="shared" ref="AJ67" si="106">AJ66</f>
        <v>0</v>
      </c>
      <c r="AK67" s="364">
        <f t="shared" ref="AK67" si="107">AK66</f>
        <v>0</v>
      </c>
      <c r="AL67" s="364">
        <f t="shared" ref="AL67" si="108">AL66</f>
        <v>0</v>
      </c>
      <c r="AM67" s="364">
        <f t="shared" ref="AM67" si="109">AM66</f>
        <v>0</v>
      </c>
      <c r="AN67" s="364">
        <f t="shared" ref="AN67" si="110">AN66</f>
        <v>0</v>
      </c>
      <c r="AO67" s="364">
        <f t="shared" ref="AO67" si="111">AO66</f>
        <v>0</v>
      </c>
      <c r="AP67" s="364">
        <f t="shared" ref="AP67" si="112">AP66</f>
        <v>0</v>
      </c>
      <c r="AQ67" s="364">
        <f t="shared" ref="AQ67" si="113">AQ66</f>
        <v>0</v>
      </c>
      <c r="AR67" s="364">
        <f t="shared" ref="AR67" si="114">AR66</f>
        <v>0</v>
      </c>
      <c r="AS67" s="364">
        <f t="shared" ref="AS67" si="115">AS66</f>
        <v>0</v>
      </c>
      <c r="AT67" s="364">
        <f t="shared" ref="AT67" si="116">AT66</f>
        <v>0</v>
      </c>
      <c r="AU67" s="272"/>
    </row>
    <row r="68" spans="1:47" ht="15" outlineLevel="1">
      <c r="B68" s="275"/>
      <c r="C68" s="273"/>
      <c r="D68" s="277"/>
      <c r="E68" s="277"/>
      <c r="F68" s="277"/>
      <c r="G68" s="277"/>
      <c r="H68" s="277"/>
      <c r="I68" s="277"/>
      <c r="J68" s="277"/>
      <c r="K68" s="277"/>
      <c r="L68" s="277"/>
      <c r="M68" s="277"/>
      <c r="N68" s="277"/>
      <c r="O68" s="277"/>
      <c r="P68" s="277"/>
      <c r="Q68" s="277"/>
      <c r="R68" s="253"/>
      <c r="S68" s="277"/>
      <c r="T68" s="277"/>
      <c r="U68" s="277"/>
      <c r="V68" s="277"/>
      <c r="W68" s="277"/>
      <c r="X68" s="277"/>
      <c r="Y68" s="277"/>
      <c r="Z68" s="277"/>
      <c r="AA68" s="277"/>
      <c r="AB68" s="277"/>
      <c r="AC68" s="277"/>
      <c r="AD68" s="277"/>
      <c r="AE68" s="277"/>
      <c r="AF68" s="277"/>
      <c r="AG68" s="369"/>
      <c r="AH68" s="370"/>
      <c r="AI68" s="369"/>
      <c r="AJ68" s="369"/>
      <c r="AK68" s="369"/>
      <c r="AL68" s="369"/>
      <c r="AM68" s="369"/>
      <c r="AN68" s="369"/>
      <c r="AO68" s="369"/>
      <c r="AP68" s="369"/>
      <c r="AQ68" s="369"/>
      <c r="AR68" s="369"/>
      <c r="AS68" s="369"/>
      <c r="AT68" s="369"/>
      <c r="AU68" s="274"/>
    </row>
    <row r="69" spans="1:47" ht="15.6" outlineLevel="1">
      <c r="B69" s="250" t="s">
        <v>10</v>
      </c>
      <c r="C69" s="251"/>
      <c r="D69" s="251"/>
      <c r="E69" s="251"/>
      <c r="F69" s="251"/>
      <c r="G69" s="251"/>
      <c r="H69" s="251"/>
      <c r="I69" s="251"/>
      <c r="J69" s="251"/>
      <c r="K69" s="251"/>
      <c r="L69" s="251"/>
      <c r="M69" s="251"/>
      <c r="N69" s="251"/>
      <c r="O69" s="251"/>
      <c r="P69" s="251"/>
      <c r="Q69" s="251"/>
      <c r="R69" s="252"/>
      <c r="S69" s="251"/>
      <c r="T69" s="251"/>
      <c r="U69" s="251"/>
      <c r="V69" s="251"/>
      <c r="W69" s="251"/>
      <c r="X69" s="251"/>
      <c r="Y69" s="251"/>
      <c r="Z69" s="251"/>
      <c r="AA69" s="251"/>
      <c r="AB69" s="251"/>
      <c r="AC69" s="251"/>
      <c r="AD69" s="251"/>
      <c r="AE69" s="251"/>
      <c r="AF69" s="251"/>
      <c r="AG69" s="367"/>
      <c r="AH69" s="367"/>
      <c r="AI69" s="367"/>
      <c r="AJ69" s="367"/>
      <c r="AK69" s="367"/>
      <c r="AL69" s="367"/>
      <c r="AM69" s="367"/>
      <c r="AN69" s="367"/>
      <c r="AO69" s="367"/>
      <c r="AP69" s="367"/>
      <c r="AQ69" s="367"/>
      <c r="AR69" s="367"/>
      <c r="AS69" s="367"/>
      <c r="AT69" s="367"/>
      <c r="AU69" s="254"/>
    </row>
    <row r="70" spans="1:47" ht="30" outlineLevel="1">
      <c r="A70" s="459">
        <v>11</v>
      </c>
      <c r="B70" s="275" t="s">
        <v>104</v>
      </c>
      <c r="C70" s="253" t="s">
        <v>25</v>
      </c>
      <c r="D70" s="257"/>
      <c r="E70" s="257"/>
      <c r="F70" s="257"/>
      <c r="G70" s="257"/>
      <c r="H70" s="257"/>
      <c r="I70" s="257"/>
      <c r="J70" s="257"/>
      <c r="K70" s="257"/>
      <c r="L70" s="257"/>
      <c r="M70" s="257"/>
      <c r="N70" s="257"/>
      <c r="O70" s="257"/>
      <c r="P70" s="257"/>
      <c r="Q70" s="257"/>
      <c r="R70" s="257">
        <v>12</v>
      </c>
      <c r="S70" s="257"/>
      <c r="T70" s="257"/>
      <c r="U70" s="257"/>
      <c r="V70" s="257"/>
      <c r="W70" s="257"/>
      <c r="X70" s="257"/>
      <c r="Y70" s="257"/>
      <c r="Z70" s="257"/>
      <c r="AA70" s="257"/>
      <c r="AB70" s="257"/>
      <c r="AC70" s="257"/>
      <c r="AD70" s="257"/>
      <c r="AE70" s="257"/>
      <c r="AF70" s="257"/>
      <c r="AG70" s="379"/>
      <c r="AH70" s="363"/>
      <c r="AI70" s="363"/>
      <c r="AJ70" s="363"/>
      <c r="AK70" s="363"/>
      <c r="AL70" s="363"/>
      <c r="AM70" s="363"/>
      <c r="AN70" s="368"/>
      <c r="AO70" s="368"/>
      <c r="AP70" s="368"/>
      <c r="AQ70" s="368"/>
      <c r="AR70" s="368"/>
      <c r="AS70" s="368"/>
      <c r="AT70" s="368"/>
      <c r="AU70" s="258">
        <f>SUM(AG70:AT70)</f>
        <v>0</v>
      </c>
    </row>
    <row r="71" spans="1:47" ht="15" outlineLevel="1">
      <c r="B71" s="256" t="s">
        <v>266</v>
      </c>
      <c r="C71" s="253" t="s">
        <v>163</v>
      </c>
      <c r="D71" s="257"/>
      <c r="E71" s="257"/>
      <c r="F71" s="257"/>
      <c r="G71" s="257"/>
      <c r="H71" s="257"/>
      <c r="I71" s="257"/>
      <c r="J71" s="257"/>
      <c r="K71" s="257"/>
      <c r="L71" s="257"/>
      <c r="M71" s="257"/>
      <c r="N71" s="257"/>
      <c r="O71" s="257"/>
      <c r="P71" s="257"/>
      <c r="Q71" s="257"/>
      <c r="R71" s="257">
        <f>R70</f>
        <v>12</v>
      </c>
      <c r="S71" s="257"/>
      <c r="T71" s="257"/>
      <c r="U71" s="257"/>
      <c r="V71" s="257"/>
      <c r="W71" s="257"/>
      <c r="X71" s="257"/>
      <c r="Y71" s="257"/>
      <c r="Z71" s="257"/>
      <c r="AA71" s="257"/>
      <c r="AB71" s="257"/>
      <c r="AC71" s="257"/>
      <c r="AD71" s="257"/>
      <c r="AE71" s="257"/>
      <c r="AF71" s="257"/>
      <c r="AG71" s="364">
        <f>AG70</f>
        <v>0</v>
      </c>
      <c r="AH71" s="364">
        <f t="shared" ref="AH71" si="117">AH70</f>
        <v>0</v>
      </c>
      <c r="AI71" s="364">
        <f t="shared" ref="AI71" si="118">AI70</f>
        <v>0</v>
      </c>
      <c r="AJ71" s="364">
        <f t="shared" ref="AJ71" si="119">AJ70</f>
        <v>0</v>
      </c>
      <c r="AK71" s="364">
        <f t="shared" ref="AK71" si="120">AK70</f>
        <v>0</v>
      </c>
      <c r="AL71" s="364">
        <f t="shared" ref="AL71" si="121">AL70</f>
        <v>0</v>
      </c>
      <c r="AM71" s="364">
        <f t="shared" ref="AM71" si="122">AM70</f>
        <v>0</v>
      </c>
      <c r="AN71" s="364">
        <f t="shared" ref="AN71" si="123">AN70</f>
        <v>0</v>
      </c>
      <c r="AO71" s="364">
        <f t="shared" ref="AO71" si="124">AO70</f>
        <v>0</v>
      </c>
      <c r="AP71" s="364">
        <f t="shared" ref="AP71" si="125">AP70</f>
        <v>0</v>
      </c>
      <c r="AQ71" s="364">
        <f t="shared" ref="AQ71" si="126">AQ70</f>
        <v>0</v>
      </c>
      <c r="AR71" s="364">
        <f t="shared" ref="AR71" si="127">AR70</f>
        <v>0</v>
      </c>
      <c r="AS71" s="364">
        <f t="shared" ref="AS71" si="128">AS70</f>
        <v>0</v>
      </c>
      <c r="AT71" s="364">
        <f t="shared" ref="AT71" si="129">AT70</f>
        <v>0</v>
      </c>
      <c r="AU71" s="259"/>
    </row>
    <row r="72" spans="1:47" ht="15" outlineLevel="1">
      <c r="B72" s="276"/>
      <c r="C72" s="267"/>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365"/>
      <c r="AH72" s="374"/>
      <c r="AI72" s="374"/>
      <c r="AJ72" s="374"/>
      <c r="AK72" s="374"/>
      <c r="AL72" s="374"/>
      <c r="AM72" s="374"/>
      <c r="AN72" s="374"/>
      <c r="AO72" s="374"/>
      <c r="AP72" s="374"/>
      <c r="AQ72" s="374"/>
      <c r="AR72" s="374"/>
      <c r="AS72" s="374"/>
      <c r="AT72" s="374"/>
      <c r="AU72" s="268"/>
    </row>
    <row r="73" spans="1:47" ht="30" outlineLevel="1">
      <c r="A73" s="459">
        <v>12</v>
      </c>
      <c r="B73" s="275" t="s">
        <v>105</v>
      </c>
      <c r="C73" s="253" t="s">
        <v>25</v>
      </c>
      <c r="D73" s="257"/>
      <c r="E73" s="257"/>
      <c r="F73" s="257"/>
      <c r="G73" s="257"/>
      <c r="H73" s="257"/>
      <c r="I73" s="257"/>
      <c r="J73" s="257"/>
      <c r="K73" s="257"/>
      <c r="L73" s="257"/>
      <c r="M73" s="257"/>
      <c r="N73" s="257"/>
      <c r="O73" s="257"/>
      <c r="P73" s="257"/>
      <c r="Q73" s="257"/>
      <c r="R73" s="257">
        <v>12</v>
      </c>
      <c r="S73" s="257"/>
      <c r="T73" s="257"/>
      <c r="U73" s="257"/>
      <c r="V73" s="257"/>
      <c r="W73" s="257"/>
      <c r="X73" s="257"/>
      <c r="Y73" s="257"/>
      <c r="Z73" s="257"/>
      <c r="AA73" s="257"/>
      <c r="AB73" s="257"/>
      <c r="AC73" s="257"/>
      <c r="AD73" s="257"/>
      <c r="AE73" s="257"/>
      <c r="AF73" s="257"/>
      <c r="AG73" s="363"/>
      <c r="AH73" s="363"/>
      <c r="AI73" s="363"/>
      <c r="AJ73" s="363"/>
      <c r="AK73" s="363"/>
      <c r="AL73" s="363"/>
      <c r="AM73" s="363"/>
      <c r="AN73" s="368"/>
      <c r="AO73" s="368"/>
      <c r="AP73" s="368"/>
      <c r="AQ73" s="368"/>
      <c r="AR73" s="368"/>
      <c r="AS73" s="368"/>
      <c r="AT73" s="368"/>
      <c r="AU73" s="258">
        <f>SUM(AG73:AT73)</f>
        <v>0</v>
      </c>
    </row>
    <row r="74" spans="1:47" ht="15" outlineLevel="1">
      <c r="B74" s="275" t="s">
        <v>266</v>
      </c>
      <c r="C74" s="253" t="s">
        <v>163</v>
      </c>
      <c r="D74" s="257"/>
      <c r="E74" s="257"/>
      <c r="F74" s="257"/>
      <c r="G74" s="257"/>
      <c r="H74" s="257"/>
      <c r="I74" s="257"/>
      <c r="J74" s="257"/>
      <c r="K74" s="257"/>
      <c r="L74" s="257"/>
      <c r="M74" s="257"/>
      <c r="N74" s="257"/>
      <c r="O74" s="257"/>
      <c r="P74" s="257"/>
      <c r="Q74" s="257"/>
      <c r="R74" s="257">
        <f>R73</f>
        <v>12</v>
      </c>
      <c r="S74" s="257"/>
      <c r="T74" s="257"/>
      <c r="U74" s="257"/>
      <c r="V74" s="257"/>
      <c r="W74" s="257"/>
      <c r="X74" s="257"/>
      <c r="Y74" s="257"/>
      <c r="Z74" s="257"/>
      <c r="AA74" s="257"/>
      <c r="AB74" s="257"/>
      <c r="AC74" s="257"/>
      <c r="AD74" s="257"/>
      <c r="AE74" s="257"/>
      <c r="AF74" s="257"/>
      <c r="AG74" s="364">
        <f>AG73</f>
        <v>0</v>
      </c>
      <c r="AH74" s="364">
        <f t="shared" ref="AH74" si="130">AH73</f>
        <v>0</v>
      </c>
      <c r="AI74" s="364">
        <f t="shared" ref="AI74" si="131">AI73</f>
        <v>0</v>
      </c>
      <c r="AJ74" s="364">
        <f t="shared" ref="AJ74" si="132">AJ73</f>
        <v>0</v>
      </c>
      <c r="AK74" s="364">
        <f t="shared" ref="AK74" si="133">AK73</f>
        <v>0</v>
      </c>
      <c r="AL74" s="364">
        <f t="shared" ref="AL74" si="134">AL73</f>
        <v>0</v>
      </c>
      <c r="AM74" s="364">
        <f t="shared" ref="AM74" si="135">AM73</f>
        <v>0</v>
      </c>
      <c r="AN74" s="364">
        <f t="shared" ref="AN74" si="136">AN73</f>
        <v>0</v>
      </c>
      <c r="AO74" s="364">
        <f t="shared" ref="AO74" si="137">AO73</f>
        <v>0</v>
      </c>
      <c r="AP74" s="364">
        <f t="shared" ref="AP74" si="138">AP73</f>
        <v>0</v>
      </c>
      <c r="AQ74" s="364">
        <f t="shared" ref="AQ74" si="139">AQ73</f>
        <v>0</v>
      </c>
      <c r="AR74" s="364">
        <f t="shared" ref="AR74" si="140">AR73</f>
        <v>0</v>
      </c>
      <c r="AS74" s="364">
        <f t="shared" ref="AS74" si="141">AS73</f>
        <v>0</v>
      </c>
      <c r="AT74" s="364">
        <f t="shared" ref="AT74" si="142">AT73</f>
        <v>0</v>
      </c>
      <c r="AU74" s="259"/>
    </row>
    <row r="75" spans="1:47" ht="15" outlineLevel="1">
      <c r="B75" s="275"/>
      <c r="C75" s="267"/>
      <c r="D75" s="253"/>
      <c r="E75" s="253"/>
      <c r="F75" s="253"/>
      <c r="G75" s="253"/>
      <c r="H75" s="253"/>
      <c r="I75" s="253"/>
      <c r="J75" s="253"/>
      <c r="K75" s="253"/>
      <c r="L75" s="253"/>
      <c r="M75" s="253"/>
      <c r="N75" s="253"/>
      <c r="O75" s="253"/>
      <c r="P75" s="253"/>
      <c r="Q75" s="253"/>
      <c r="R75" s="253"/>
      <c r="S75" s="253"/>
      <c r="T75" s="253"/>
      <c r="U75" s="253"/>
      <c r="V75" s="253"/>
      <c r="W75" s="253"/>
      <c r="X75" s="253"/>
      <c r="Y75" s="253"/>
      <c r="Z75" s="253"/>
      <c r="AA75" s="253"/>
      <c r="AB75" s="253"/>
      <c r="AC75" s="253"/>
      <c r="AD75" s="253"/>
      <c r="AE75" s="253"/>
      <c r="AF75" s="253"/>
      <c r="AG75" s="375"/>
      <c r="AH75" s="375"/>
      <c r="AI75" s="365"/>
      <c r="AJ75" s="365"/>
      <c r="AK75" s="365"/>
      <c r="AL75" s="365"/>
      <c r="AM75" s="365"/>
      <c r="AN75" s="365"/>
      <c r="AO75" s="365"/>
      <c r="AP75" s="365"/>
      <c r="AQ75" s="365"/>
      <c r="AR75" s="365"/>
      <c r="AS75" s="365"/>
      <c r="AT75" s="365"/>
      <c r="AU75" s="268"/>
    </row>
    <row r="76" spans="1:47" ht="30" outlineLevel="1">
      <c r="A76" s="459">
        <v>13</v>
      </c>
      <c r="B76" s="275" t="s">
        <v>106</v>
      </c>
      <c r="C76" s="253" t="s">
        <v>25</v>
      </c>
      <c r="D76" s="257"/>
      <c r="E76" s="257"/>
      <c r="F76" s="257"/>
      <c r="G76" s="257"/>
      <c r="H76" s="257"/>
      <c r="I76" s="257"/>
      <c r="J76" s="257">
        <f>'7.  Persistence Report'!BA76</f>
        <v>9610</v>
      </c>
      <c r="K76" s="257">
        <f>'7.  Persistence Report'!BB76</f>
        <v>9610</v>
      </c>
      <c r="L76" s="257">
        <f>'7.  Persistence Report'!BC76</f>
        <v>9610</v>
      </c>
      <c r="M76" s="257">
        <f>'7.  Persistence Report'!BD76</f>
        <v>9610</v>
      </c>
      <c r="N76" s="257">
        <f>'7.  Persistence Report'!BE76</f>
        <v>0</v>
      </c>
      <c r="O76" s="257">
        <f>'7.  Persistence Report'!BF76</f>
        <v>0</v>
      </c>
      <c r="P76" s="257">
        <f>'7.  Persistence Report'!BG76</f>
        <v>0</v>
      </c>
      <c r="Q76" s="257">
        <f>'7.  Persistence Report'!BH76</f>
        <v>0</v>
      </c>
      <c r="R76" s="257">
        <v>12</v>
      </c>
      <c r="S76" s="257"/>
      <c r="T76" s="257"/>
      <c r="U76" s="257"/>
      <c r="V76" s="257"/>
      <c r="W76" s="257"/>
      <c r="X76" s="257"/>
      <c r="Y76" s="257">
        <f>'7.  Persistence Report'!V76</f>
        <v>3</v>
      </c>
      <c r="Z76" s="257">
        <f>'7.  Persistence Report'!W76</f>
        <v>3</v>
      </c>
      <c r="AA76" s="257">
        <f>'7.  Persistence Report'!X76</f>
        <v>3</v>
      </c>
      <c r="AB76" s="257">
        <f>'7.  Persistence Report'!Y76</f>
        <v>3</v>
      </c>
      <c r="AC76" s="257">
        <f>'7.  Persistence Report'!Z76</f>
        <v>0</v>
      </c>
      <c r="AD76" s="257">
        <f>'7.  Persistence Report'!AA76</f>
        <v>0</v>
      </c>
      <c r="AE76" s="257">
        <f>'7.  Persistence Report'!AB76</f>
        <v>0</v>
      </c>
      <c r="AF76" s="257">
        <f>'7.  Persistence Report'!AC76</f>
        <v>0</v>
      </c>
      <c r="AG76" s="363"/>
      <c r="AH76" s="363"/>
      <c r="AI76" s="363">
        <v>1</v>
      </c>
      <c r="AJ76" s="363"/>
      <c r="AK76" s="363"/>
      <c r="AL76" s="363"/>
      <c r="AM76" s="363"/>
      <c r="AN76" s="368"/>
      <c r="AO76" s="368"/>
      <c r="AP76" s="368"/>
      <c r="AQ76" s="368"/>
      <c r="AR76" s="368"/>
      <c r="AS76" s="368"/>
      <c r="AT76" s="368"/>
      <c r="AU76" s="258">
        <f>SUM(AG76:AT76)</f>
        <v>1</v>
      </c>
    </row>
    <row r="77" spans="1:47" ht="15" outlineLevel="1">
      <c r="B77" s="275" t="s">
        <v>266</v>
      </c>
      <c r="C77" s="253" t="s">
        <v>163</v>
      </c>
      <c r="D77" s="257"/>
      <c r="E77" s="257"/>
      <c r="F77" s="257"/>
      <c r="G77" s="257"/>
      <c r="H77" s="257"/>
      <c r="I77" s="257"/>
      <c r="J77" s="257"/>
      <c r="K77" s="257"/>
      <c r="L77" s="257"/>
      <c r="M77" s="257"/>
      <c r="N77" s="257"/>
      <c r="O77" s="257"/>
      <c r="P77" s="257"/>
      <c r="Q77" s="257"/>
      <c r="R77" s="257">
        <f>R76</f>
        <v>12</v>
      </c>
      <c r="S77" s="257"/>
      <c r="T77" s="257"/>
      <c r="U77" s="257"/>
      <c r="V77" s="257"/>
      <c r="W77" s="257"/>
      <c r="X77" s="257"/>
      <c r="Y77" s="257"/>
      <c r="Z77" s="257"/>
      <c r="AA77" s="257"/>
      <c r="AB77" s="257"/>
      <c r="AC77" s="257"/>
      <c r="AD77" s="257"/>
      <c r="AE77" s="257"/>
      <c r="AF77" s="257"/>
      <c r="AG77" s="364">
        <f>AG76</f>
        <v>0</v>
      </c>
      <c r="AH77" s="364">
        <f t="shared" ref="AH77:AT77" si="143">AH76</f>
        <v>0</v>
      </c>
      <c r="AI77" s="364">
        <f t="shared" si="143"/>
        <v>1</v>
      </c>
      <c r="AJ77" s="364">
        <f t="shared" si="143"/>
        <v>0</v>
      </c>
      <c r="AK77" s="364">
        <f t="shared" si="143"/>
        <v>0</v>
      </c>
      <c r="AL77" s="364">
        <f t="shared" si="143"/>
        <v>0</v>
      </c>
      <c r="AM77" s="364">
        <f t="shared" si="143"/>
        <v>0</v>
      </c>
      <c r="AN77" s="364">
        <f t="shared" si="143"/>
        <v>0</v>
      </c>
      <c r="AO77" s="364">
        <f t="shared" si="143"/>
        <v>0</v>
      </c>
      <c r="AP77" s="364">
        <f t="shared" si="143"/>
        <v>0</v>
      </c>
      <c r="AQ77" s="364">
        <f t="shared" si="143"/>
        <v>0</v>
      </c>
      <c r="AR77" s="364">
        <f t="shared" si="143"/>
        <v>0</v>
      </c>
      <c r="AS77" s="364">
        <f t="shared" si="143"/>
        <v>0</v>
      </c>
      <c r="AT77" s="364">
        <f t="shared" si="143"/>
        <v>0</v>
      </c>
      <c r="AU77" s="268"/>
    </row>
    <row r="78" spans="1:47" ht="15" outlineLevel="1">
      <c r="B78" s="275"/>
      <c r="C78" s="267"/>
      <c r="D78" s="253"/>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365"/>
      <c r="AH78" s="365"/>
      <c r="AI78" s="365"/>
      <c r="AJ78" s="365"/>
      <c r="AK78" s="365"/>
      <c r="AL78" s="365"/>
      <c r="AM78" s="365"/>
      <c r="AN78" s="365"/>
      <c r="AO78" s="365"/>
      <c r="AP78" s="365"/>
      <c r="AQ78" s="365"/>
      <c r="AR78" s="365"/>
      <c r="AS78" s="365"/>
      <c r="AT78" s="365"/>
      <c r="AU78" s="268"/>
    </row>
    <row r="79" spans="1:47" ht="15.6" outlineLevel="1">
      <c r="B79" s="250" t="s">
        <v>107</v>
      </c>
      <c r="C79" s="251"/>
      <c r="D79" s="252"/>
      <c r="E79" s="252"/>
      <c r="F79" s="252"/>
      <c r="G79" s="252"/>
      <c r="H79" s="252"/>
      <c r="I79" s="252"/>
      <c r="J79" s="252"/>
      <c r="K79" s="252"/>
      <c r="L79" s="252"/>
      <c r="M79" s="252"/>
      <c r="N79" s="252"/>
      <c r="O79" s="252"/>
      <c r="P79" s="252"/>
      <c r="Q79" s="252"/>
      <c r="R79" s="252"/>
      <c r="S79" s="252"/>
      <c r="T79" s="251"/>
      <c r="U79" s="251"/>
      <c r="V79" s="251"/>
      <c r="W79" s="251"/>
      <c r="X79" s="251"/>
      <c r="Y79" s="252"/>
      <c r="Z79" s="252"/>
      <c r="AA79" s="252"/>
      <c r="AB79" s="252"/>
      <c r="AC79" s="252"/>
      <c r="AD79" s="252"/>
      <c r="AE79" s="252"/>
      <c r="AF79" s="252"/>
      <c r="AG79" s="367"/>
      <c r="AH79" s="367"/>
      <c r="AI79" s="367"/>
      <c r="AJ79" s="367"/>
      <c r="AK79" s="367"/>
      <c r="AL79" s="367"/>
      <c r="AM79" s="367"/>
      <c r="AN79" s="367"/>
      <c r="AO79" s="367"/>
      <c r="AP79" s="367"/>
      <c r="AQ79" s="367"/>
      <c r="AR79" s="367"/>
      <c r="AS79" s="367"/>
      <c r="AT79" s="367"/>
      <c r="AU79" s="254"/>
    </row>
    <row r="80" spans="1:47" ht="15" outlineLevel="1">
      <c r="A80" s="459">
        <v>14</v>
      </c>
      <c r="B80" s="276" t="s">
        <v>108</v>
      </c>
      <c r="C80" s="253" t="s">
        <v>25</v>
      </c>
      <c r="D80" s="257"/>
      <c r="E80" s="257"/>
      <c r="F80" s="257"/>
      <c r="G80" s="257"/>
      <c r="H80" s="257"/>
      <c r="I80" s="257"/>
      <c r="J80" s="257">
        <f>'7.  Persistence Report'!BA75</f>
        <v>9386</v>
      </c>
      <c r="K80" s="257">
        <f>'7.  Persistence Report'!BB75</f>
        <v>8836</v>
      </c>
      <c r="L80" s="257">
        <f>'7.  Persistence Report'!BC75</f>
        <v>4382</v>
      </c>
      <c r="M80" s="257">
        <f>'7.  Persistence Report'!BD75</f>
        <v>4382</v>
      </c>
      <c r="N80" s="257">
        <f>'7.  Persistence Report'!BE75</f>
        <v>4382</v>
      </c>
      <c r="O80" s="257">
        <f>'7.  Persistence Report'!BF75</f>
        <v>4382</v>
      </c>
      <c r="P80" s="257">
        <f>'7.  Persistence Report'!BG75</f>
        <v>4062</v>
      </c>
      <c r="Q80" s="257">
        <f>'7.  Persistence Report'!BH75</f>
        <v>4062</v>
      </c>
      <c r="R80" s="257">
        <v>12</v>
      </c>
      <c r="S80" s="257"/>
      <c r="T80" s="257"/>
      <c r="U80" s="257"/>
      <c r="V80" s="257"/>
      <c r="W80" s="257"/>
      <c r="X80" s="257"/>
      <c r="Y80" s="257">
        <f>'7.  Persistence Report'!V75</f>
        <v>1</v>
      </c>
      <c r="Z80" s="257">
        <f>'7.  Persistence Report'!W75</f>
        <v>1</v>
      </c>
      <c r="AA80" s="257">
        <f>'7.  Persistence Report'!X75</f>
        <v>1</v>
      </c>
      <c r="AB80" s="257">
        <f>'7.  Persistence Report'!Y75</f>
        <v>1</v>
      </c>
      <c r="AC80" s="257">
        <f>'7.  Persistence Report'!Z75</f>
        <v>1</v>
      </c>
      <c r="AD80" s="257">
        <f>'7.  Persistence Report'!AA75</f>
        <v>1</v>
      </c>
      <c r="AE80" s="257">
        <f>'7.  Persistence Report'!AB75</f>
        <v>1</v>
      </c>
      <c r="AF80" s="257">
        <f>'7.  Persistence Report'!AC75</f>
        <v>1</v>
      </c>
      <c r="AG80" s="467"/>
      <c r="AH80" s="363"/>
      <c r="AI80" s="363"/>
      <c r="AJ80" s="363"/>
      <c r="AK80" s="363"/>
      <c r="AL80" s="363"/>
      <c r="AM80" s="363"/>
      <c r="AN80" s="363"/>
      <c r="AO80" s="363"/>
      <c r="AP80" s="363"/>
      <c r="AQ80" s="363"/>
      <c r="AR80" s="363"/>
      <c r="AS80" s="363"/>
      <c r="AT80" s="363"/>
      <c r="AU80" s="258">
        <f>SUM(AG80:AT80)</f>
        <v>0</v>
      </c>
    </row>
    <row r="81" spans="1:48" ht="15" outlineLevel="1">
      <c r="B81" s="256" t="s">
        <v>266</v>
      </c>
      <c r="C81" s="253" t="s">
        <v>163</v>
      </c>
      <c r="D81" s="257"/>
      <c r="E81" s="257"/>
      <c r="F81" s="257"/>
      <c r="G81" s="257"/>
      <c r="H81" s="257"/>
      <c r="I81" s="257"/>
      <c r="J81" s="257"/>
      <c r="K81" s="257"/>
      <c r="L81" s="257"/>
      <c r="M81" s="257"/>
      <c r="N81" s="257"/>
      <c r="O81" s="257"/>
      <c r="P81" s="257"/>
      <c r="Q81" s="257"/>
      <c r="R81" s="257">
        <f>R80</f>
        <v>12</v>
      </c>
      <c r="S81" s="257"/>
      <c r="T81" s="257"/>
      <c r="U81" s="257"/>
      <c r="V81" s="257"/>
      <c r="W81" s="257"/>
      <c r="X81" s="257"/>
      <c r="Y81" s="257"/>
      <c r="Z81" s="257"/>
      <c r="AA81" s="257"/>
      <c r="AB81" s="257"/>
      <c r="AC81" s="257"/>
      <c r="AD81" s="257"/>
      <c r="AE81" s="257"/>
      <c r="AF81" s="257"/>
      <c r="AG81" s="364">
        <f>AG80</f>
        <v>0</v>
      </c>
      <c r="AH81" s="364">
        <f t="shared" ref="AH81" si="144">AH80</f>
        <v>0</v>
      </c>
      <c r="AI81" s="364">
        <f t="shared" ref="AI81" si="145">AI80</f>
        <v>0</v>
      </c>
      <c r="AJ81" s="364">
        <f t="shared" ref="AJ81" si="146">AJ80</f>
        <v>0</v>
      </c>
      <c r="AK81" s="364">
        <f t="shared" ref="AK81" si="147">AK80</f>
        <v>0</v>
      </c>
      <c r="AL81" s="364">
        <f>AL80</f>
        <v>0</v>
      </c>
      <c r="AM81" s="364">
        <f t="shared" ref="AM81" si="148">AM80</f>
        <v>0</v>
      </c>
      <c r="AN81" s="364">
        <f t="shared" ref="AN81" si="149">AN80</f>
        <v>0</v>
      </c>
      <c r="AO81" s="364">
        <f t="shared" ref="AO81" si="150">AO80</f>
        <v>0</v>
      </c>
      <c r="AP81" s="364">
        <f t="shared" ref="AP81" si="151">AP80</f>
        <v>0</v>
      </c>
      <c r="AQ81" s="364">
        <f t="shared" ref="AQ81" si="152">AQ80</f>
        <v>0</v>
      </c>
      <c r="AR81" s="364">
        <f t="shared" ref="AR81" si="153">AR80</f>
        <v>0</v>
      </c>
      <c r="AS81" s="364">
        <f t="shared" ref="AS81" si="154">AS80</f>
        <v>0</v>
      </c>
      <c r="AT81" s="364">
        <f t="shared" ref="AT81" si="155">AT80</f>
        <v>0</v>
      </c>
      <c r="AU81" s="259"/>
    </row>
    <row r="82" spans="1:48" ht="15" outlineLevel="1">
      <c r="B82" s="256"/>
      <c r="C82" s="253"/>
      <c r="D82" s="253"/>
      <c r="E82" s="253"/>
      <c r="F82" s="253"/>
      <c r="G82" s="253"/>
      <c r="H82" s="253"/>
      <c r="I82" s="253"/>
      <c r="J82" s="253"/>
      <c r="K82" s="253"/>
      <c r="L82" s="253"/>
      <c r="M82" s="253"/>
      <c r="N82" s="253"/>
      <c r="O82" s="253"/>
      <c r="P82" s="253"/>
      <c r="Q82" s="253"/>
      <c r="R82" s="416"/>
      <c r="S82" s="253"/>
      <c r="T82" s="253"/>
      <c r="U82" s="253"/>
      <c r="V82" s="253"/>
      <c r="W82" s="253"/>
      <c r="X82" s="253"/>
      <c r="Y82" s="253"/>
      <c r="Z82" s="253"/>
      <c r="AA82" s="253"/>
      <c r="AB82" s="253"/>
      <c r="AC82" s="253"/>
      <c r="AD82" s="253"/>
      <c r="AE82" s="253"/>
      <c r="AF82" s="253"/>
      <c r="AG82" s="364"/>
      <c r="AH82" s="364"/>
      <c r="AI82" s="364"/>
      <c r="AJ82" s="364"/>
      <c r="AK82" s="364"/>
      <c r="AL82" s="364"/>
      <c r="AM82" s="364"/>
      <c r="AN82" s="364"/>
      <c r="AO82" s="364"/>
      <c r="AP82" s="364"/>
      <c r="AQ82" s="364"/>
      <c r="AR82" s="364"/>
      <c r="AS82" s="364"/>
      <c r="AT82" s="364"/>
      <c r="AU82" s="454"/>
      <c r="AV82" s="546"/>
    </row>
    <row r="83" spans="1:48" s="245" customFormat="1" ht="15.6" outlineLevel="1">
      <c r="A83" s="459"/>
      <c r="B83" s="250" t="s">
        <v>487</v>
      </c>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365"/>
      <c r="AH83" s="365"/>
      <c r="AI83" s="365"/>
      <c r="AJ83" s="365"/>
      <c r="AK83" s="365"/>
      <c r="AL83" s="365"/>
      <c r="AM83" s="369"/>
      <c r="AN83" s="369"/>
      <c r="AO83" s="369"/>
      <c r="AP83" s="369"/>
      <c r="AQ83" s="369"/>
      <c r="AR83" s="369"/>
      <c r="AS83" s="369"/>
      <c r="AT83" s="369"/>
      <c r="AU83" s="455"/>
      <c r="AV83" s="547"/>
    </row>
    <row r="84" spans="1:48" ht="15" outlineLevel="1">
      <c r="A84" s="459">
        <v>15</v>
      </c>
      <c r="B84" s="256" t="s">
        <v>492</v>
      </c>
      <c r="C84" s="253" t="s">
        <v>25</v>
      </c>
      <c r="D84" s="257"/>
      <c r="E84" s="257"/>
      <c r="F84" s="257"/>
      <c r="G84" s="257"/>
      <c r="H84" s="257"/>
      <c r="I84" s="257"/>
      <c r="J84" s="257"/>
      <c r="K84" s="257"/>
      <c r="L84" s="257"/>
      <c r="M84" s="257"/>
      <c r="N84" s="257"/>
      <c r="O84" s="257"/>
      <c r="P84" s="257"/>
      <c r="Q84" s="257"/>
      <c r="R84" s="257">
        <v>0</v>
      </c>
      <c r="S84" s="257"/>
      <c r="T84" s="257"/>
      <c r="U84" s="257"/>
      <c r="V84" s="257"/>
      <c r="W84" s="257"/>
      <c r="X84" s="257"/>
      <c r="Y84" s="257"/>
      <c r="Z84" s="257"/>
      <c r="AA84" s="257"/>
      <c r="AB84" s="257"/>
      <c r="AC84" s="257"/>
      <c r="AD84" s="257"/>
      <c r="AE84" s="257"/>
      <c r="AF84" s="257"/>
      <c r="AG84" s="363"/>
      <c r="AH84" s="363"/>
      <c r="AI84" s="363"/>
      <c r="AJ84" s="363"/>
      <c r="AK84" s="363"/>
      <c r="AL84" s="363"/>
      <c r="AM84" s="363"/>
      <c r="AN84" s="363"/>
      <c r="AO84" s="363"/>
      <c r="AP84" s="363"/>
      <c r="AQ84" s="363"/>
      <c r="AR84" s="363"/>
      <c r="AS84" s="363"/>
      <c r="AT84" s="363"/>
      <c r="AU84" s="258">
        <f>SUM(AG84:AT84)</f>
        <v>0</v>
      </c>
    </row>
    <row r="85" spans="1:48" ht="15" outlineLevel="1">
      <c r="B85" s="256" t="s">
        <v>266</v>
      </c>
      <c r="C85" s="253" t="s">
        <v>163</v>
      </c>
      <c r="D85" s="257"/>
      <c r="E85" s="257"/>
      <c r="F85" s="257"/>
      <c r="G85" s="257"/>
      <c r="H85" s="257"/>
      <c r="I85" s="257"/>
      <c r="J85" s="257"/>
      <c r="K85" s="257"/>
      <c r="L85" s="257"/>
      <c r="M85" s="257"/>
      <c r="N85" s="257"/>
      <c r="O85" s="257"/>
      <c r="P85" s="257"/>
      <c r="Q85" s="257"/>
      <c r="R85" s="257">
        <f>R84</f>
        <v>0</v>
      </c>
      <c r="S85" s="257"/>
      <c r="T85" s="257"/>
      <c r="U85" s="257"/>
      <c r="V85" s="257"/>
      <c r="W85" s="257"/>
      <c r="X85" s="257"/>
      <c r="Y85" s="257"/>
      <c r="Z85" s="257"/>
      <c r="AA85" s="257"/>
      <c r="AB85" s="257"/>
      <c r="AC85" s="257"/>
      <c r="AD85" s="257"/>
      <c r="AE85" s="257"/>
      <c r="AF85" s="257"/>
      <c r="AG85" s="364">
        <f>AG84</f>
        <v>0</v>
      </c>
      <c r="AH85" s="364">
        <f t="shared" ref="AH85:AK85" si="156">AH84</f>
        <v>0</v>
      </c>
      <c r="AI85" s="364">
        <f t="shared" si="156"/>
        <v>0</v>
      </c>
      <c r="AJ85" s="364">
        <f t="shared" si="156"/>
        <v>0</v>
      </c>
      <c r="AK85" s="364">
        <f t="shared" si="156"/>
        <v>0</v>
      </c>
      <c r="AL85" s="364">
        <f>AL84</f>
        <v>0</v>
      </c>
      <c r="AM85" s="364">
        <f t="shared" ref="AM85:AT85" si="157">AM84</f>
        <v>0</v>
      </c>
      <c r="AN85" s="364">
        <f t="shared" si="157"/>
        <v>0</v>
      </c>
      <c r="AO85" s="364">
        <f t="shared" si="157"/>
        <v>0</v>
      </c>
      <c r="AP85" s="364">
        <f t="shared" si="157"/>
        <v>0</v>
      </c>
      <c r="AQ85" s="364">
        <f t="shared" si="157"/>
        <v>0</v>
      </c>
      <c r="AR85" s="364">
        <f t="shared" si="157"/>
        <v>0</v>
      </c>
      <c r="AS85" s="364">
        <f t="shared" si="157"/>
        <v>0</v>
      </c>
      <c r="AT85" s="364">
        <f t="shared" si="157"/>
        <v>0</v>
      </c>
      <c r="AU85" s="259"/>
    </row>
    <row r="86" spans="1:48" ht="15" outlineLevel="1">
      <c r="B86" s="276"/>
      <c r="C86" s="267"/>
      <c r="D86" s="253"/>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365"/>
      <c r="AH86" s="365"/>
      <c r="AI86" s="365"/>
      <c r="AJ86" s="365"/>
      <c r="AK86" s="365"/>
      <c r="AL86" s="365"/>
      <c r="AM86" s="365"/>
      <c r="AN86" s="365"/>
      <c r="AO86" s="365"/>
      <c r="AP86" s="365"/>
      <c r="AQ86" s="365"/>
      <c r="AR86" s="365"/>
      <c r="AS86" s="365"/>
      <c r="AT86" s="365"/>
      <c r="AU86" s="268"/>
    </row>
    <row r="87" spans="1:48" s="245" customFormat="1" ht="15" outlineLevel="1">
      <c r="A87" s="459">
        <v>16</v>
      </c>
      <c r="B87" s="285" t="s">
        <v>488</v>
      </c>
      <c r="C87" s="253" t="s">
        <v>25</v>
      </c>
      <c r="D87" s="257"/>
      <c r="E87" s="257"/>
      <c r="F87" s="257"/>
      <c r="G87" s="257"/>
      <c r="H87" s="257"/>
      <c r="I87" s="257"/>
      <c r="J87" s="257"/>
      <c r="K87" s="257"/>
      <c r="L87" s="257"/>
      <c r="M87" s="257"/>
      <c r="N87" s="257"/>
      <c r="O87" s="257"/>
      <c r="P87" s="257"/>
      <c r="Q87" s="257"/>
      <c r="R87" s="257">
        <v>0</v>
      </c>
      <c r="S87" s="257"/>
      <c r="T87" s="257"/>
      <c r="U87" s="257"/>
      <c r="V87" s="257"/>
      <c r="W87" s="257"/>
      <c r="X87" s="257"/>
      <c r="Y87" s="257"/>
      <c r="Z87" s="257"/>
      <c r="AA87" s="257"/>
      <c r="AB87" s="257"/>
      <c r="AC87" s="257"/>
      <c r="AD87" s="257"/>
      <c r="AE87" s="257"/>
      <c r="AF87" s="257"/>
      <c r="AG87" s="363"/>
      <c r="AH87" s="363"/>
      <c r="AI87" s="363"/>
      <c r="AJ87" s="363"/>
      <c r="AK87" s="363"/>
      <c r="AL87" s="363"/>
      <c r="AM87" s="363"/>
      <c r="AN87" s="363"/>
      <c r="AO87" s="363"/>
      <c r="AP87" s="363"/>
      <c r="AQ87" s="363"/>
      <c r="AR87" s="363"/>
      <c r="AS87" s="363"/>
      <c r="AT87" s="363"/>
      <c r="AU87" s="258">
        <f>SUM(AG87:AT87)</f>
        <v>0</v>
      </c>
    </row>
    <row r="88" spans="1:48" s="245" customFormat="1" ht="15" outlineLevel="1">
      <c r="A88" s="459"/>
      <c r="B88" s="285" t="s">
        <v>266</v>
      </c>
      <c r="C88" s="253" t="s">
        <v>163</v>
      </c>
      <c r="D88" s="257"/>
      <c r="E88" s="257"/>
      <c r="F88" s="257"/>
      <c r="G88" s="257"/>
      <c r="H88" s="257"/>
      <c r="I88" s="257"/>
      <c r="J88" s="257"/>
      <c r="K88" s="257"/>
      <c r="L88" s="257"/>
      <c r="M88" s="257"/>
      <c r="N88" s="257"/>
      <c r="O88" s="257"/>
      <c r="P88" s="257"/>
      <c r="Q88" s="257"/>
      <c r="R88" s="257">
        <f>R87</f>
        <v>0</v>
      </c>
      <c r="S88" s="257"/>
      <c r="T88" s="257"/>
      <c r="U88" s="257"/>
      <c r="V88" s="257"/>
      <c r="W88" s="257"/>
      <c r="X88" s="257"/>
      <c r="Y88" s="257"/>
      <c r="Z88" s="257"/>
      <c r="AA88" s="257"/>
      <c r="AB88" s="257"/>
      <c r="AC88" s="257"/>
      <c r="AD88" s="257"/>
      <c r="AE88" s="257"/>
      <c r="AF88" s="257"/>
      <c r="AG88" s="364">
        <f>AG87</f>
        <v>0</v>
      </c>
      <c r="AH88" s="364">
        <f t="shared" ref="AH88:AK88" si="158">AH87</f>
        <v>0</v>
      </c>
      <c r="AI88" s="364">
        <f t="shared" si="158"/>
        <v>0</v>
      </c>
      <c r="AJ88" s="364">
        <f t="shared" si="158"/>
        <v>0</v>
      </c>
      <c r="AK88" s="364">
        <f t="shared" si="158"/>
        <v>0</v>
      </c>
      <c r="AL88" s="364">
        <f>AL87</f>
        <v>0</v>
      </c>
      <c r="AM88" s="364">
        <f t="shared" ref="AM88:AT88" si="159">AM87</f>
        <v>0</v>
      </c>
      <c r="AN88" s="364">
        <f t="shared" si="159"/>
        <v>0</v>
      </c>
      <c r="AO88" s="364">
        <f t="shared" si="159"/>
        <v>0</v>
      </c>
      <c r="AP88" s="364">
        <f t="shared" si="159"/>
        <v>0</v>
      </c>
      <c r="AQ88" s="364">
        <f t="shared" si="159"/>
        <v>0</v>
      </c>
      <c r="AR88" s="364">
        <f t="shared" si="159"/>
        <v>0</v>
      </c>
      <c r="AS88" s="364">
        <f t="shared" si="159"/>
        <v>0</v>
      </c>
      <c r="AT88" s="364">
        <f t="shared" si="159"/>
        <v>0</v>
      </c>
      <c r="AU88" s="259"/>
    </row>
    <row r="89" spans="1:48" s="245" customFormat="1" ht="15" outlineLevel="1">
      <c r="A89" s="459"/>
      <c r="B89" s="285"/>
      <c r="C89" s="253"/>
      <c r="D89" s="253"/>
      <c r="E89" s="253"/>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365"/>
      <c r="AH89" s="365"/>
      <c r="AI89" s="365"/>
      <c r="AJ89" s="365"/>
      <c r="AK89" s="365"/>
      <c r="AL89" s="365"/>
      <c r="AM89" s="369"/>
      <c r="AN89" s="369"/>
      <c r="AO89" s="369"/>
      <c r="AP89" s="369"/>
      <c r="AQ89" s="369"/>
      <c r="AR89" s="369"/>
      <c r="AS89" s="369"/>
      <c r="AT89" s="369"/>
      <c r="AU89" s="274"/>
    </row>
    <row r="90" spans="1:48" ht="15.6" outlineLevel="1">
      <c r="B90" s="457" t="s">
        <v>493</v>
      </c>
      <c r="C90" s="281"/>
      <c r="D90" s="252"/>
      <c r="E90" s="251"/>
      <c r="F90" s="251"/>
      <c r="G90" s="251"/>
      <c r="H90" s="251"/>
      <c r="I90" s="251"/>
      <c r="J90" s="251"/>
      <c r="K90" s="251"/>
      <c r="L90" s="251"/>
      <c r="M90" s="251"/>
      <c r="N90" s="251"/>
      <c r="O90" s="251"/>
      <c r="P90" s="251"/>
      <c r="Q90" s="251"/>
      <c r="R90" s="252"/>
      <c r="S90" s="251"/>
      <c r="T90" s="251"/>
      <c r="U90" s="251"/>
      <c r="V90" s="251"/>
      <c r="W90" s="251"/>
      <c r="X90" s="251"/>
      <c r="Y90" s="251"/>
      <c r="Z90" s="251"/>
      <c r="AA90" s="251"/>
      <c r="AB90" s="251"/>
      <c r="AC90" s="251"/>
      <c r="AD90" s="251"/>
      <c r="AE90" s="251"/>
      <c r="AF90" s="251"/>
      <c r="AG90" s="367"/>
      <c r="AH90" s="367"/>
      <c r="AI90" s="367"/>
      <c r="AJ90" s="367"/>
      <c r="AK90" s="367"/>
      <c r="AL90" s="367"/>
      <c r="AM90" s="367"/>
      <c r="AN90" s="367"/>
      <c r="AO90" s="367"/>
      <c r="AP90" s="367"/>
      <c r="AQ90" s="367"/>
      <c r="AR90" s="367"/>
      <c r="AS90" s="367"/>
      <c r="AT90" s="367"/>
      <c r="AU90" s="254"/>
    </row>
    <row r="91" spans="1:48" ht="15" outlineLevel="1">
      <c r="A91" s="459">
        <v>17</v>
      </c>
      <c r="B91" s="275" t="s">
        <v>112</v>
      </c>
      <c r="C91" s="253" t="s">
        <v>25</v>
      </c>
      <c r="D91" s="257"/>
      <c r="E91" s="257"/>
      <c r="F91" s="257"/>
      <c r="G91" s="257"/>
      <c r="H91" s="257"/>
      <c r="I91" s="257"/>
      <c r="J91" s="257"/>
      <c r="K91" s="257"/>
      <c r="L91" s="257"/>
      <c r="M91" s="257"/>
      <c r="N91" s="257"/>
      <c r="O91" s="257"/>
      <c r="P91" s="257"/>
      <c r="Q91" s="257"/>
      <c r="R91" s="257">
        <v>12</v>
      </c>
      <c r="S91" s="257"/>
      <c r="T91" s="257"/>
      <c r="U91" s="257"/>
      <c r="V91" s="257"/>
      <c r="W91" s="257"/>
      <c r="X91" s="257"/>
      <c r="Y91" s="257"/>
      <c r="Z91" s="257"/>
      <c r="AA91" s="257"/>
      <c r="AB91" s="257"/>
      <c r="AC91" s="257"/>
      <c r="AD91" s="257"/>
      <c r="AE91" s="257"/>
      <c r="AF91" s="257"/>
      <c r="AG91" s="379"/>
      <c r="AH91" s="363"/>
      <c r="AI91" s="363"/>
      <c r="AJ91" s="363"/>
      <c r="AK91" s="363"/>
      <c r="AL91" s="363"/>
      <c r="AM91" s="363"/>
      <c r="AN91" s="368"/>
      <c r="AO91" s="368"/>
      <c r="AP91" s="368"/>
      <c r="AQ91" s="368"/>
      <c r="AR91" s="368"/>
      <c r="AS91" s="368"/>
      <c r="AT91" s="368"/>
      <c r="AU91" s="258">
        <f>SUM(AG91:AT91)</f>
        <v>0</v>
      </c>
    </row>
    <row r="92" spans="1:48" ht="15" outlineLevel="1">
      <c r="B92" s="256" t="s">
        <v>266</v>
      </c>
      <c r="C92" s="253" t="s">
        <v>163</v>
      </c>
      <c r="D92" s="257"/>
      <c r="E92" s="257"/>
      <c r="F92" s="257"/>
      <c r="G92" s="257"/>
      <c r="H92" s="257"/>
      <c r="I92" s="257"/>
      <c r="J92" s="257"/>
      <c r="K92" s="257"/>
      <c r="L92" s="257"/>
      <c r="M92" s="257"/>
      <c r="N92" s="257"/>
      <c r="O92" s="257"/>
      <c r="P92" s="257"/>
      <c r="Q92" s="257"/>
      <c r="R92" s="257">
        <f>R91</f>
        <v>12</v>
      </c>
      <c r="S92" s="257"/>
      <c r="T92" s="257"/>
      <c r="U92" s="257"/>
      <c r="V92" s="257"/>
      <c r="W92" s="257"/>
      <c r="X92" s="257"/>
      <c r="Y92" s="257"/>
      <c r="Z92" s="257"/>
      <c r="AA92" s="257"/>
      <c r="AB92" s="257"/>
      <c r="AC92" s="257"/>
      <c r="AD92" s="257"/>
      <c r="AE92" s="257"/>
      <c r="AF92" s="257"/>
      <c r="AG92" s="364">
        <f>AG91</f>
        <v>0</v>
      </c>
      <c r="AH92" s="364">
        <f t="shared" ref="AH92:AT92" si="160">AH91</f>
        <v>0</v>
      </c>
      <c r="AI92" s="364">
        <f t="shared" si="160"/>
        <v>0</v>
      </c>
      <c r="AJ92" s="364">
        <f t="shared" si="160"/>
        <v>0</v>
      </c>
      <c r="AK92" s="364">
        <f t="shared" si="160"/>
        <v>0</v>
      </c>
      <c r="AL92" s="364">
        <f t="shared" si="160"/>
        <v>0</v>
      </c>
      <c r="AM92" s="364">
        <f t="shared" si="160"/>
        <v>0</v>
      </c>
      <c r="AN92" s="364">
        <f t="shared" si="160"/>
        <v>0</v>
      </c>
      <c r="AO92" s="364">
        <f t="shared" si="160"/>
        <v>0</v>
      </c>
      <c r="AP92" s="364">
        <f t="shared" si="160"/>
        <v>0</v>
      </c>
      <c r="AQ92" s="364">
        <f t="shared" si="160"/>
        <v>0</v>
      </c>
      <c r="AR92" s="364">
        <f t="shared" si="160"/>
        <v>0</v>
      </c>
      <c r="AS92" s="364">
        <f t="shared" si="160"/>
        <v>0</v>
      </c>
      <c r="AT92" s="364">
        <f t="shared" si="160"/>
        <v>0</v>
      </c>
      <c r="AU92" s="268"/>
    </row>
    <row r="93" spans="1:48" ht="15" outlineLevel="1">
      <c r="B93" s="256"/>
      <c r="C93" s="253"/>
      <c r="D93" s="253"/>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375"/>
      <c r="AH93" s="378"/>
      <c r="AI93" s="378"/>
      <c r="AJ93" s="378"/>
      <c r="AK93" s="378"/>
      <c r="AL93" s="378"/>
      <c r="AM93" s="378"/>
      <c r="AN93" s="378"/>
      <c r="AO93" s="378"/>
      <c r="AP93" s="378"/>
      <c r="AQ93" s="378"/>
      <c r="AR93" s="378"/>
      <c r="AS93" s="378"/>
      <c r="AT93" s="378"/>
      <c r="AU93" s="268"/>
    </row>
    <row r="94" spans="1:48" ht="15" outlineLevel="1">
      <c r="A94" s="459">
        <v>18</v>
      </c>
      <c r="B94" s="275" t="s">
        <v>109</v>
      </c>
      <c r="C94" s="253" t="s">
        <v>25</v>
      </c>
      <c r="D94" s="257"/>
      <c r="E94" s="257"/>
      <c r="F94" s="257"/>
      <c r="G94" s="257"/>
      <c r="H94" s="257"/>
      <c r="I94" s="257"/>
      <c r="J94" s="257"/>
      <c r="K94" s="257"/>
      <c r="L94" s="257"/>
      <c r="M94" s="257"/>
      <c r="N94" s="257"/>
      <c r="O94" s="257"/>
      <c r="P94" s="257"/>
      <c r="Q94" s="257"/>
      <c r="R94" s="257">
        <v>12</v>
      </c>
      <c r="S94" s="257"/>
      <c r="T94" s="257"/>
      <c r="U94" s="257"/>
      <c r="V94" s="257"/>
      <c r="W94" s="257"/>
      <c r="X94" s="257"/>
      <c r="Y94" s="257"/>
      <c r="Z94" s="257"/>
      <c r="AA94" s="257"/>
      <c r="AB94" s="257"/>
      <c r="AC94" s="257"/>
      <c r="AD94" s="257"/>
      <c r="AE94" s="257"/>
      <c r="AF94" s="257"/>
      <c r="AG94" s="379"/>
      <c r="AH94" s="363"/>
      <c r="AI94" s="363"/>
      <c r="AJ94" s="363"/>
      <c r="AK94" s="363"/>
      <c r="AL94" s="363"/>
      <c r="AM94" s="363"/>
      <c r="AN94" s="368"/>
      <c r="AO94" s="368"/>
      <c r="AP94" s="368"/>
      <c r="AQ94" s="368"/>
      <c r="AR94" s="368"/>
      <c r="AS94" s="368"/>
      <c r="AT94" s="368"/>
      <c r="AU94" s="258">
        <f>SUM(AG94:AT94)</f>
        <v>0</v>
      </c>
    </row>
    <row r="95" spans="1:48" ht="15" outlineLevel="1">
      <c r="B95" s="256" t="s">
        <v>266</v>
      </c>
      <c r="C95" s="253" t="s">
        <v>163</v>
      </c>
      <c r="D95" s="257"/>
      <c r="E95" s="257"/>
      <c r="F95" s="257"/>
      <c r="G95" s="257"/>
      <c r="H95" s="257"/>
      <c r="I95" s="257"/>
      <c r="J95" s="257"/>
      <c r="K95" s="257"/>
      <c r="L95" s="257"/>
      <c r="M95" s="257"/>
      <c r="N95" s="257"/>
      <c r="O95" s="257"/>
      <c r="P95" s="257"/>
      <c r="Q95" s="257"/>
      <c r="R95" s="257">
        <f>R94</f>
        <v>12</v>
      </c>
      <c r="S95" s="257"/>
      <c r="T95" s="257"/>
      <c r="U95" s="257"/>
      <c r="V95" s="257"/>
      <c r="W95" s="257"/>
      <c r="X95" s="257"/>
      <c r="Y95" s="257"/>
      <c r="Z95" s="257"/>
      <c r="AA95" s="257"/>
      <c r="AB95" s="257"/>
      <c r="AC95" s="257"/>
      <c r="AD95" s="257"/>
      <c r="AE95" s="257"/>
      <c r="AF95" s="257"/>
      <c r="AG95" s="364">
        <f>AG94</f>
        <v>0</v>
      </c>
      <c r="AH95" s="364">
        <f t="shared" ref="AH95" si="161">AH94</f>
        <v>0</v>
      </c>
      <c r="AI95" s="364">
        <f t="shared" ref="AI95" si="162">AI94</f>
        <v>0</v>
      </c>
      <c r="AJ95" s="364">
        <f t="shared" ref="AJ95" si="163">AJ94</f>
        <v>0</v>
      </c>
      <c r="AK95" s="364">
        <f t="shared" ref="AK95" si="164">AK94</f>
        <v>0</v>
      </c>
      <c r="AL95" s="364">
        <f t="shared" ref="AL95" si="165">AL94</f>
        <v>0</v>
      </c>
      <c r="AM95" s="364">
        <f t="shared" ref="AM95" si="166">AM94</f>
        <v>0</v>
      </c>
      <c r="AN95" s="364">
        <f t="shared" ref="AN95" si="167">AN94</f>
        <v>0</v>
      </c>
      <c r="AO95" s="364">
        <f t="shared" ref="AO95" si="168">AO94</f>
        <v>0</v>
      </c>
      <c r="AP95" s="364">
        <f t="shared" ref="AP95" si="169">AP94</f>
        <v>0</v>
      </c>
      <c r="AQ95" s="364">
        <f t="shared" ref="AQ95" si="170">AQ94</f>
        <v>0</v>
      </c>
      <c r="AR95" s="364">
        <f t="shared" ref="AR95" si="171">AR94</f>
        <v>0</v>
      </c>
      <c r="AS95" s="364">
        <f t="shared" ref="AS95" si="172">AS94</f>
        <v>0</v>
      </c>
      <c r="AT95" s="364">
        <f t="shared" ref="AT95" si="173">AT94</f>
        <v>0</v>
      </c>
      <c r="AU95" s="268"/>
    </row>
    <row r="96" spans="1:48" ht="15" outlineLevel="1">
      <c r="B96" s="283"/>
      <c r="C96" s="253"/>
      <c r="D96" s="253"/>
      <c r="E96" s="253"/>
      <c r="F96" s="253"/>
      <c r="G96" s="253"/>
      <c r="H96" s="253"/>
      <c r="I96" s="253"/>
      <c r="J96" s="253"/>
      <c r="K96" s="253"/>
      <c r="L96" s="253"/>
      <c r="M96" s="253"/>
      <c r="N96" s="253"/>
      <c r="O96" s="253"/>
      <c r="P96" s="253"/>
      <c r="Q96" s="253"/>
      <c r="R96" s="253"/>
      <c r="S96" s="253"/>
      <c r="T96" s="253"/>
      <c r="U96" s="253"/>
      <c r="V96" s="253"/>
      <c r="W96" s="253"/>
      <c r="X96" s="253"/>
      <c r="Y96" s="253"/>
      <c r="Z96" s="253"/>
      <c r="AA96" s="253"/>
      <c r="AB96" s="253"/>
      <c r="AC96" s="253"/>
      <c r="AD96" s="253"/>
      <c r="AE96" s="253"/>
      <c r="AF96" s="253"/>
      <c r="AG96" s="376"/>
      <c r="AH96" s="377"/>
      <c r="AI96" s="377"/>
      <c r="AJ96" s="377"/>
      <c r="AK96" s="377"/>
      <c r="AL96" s="377"/>
      <c r="AM96" s="377"/>
      <c r="AN96" s="377"/>
      <c r="AO96" s="377"/>
      <c r="AP96" s="377"/>
      <c r="AQ96" s="377"/>
      <c r="AR96" s="377"/>
      <c r="AS96" s="377"/>
      <c r="AT96" s="377"/>
      <c r="AU96" s="259"/>
    </row>
    <row r="97" spans="1:47" ht="15" outlineLevel="1">
      <c r="A97" s="459">
        <v>19</v>
      </c>
      <c r="B97" s="275" t="s">
        <v>111</v>
      </c>
      <c r="C97" s="253" t="s">
        <v>25</v>
      </c>
      <c r="D97" s="257"/>
      <c r="E97" s="257"/>
      <c r="F97" s="257"/>
      <c r="G97" s="257"/>
      <c r="H97" s="257"/>
      <c r="I97" s="257"/>
      <c r="J97" s="257"/>
      <c r="K97" s="257"/>
      <c r="L97" s="257"/>
      <c r="M97" s="257"/>
      <c r="N97" s="257"/>
      <c r="O97" s="257"/>
      <c r="P97" s="257"/>
      <c r="Q97" s="257"/>
      <c r="R97" s="257">
        <v>12</v>
      </c>
      <c r="S97" s="257"/>
      <c r="T97" s="257"/>
      <c r="U97" s="257"/>
      <c r="V97" s="257"/>
      <c r="W97" s="257"/>
      <c r="X97" s="257"/>
      <c r="Y97" s="257"/>
      <c r="Z97" s="257"/>
      <c r="AA97" s="257"/>
      <c r="AB97" s="257"/>
      <c r="AC97" s="257"/>
      <c r="AD97" s="257"/>
      <c r="AE97" s="257"/>
      <c r="AF97" s="257"/>
      <c r="AG97" s="379"/>
      <c r="AH97" s="363"/>
      <c r="AI97" s="363"/>
      <c r="AJ97" s="363"/>
      <c r="AK97" s="363"/>
      <c r="AL97" s="363"/>
      <c r="AM97" s="363"/>
      <c r="AN97" s="368"/>
      <c r="AO97" s="368"/>
      <c r="AP97" s="368"/>
      <c r="AQ97" s="368"/>
      <c r="AR97" s="368"/>
      <c r="AS97" s="368"/>
      <c r="AT97" s="368"/>
      <c r="AU97" s="258">
        <f>SUM(AG97:AT97)</f>
        <v>0</v>
      </c>
    </row>
    <row r="98" spans="1:47" ht="15" outlineLevel="1">
      <c r="B98" s="256" t="s">
        <v>266</v>
      </c>
      <c r="C98" s="253" t="s">
        <v>163</v>
      </c>
      <c r="D98" s="257"/>
      <c r="E98" s="257"/>
      <c r="F98" s="257"/>
      <c r="G98" s="257"/>
      <c r="H98" s="257"/>
      <c r="I98" s="257"/>
      <c r="J98" s="257"/>
      <c r="K98" s="257"/>
      <c r="L98" s="257"/>
      <c r="M98" s="257"/>
      <c r="N98" s="257"/>
      <c r="O98" s="257"/>
      <c r="P98" s="257"/>
      <c r="Q98" s="257"/>
      <c r="R98" s="257">
        <f>R97</f>
        <v>12</v>
      </c>
      <c r="S98" s="257"/>
      <c r="T98" s="257"/>
      <c r="U98" s="257"/>
      <c r="V98" s="257"/>
      <c r="W98" s="257"/>
      <c r="X98" s="257"/>
      <c r="Y98" s="257"/>
      <c r="Z98" s="257"/>
      <c r="AA98" s="257"/>
      <c r="AB98" s="257"/>
      <c r="AC98" s="257"/>
      <c r="AD98" s="257"/>
      <c r="AE98" s="257"/>
      <c r="AF98" s="257"/>
      <c r="AG98" s="364">
        <f>AG97</f>
        <v>0</v>
      </c>
      <c r="AH98" s="364">
        <f t="shared" ref="AH98:AT98" si="174">AH97</f>
        <v>0</v>
      </c>
      <c r="AI98" s="364">
        <f t="shared" si="174"/>
        <v>0</v>
      </c>
      <c r="AJ98" s="364">
        <f t="shared" si="174"/>
        <v>0</v>
      </c>
      <c r="AK98" s="364">
        <f t="shared" si="174"/>
        <v>0</v>
      </c>
      <c r="AL98" s="364">
        <f t="shared" si="174"/>
        <v>0</v>
      </c>
      <c r="AM98" s="364">
        <f t="shared" si="174"/>
        <v>0</v>
      </c>
      <c r="AN98" s="364">
        <f t="shared" si="174"/>
        <v>0</v>
      </c>
      <c r="AO98" s="364">
        <f t="shared" si="174"/>
        <v>0</v>
      </c>
      <c r="AP98" s="364">
        <f t="shared" si="174"/>
        <v>0</v>
      </c>
      <c r="AQ98" s="364">
        <f t="shared" si="174"/>
        <v>0</v>
      </c>
      <c r="AR98" s="364">
        <f t="shared" si="174"/>
        <v>0</v>
      </c>
      <c r="AS98" s="364">
        <f t="shared" si="174"/>
        <v>0</v>
      </c>
      <c r="AT98" s="364">
        <f t="shared" si="174"/>
        <v>0</v>
      </c>
      <c r="AU98" s="259"/>
    </row>
    <row r="99" spans="1:47" ht="15" outlineLevel="1">
      <c r="B99" s="283"/>
      <c r="C99" s="253"/>
      <c r="D99" s="253"/>
      <c r="E99" s="253"/>
      <c r="F99" s="253"/>
      <c r="G99" s="253"/>
      <c r="H99" s="253"/>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365"/>
      <c r="AH99" s="365"/>
      <c r="AI99" s="365"/>
      <c r="AJ99" s="365"/>
      <c r="AK99" s="365"/>
      <c r="AL99" s="365"/>
      <c r="AM99" s="365"/>
      <c r="AN99" s="365"/>
      <c r="AO99" s="365"/>
      <c r="AP99" s="365"/>
      <c r="AQ99" s="365"/>
      <c r="AR99" s="365"/>
      <c r="AS99" s="365"/>
      <c r="AT99" s="365"/>
      <c r="AU99" s="268"/>
    </row>
    <row r="100" spans="1:47" ht="15" outlineLevel="1">
      <c r="A100" s="459">
        <v>20</v>
      </c>
      <c r="B100" s="275" t="s">
        <v>110</v>
      </c>
      <c r="C100" s="253" t="s">
        <v>25</v>
      </c>
      <c r="D100" s="257"/>
      <c r="E100" s="257"/>
      <c r="F100" s="257"/>
      <c r="G100" s="257"/>
      <c r="H100" s="257"/>
      <c r="I100" s="257"/>
      <c r="J100" s="257"/>
      <c r="K100" s="257"/>
      <c r="L100" s="257"/>
      <c r="M100" s="257"/>
      <c r="N100" s="257"/>
      <c r="O100" s="257"/>
      <c r="P100" s="257"/>
      <c r="Q100" s="257"/>
      <c r="R100" s="257">
        <v>12</v>
      </c>
      <c r="S100" s="257"/>
      <c r="T100" s="257"/>
      <c r="U100" s="257"/>
      <c r="V100" s="257"/>
      <c r="W100" s="257"/>
      <c r="X100" s="257"/>
      <c r="Y100" s="257"/>
      <c r="Z100" s="257"/>
      <c r="AA100" s="257"/>
      <c r="AB100" s="257"/>
      <c r="AC100" s="257"/>
      <c r="AD100" s="257"/>
      <c r="AE100" s="257"/>
      <c r="AF100" s="257"/>
      <c r="AG100" s="379"/>
      <c r="AH100" s="363"/>
      <c r="AI100" s="363"/>
      <c r="AJ100" s="363"/>
      <c r="AK100" s="363"/>
      <c r="AL100" s="363"/>
      <c r="AM100" s="363"/>
      <c r="AN100" s="368"/>
      <c r="AO100" s="368"/>
      <c r="AP100" s="368"/>
      <c r="AQ100" s="368"/>
      <c r="AR100" s="368"/>
      <c r="AS100" s="368"/>
      <c r="AT100" s="368"/>
      <c r="AU100" s="258">
        <f>SUM(AG100:AT100)</f>
        <v>0</v>
      </c>
    </row>
    <row r="101" spans="1:47" ht="15" outlineLevel="1">
      <c r="B101" s="256" t="s">
        <v>266</v>
      </c>
      <c r="C101" s="253" t="s">
        <v>163</v>
      </c>
      <c r="D101" s="257"/>
      <c r="E101" s="257"/>
      <c r="F101" s="257"/>
      <c r="G101" s="257"/>
      <c r="H101" s="257"/>
      <c r="I101" s="257"/>
      <c r="J101" s="257"/>
      <c r="K101" s="257"/>
      <c r="L101" s="257"/>
      <c r="M101" s="257"/>
      <c r="N101" s="257"/>
      <c r="O101" s="257"/>
      <c r="P101" s="257"/>
      <c r="Q101" s="257"/>
      <c r="R101" s="257">
        <f>R100</f>
        <v>12</v>
      </c>
      <c r="S101" s="257"/>
      <c r="T101" s="257"/>
      <c r="U101" s="257"/>
      <c r="V101" s="257"/>
      <c r="W101" s="257"/>
      <c r="X101" s="257"/>
      <c r="Y101" s="257"/>
      <c r="Z101" s="257"/>
      <c r="AA101" s="257"/>
      <c r="AB101" s="257"/>
      <c r="AC101" s="257"/>
      <c r="AD101" s="257"/>
      <c r="AE101" s="257"/>
      <c r="AF101" s="257"/>
      <c r="AG101" s="364">
        <f t="shared" ref="AG101:AT101" si="175">AG100</f>
        <v>0</v>
      </c>
      <c r="AH101" s="364">
        <f t="shared" si="175"/>
        <v>0</v>
      </c>
      <c r="AI101" s="364">
        <f t="shared" si="175"/>
        <v>0</v>
      </c>
      <c r="AJ101" s="364">
        <f t="shared" si="175"/>
        <v>0</v>
      </c>
      <c r="AK101" s="364">
        <f t="shared" si="175"/>
        <v>0</v>
      </c>
      <c r="AL101" s="364">
        <f t="shared" si="175"/>
        <v>0</v>
      </c>
      <c r="AM101" s="364">
        <f t="shared" si="175"/>
        <v>0</v>
      </c>
      <c r="AN101" s="364">
        <f t="shared" si="175"/>
        <v>0</v>
      </c>
      <c r="AO101" s="364">
        <f t="shared" si="175"/>
        <v>0</v>
      </c>
      <c r="AP101" s="364">
        <f t="shared" si="175"/>
        <v>0</v>
      </c>
      <c r="AQ101" s="364">
        <f t="shared" si="175"/>
        <v>0</v>
      </c>
      <c r="AR101" s="364">
        <f t="shared" si="175"/>
        <v>0</v>
      </c>
      <c r="AS101" s="364">
        <f t="shared" si="175"/>
        <v>0</v>
      </c>
      <c r="AT101" s="364">
        <f t="shared" si="175"/>
        <v>0</v>
      </c>
      <c r="AU101" s="268"/>
    </row>
    <row r="102" spans="1:47" ht="15.6" outlineLevel="1">
      <c r="B102" s="284"/>
      <c r="C102" s="262"/>
      <c r="D102" s="253"/>
      <c r="E102" s="253"/>
      <c r="F102" s="253"/>
      <c r="G102" s="253"/>
      <c r="H102" s="253"/>
      <c r="I102" s="253"/>
      <c r="J102" s="253"/>
      <c r="K102" s="253"/>
      <c r="L102" s="253"/>
      <c r="M102" s="253"/>
      <c r="N102" s="253"/>
      <c r="O102" s="253"/>
      <c r="P102" s="253"/>
      <c r="Q102" s="253"/>
      <c r="R102" s="262"/>
      <c r="S102" s="253"/>
      <c r="T102" s="253"/>
      <c r="U102" s="253"/>
      <c r="V102" s="253"/>
      <c r="W102" s="253"/>
      <c r="X102" s="253"/>
      <c r="Y102" s="253"/>
      <c r="Z102" s="253"/>
      <c r="AA102" s="253"/>
      <c r="AB102" s="253"/>
      <c r="AC102" s="253"/>
      <c r="AD102" s="253"/>
      <c r="AE102" s="253"/>
      <c r="AF102" s="253"/>
      <c r="AG102" s="365"/>
      <c r="AH102" s="365"/>
      <c r="AI102" s="365"/>
      <c r="AJ102" s="365"/>
      <c r="AK102" s="365"/>
      <c r="AL102" s="365"/>
      <c r="AM102" s="365"/>
      <c r="AN102" s="365"/>
      <c r="AO102" s="365"/>
      <c r="AP102" s="365"/>
      <c r="AQ102" s="365"/>
      <c r="AR102" s="365"/>
      <c r="AS102" s="365"/>
      <c r="AT102" s="365"/>
      <c r="AU102" s="268"/>
    </row>
    <row r="103" spans="1:47" ht="15.6" outlineLevel="1">
      <c r="B103" s="456" t="s">
        <v>500</v>
      </c>
      <c r="C103" s="253"/>
      <c r="D103" s="253"/>
      <c r="E103" s="253"/>
      <c r="F103" s="253"/>
      <c r="G103" s="253"/>
      <c r="H103" s="253"/>
      <c r="I103" s="253"/>
      <c r="J103" s="253"/>
      <c r="K103" s="253"/>
      <c r="L103" s="253"/>
      <c r="M103" s="253"/>
      <c r="N103" s="253"/>
      <c r="O103" s="253"/>
      <c r="P103" s="253"/>
      <c r="Q103" s="253"/>
      <c r="R103" s="253"/>
      <c r="S103" s="253"/>
      <c r="T103" s="253"/>
      <c r="U103" s="253"/>
      <c r="V103" s="253"/>
      <c r="W103" s="253"/>
      <c r="X103" s="253"/>
      <c r="Y103" s="253"/>
      <c r="Z103" s="253"/>
      <c r="AA103" s="253"/>
      <c r="AB103" s="253"/>
      <c r="AC103" s="253"/>
      <c r="AD103" s="253"/>
      <c r="AE103" s="253"/>
      <c r="AF103" s="253"/>
      <c r="AG103" s="375"/>
      <c r="AH103" s="378"/>
      <c r="AI103" s="378"/>
      <c r="AJ103" s="378"/>
      <c r="AK103" s="378"/>
      <c r="AL103" s="378"/>
      <c r="AM103" s="378"/>
      <c r="AN103" s="378"/>
      <c r="AO103" s="378"/>
      <c r="AP103" s="378"/>
      <c r="AQ103" s="378"/>
      <c r="AR103" s="378"/>
      <c r="AS103" s="378"/>
      <c r="AT103" s="378"/>
      <c r="AU103" s="268"/>
    </row>
    <row r="104" spans="1:47" ht="15.6" outlineLevel="1">
      <c r="B104" s="250" t="s">
        <v>496</v>
      </c>
      <c r="C104" s="253"/>
      <c r="D104" s="253"/>
      <c r="E104" s="253"/>
      <c r="F104" s="253"/>
      <c r="G104" s="253"/>
      <c r="H104" s="253"/>
      <c r="I104" s="253"/>
      <c r="J104" s="253"/>
      <c r="K104" s="253"/>
      <c r="L104" s="253"/>
      <c r="M104" s="253"/>
      <c r="N104" s="253"/>
      <c r="O104" s="253"/>
      <c r="P104" s="253"/>
      <c r="Q104" s="253"/>
      <c r="R104" s="253"/>
      <c r="S104" s="253"/>
      <c r="T104" s="253"/>
      <c r="U104" s="253"/>
      <c r="V104" s="253"/>
      <c r="W104" s="253"/>
      <c r="X104" s="253"/>
      <c r="Y104" s="253"/>
      <c r="Z104" s="253"/>
      <c r="AA104" s="253"/>
      <c r="AB104" s="253"/>
      <c r="AC104" s="253"/>
      <c r="AD104" s="253"/>
      <c r="AE104" s="253"/>
      <c r="AF104" s="253"/>
      <c r="AG104" s="375"/>
      <c r="AH104" s="378"/>
      <c r="AI104" s="378"/>
      <c r="AJ104" s="378"/>
      <c r="AK104" s="378"/>
      <c r="AL104" s="378"/>
      <c r="AM104" s="378"/>
      <c r="AN104" s="378"/>
      <c r="AO104" s="378"/>
      <c r="AP104" s="378"/>
      <c r="AQ104" s="378"/>
      <c r="AR104" s="378"/>
      <c r="AS104" s="378"/>
      <c r="AT104" s="378"/>
      <c r="AU104" s="268"/>
    </row>
    <row r="105" spans="1:47" ht="15" outlineLevel="1">
      <c r="A105" s="459">
        <v>21</v>
      </c>
      <c r="B105" s="275" t="s">
        <v>113</v>
      </c>
      <c r="C105" s="253" t="s">
        <v>25</v>
      </c>
      <c r="D105" s="257"/>
      <c r="E105" s="257"/>
      <c r="F105" s="257"/>
      <c r="G105" s="257"/>
      <c r="H105" s="257"/>
      <c r="I105" s="257"/>
      <c r="J105" s="257"/>
      <c r="K105" s="257"/>
      <c r="L105" s="257"/>
      <c r="M105" s="257"/>
      <c r="N105" s="257"/>
      <c r="O105" s="257"/>
      <c r="P105" s="257"/>
      <c r="Q105" s="257"/>
      <c r="R105" s="253"/>
      <c r="S105" s="257"/>
      <c r="T105" s="257"/>
      <c r="U105" s="257"/>
      <c r="V105" s="257"/>
      <c r="W105" s="257"/>
      <c r="X105" s="257"/>
      <c r="Y105" s="257"/>
      <c r="Z105" s="257"/>
      <c r="AA105" s="257"/>
      <c r="AB105" s="257"/>
      <c r="AC105" s="257"/>
      <c r="AD105" s="257"/>
      <c r="AE105" s="257"/>
      <c r="AF105" s="257"/>
      <c r="AG105" s="467"/>
      <c r="AH105" s="363"/>
      <c r="AI105" s="363"/>
      <c r="AJ105" s="363"/>
      <c r="AK105" s="363"/>
      <c r="AL105" s="363"/>
      <c r="AM105" s="363"/>
      <c r="AN105" s="363"/>
      <c r="AO105" s="363"/>
      <c r="AP105" s="363"/>
      <c r="AQ105" s="363"/>
      <c r="AR105" s="363"/>
      <c r="AS105" s="363"/>
      <c r="AT105" s="363"/>
      <c r="AU105" s="258">
        <f>SUM(AG105:AT105)</f>
        <v>0</v>
      </c>
    </row>
    <row r="106" spans="1:47" ht="15" outlineLevel="1">
      <c r="B106" s="256" t="s">
        <v>266</v>
      </c>
      <c r="C106" s="253" t="s">
        <v>163</v>
      </c>
      <c r="D106" s="257"/>
      <c r="E106" s="257"/>
      <c r="F106" s="257"/>
      <c r="G106" s="257"/>
      <c r="H106" s="257"/>
      <c r="I106" s="257"/>
      <c r="J106" s="257"/>
      <c r="K106" s="257"/>
      <c r="L106" s="257"/>
      <c r="M106" s="257"/>
      <c r="N106" s="257"/>
      <c r="O106" s="257"/>
      <c r="P106" s="257"/>
      <c r="Q106" s="257"/>
      <c r="R106" s="253"/>
      <c r="S106" s="257"/>
      <c r="T106" s="257"/>
      <c r="U106" s="257"/>
      <c r="V106" s="257"/>
      <c r="W106" s="257"/>
      <c r="X106" s="257"/>
      <c r="Y106" s="257"/>
      <c r="Z106" s="257"/>
      <c r="AA106" s="257"/>
      <c r="AB106" s="257"/>
      <c r="AC106" s="257"/>
      <c r="AD106" s="257"/>
      <c r="AE106" s="257"/>
      <c r="AF106" s="257"/>
      <c r="AG106" s="364">
        <f>AG105</f>
        <v>0</v>
      </c>
      <c r="AH106" s="364">
        <f t="shared" ref="AH106" si="176">AH105</f>
        <v>0</v>
      </c>
      <c r="AI106" s="364">
        <f t="shared" ref="AI106" si="177">AI105</f>
        <v>0</v>
      </c>
      <c r="AJ106" s="364">
        <f t="shared" ref="AJ106" si="178">AJ105</f>
        <v>0</v>
      </c>
      <c r="AK106" s="364">
        <f t="shared" ref="AK106" si="179">AK105</f>
        <v>0</v>
      </c>
      <c r="AL106" s="364">
        <f t="shared" ref="AL106" si="180">AL105</f>
        <v>0</v>
      </c>
      <c r="AM106" s="364">
        <f t="shared" ref="AM106" si="181">AM105</f>
        <v>0</v>
      </c>
      <c r="AN106" s="364">
        <f t="shared" ref="AN106" si="182">AN105</f>
        <v>0</v>
      </c>
      <c r="AO106" s="364">
        <f t="shared" ref="AO106" si="183">AO105</f>
        <v>0</v>
      </c>
      <c r="AP106" s="364">
        <f t="shared" ref="AP106" si="184">AP105</f>
        <v>0</v>
      </c>
      <c r="AQ106" s="364">
        <f t="shared" ref="AQ106" si="185">AQ105</f>
        <v>0</v>
      </c>
      <c r="AR106" s="364">
        <f t="shared" ref="AR106" si="186">AR105</f>
        <v>0</v>
      </c>
      <c r="AS106" s="364">
        <f t="shared" ref="AS106" si="187">AS105</f>
        <v>0</v>
      </c>
      <c r="AT106" s="364">
        <f t="shared" ref="AT106" si="188">AT105</f>
        <v>0</v>
      </c>
      <c r="AU106" s="268"/>
    </row>
    <row r="107" spans="1:47" ht="15" outlineLevel="1">
      <c r="B107" s="256"/>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375"/>
      <c r="AH107" s="378"/>
      <c r="AI107" s="378"/>
      <c r="AJ107" s="378"/>
      <c r="AK107" s="378"/>
      <c r="AL107" s="378"/>
      <c r="AM107" s="378"/>
      <c r="AN107" s="378"/>
      <c r="AO107" s="378"/>
      <c r="AP107" s="378"/>
      <c r="AQ107" s="378"/>
      <c r="AR107" s="378"/>
      <c r="AS107" s="378"/>
      <c r="AT107" s="378"/>
      <c r="AU107" s="268"/>
    </row>
    <row r="108" spans="1:47" ht="15" outlineLevel="1">
      <c r="A108" s="459">
        <v>22</v>
      </c>
      <c r="B108" s="275" t="s">
        <v>114</v>
      </c>
      <c r="C108" s="253" t="s">
        <v>25</v>
      </c>
      <c r="D108" s="257"/>
      <c r="E108" s="257"/>
      <c r="F108" s="257"/>
      <c r="G108" s="257"/>
      <c r="H108" s="257"/>
      <c r="I108" s="257"/>
      <c r="J108" s="257"/>
      <c r="K108" s="257"/>
      <c r="L108" s="257"/>
      <c r="M108" s="257"/>
      <c r="N108" s="257"/>
      <c r="O108" s="257"/>
      <c r="P108" s="257"/>
      <c r="Q108" s="257"/>
      <c r="R108" s="253"/>
      <c r="S108" s="257"/>
      <c r="T108" s="257"/>
      <c r="U108" s="257"/>
      <c r="V108" s="257"/>
      <c r="W108" s="257"/>
      <c r="X108" s="257"/>
      <c r="Y108" s="257"/>
      <c r="Z108" s="257"/>
      <c r="AA108" s="257"/>
      <c r="AB108" s="257"/>
      <c r="AC108" s="257"/>
      <c r="AD108" s="257"/>
      <c r="AE108" s="257"/>
      <c r="AF108" s="257"/>
      <c r="AG108" s="467"/>
      <c r="AH108" s="363"/>
      <c r="AI108" s="363"/>
      <c r="AJ108" s="363"/>
      <c r="AK108" s="363"/>
      <c r="AL108" s="363"/>
      <c r="AM108" s="363"/>
      <c r="AN108" s="363"/>
      <c r="AO108" s="363"/>
      <c r="AP108" s="363"/>
      <c r="AQ108" s="363"/>
      <c r="AR108" s="363"/>
      <c r="AS108" s="363"/>
      <c r="AT108" s="363"/>
      <c r="AU108" s="258">
        <f>SUM(AG108:AT108)</f>
        <v>0</v>
      </c>
    </row>
    <row r="109" spans="1:47" ht="15" outlineLevel="1">
      <c r="B109" s="256" t="s">
        <v>266</v>
      </c>
      <c r="C109" s="253" t="s">
        <v>163</v>
      </c>
      <c r="D109" s="257"/>
      <c r="E109" s="257"/>
      <c r="F109" s="257"/>
      <c r="G109" s="257"/>
      <c r="H109" s="257"/>
      <c r="I109" s="257"/>
      <c r="J109" s="257"/>
      <c r="K109" s="257"/>
      <c r="L109" s="257"/>
      <c r="M109" s="257"/>
      <c r="N109" s="257"/>
      <c r="O109" s="257"/>
      <c r="P109" s="257"/>
      <c r="Q109" s="257"/>
      <c r="R109" s="253"/>
      <c r="S109" s="257"/>
      <c r="T109" s="257"/>
      <c r="U109" s="257"/>
      <c r="V109" s="257"/>
      <c r="W109" s="257"/>
      <c r="X109" s="257"/>
      <c r="Y109" s="257"/>
      <c r="Z109" s="257"/>
      <c r="AA109" s="257"/>
      <c r="AB109" s="257"/>
      <c r="AC109" s="257"/>
      <c r="AD109" s="257"/>
      <c r="AE109" s="257"/>
      <c r="AF109" s="257"/>
      <c r="AG109" s="364">
        <f>AG108</f>
        <v>0</v>
      </c>
      <c r="AH109" s="364">
        <f t="shared" ref="AH109" si="189">AH108</f>
        <v>0</v>
      </c>
      <c r="AI109" s="364">
        <f t="shared" ref="AI109" si="190">AI108</f>
        <v>0</v>
      </c>
      <c r="AJ109" s="364">
        <f t="shared" ref="AJ109" si="191">AJ108</f>
        <v>0</v>
      </c>
      <c r="AK109" s="364">
        <f t="shared" ref="AK109" si="192">AK108</f>
        <v>0</v>
      </c>
      <c r="AL109" s="364">
        <f t="shared" ref="AL109" si="193">AL108</f>
        <v>0</v>
      </c>
      <c r="AM109" s="364">
        <f t="shared" ref="AM109" si="194">AM108</f>
        <v>0</v>
      </c>
      <c r="AN109" s="364">
        <f t="shared" ref="AN109" si="195">AN108</f>
        <v>0</v>
      </c>
      <c r="AO109" s="364">
        <f t="shared" ref="AO109" si="196">AO108</f>
        <v>0</v>
      </c>
      <c r="AP109" s="364">
        <f t="shared" ref="AP109" si="197">AP108</f>
        <v>0</v>
      </c>
      <c r="AQ109" s="364">
        <f t="shared" ref="AQ109" si="198">AQ108</f>
        <v>0</v>
      </c>
      <c r="AR109" s="364">
        <f t="shared" ref="AR109" si="199">AR108</f>
        <v>0</v>
      </c>
      <c r="AS109" s="364">
        <f t="shared" ref="AS109" si="200">AS108</f>
        <v>0</v>
      </c>
      <c r="AT109" s="364">
        <f t="shared" ref="AT109" si="201">AT108</f>
        <v>0</v>
      </c>
      <c r="AU109" s="268"/>
    </row>
    <row r="110" spans="1:47" ht="15" outlineLevel="1">
      <c r="B110" s="256"/>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375"/>
      <c r="AH110" s="378"/>
      <c r="AI110" s="378"/>
      <c r="AJ110" s="378"/>
      <c r="AK110" s="378"/>
      <c r="AL110" s="378"/>
      <c r="AM110" s="378"/>
      <c r="AN110" s="378"/>
      <c r="AO110" s="378"/>
      <c r="AP110" s="378"/>
      <c r="AQ110" s="378"/>
      <c r="AR110" s="378"/>
      <c r="AS110" s="378"/>
      <c r="AT110" s="378"/>
      <c r="AU110" s="268"/>
    </row>
    <row r="111" spans="1:47" ht="15" outlineLevel="1">
      <c r="A111" s="459">
        <v>23</v>
      </c>
      <c r="B111" s="275" t="s">
        <v>115</v>
      </c>
      <c r="C111" s="253" t="s">
        <v>25</v>
      </c>
      <c r="D111" s="257"/>
      <c r="E111" s="257"/>
      <c r="F111" s="257"/>
      <c r="G111" s="257"/>
      <c r="H111" s="257"/>
      <c r="I111" s="257"/>
      <c r="J111" s="257"/>
      <c r="K111" s="257"/>
      <c r="L111" s="257"/>
      <c r="M111" s="257"/>
      <c r="N111" s="257"/>
      <c r="O111" s="257"/>
      <c r="P111" s="257"/>
      <c r="Q111" s="257"/>
      <c r="R111" s="253"/>
      <c r="S111" s="257"/>
      <c r="T111" s="257"/>
      <c r="U111" s="257"/>
      <c r="V111" s="257"/>
      <c r="W111" s="257"/>
      <c r="X111" s="257"/>
      <c r="Y111" s="257"/>
      <c r="Z111" s="257"/>
      <c r="AA111" s="257"/>
      <c r="AB111" s="257"/>
      <c r="AC111" s="257"/>
      <c r="AD111" s="257"/>
      <c r="AE111" s="257"/>
      <c r="AF111" s="257"/>
      <c r="AG111" s="363"/>
      <c r="AH111" s="363"/>
      <c r="AI111" s="363"/>
      <c r="AJ111" s="363"/>
      <c r="AK111" s="363"/>
      <c r="AL111" s="363"/>
      <c r="AM111" s="363"/>
      <c r="AN111" s="363"/>
      <c r="AO111" s="363"/>
      <c r="AP111" s="363"/>
      <c r="AQ111" s="363"/>
      <c r="AR111" s="363"/>
      <c r="AS111" s="363"/>
      <c r="AT111" s="363"/>
      <c r="AU111" s="258">
        <f>SUM(AG111:AT111)</f>
        <v>0</v>
      </c>
    </row>
    <row r="112" spans="1:47" ht="15" outlineLevel="1">
      <c r="B112" s="256" t="s">
        <v>266</v>
      </c>
      <c r="C112" s="253" t="s">
        <v>163</v>
      </c>
      <c r="D112" s="257"/>
      <c r="E112" s="257"/>
      <c r="F112" s="257"/>
      <c r="G112" s="257"/>
      <c r="H112" s="257"/>
      <c r="I112" s="257"/>
      <c r="J112" s="257"/>
      <c r="K112" s="257"/>
      <c r="L112" s="257"/>
      <c r="M112" s="257"/>
      <c r="N112" s="257"/>
      <c r="O112" s="257"/>
      <c r="P112" s="257"/>
      <c r="Q112" s="257"/>
      <c r="R112" s="253"/>
      <c r="S112" s="257"/>
      <c r="T112" s="257"/>
      <c r="U112" s="257"/>
      <c r="V112" s="257"/>
      <c r="W112" s="257"/>
      <c r="X112" s="257"/>
      <c r="Y112" s="257"/>
      <c r="Z112" s="257"/>
      <c r="AA112" s="257"/>
      <c r="AB112" s="257"/>
      <c r="AC112" s="257"/>
      <c r="AD112" s="257"/>
      <c r="AE112" s="257"/>
      <c r="AF112" s="257"/>
      <c r="AG112" s="364">
        <f>AG111</f>
        <v>0</v>
      </c>
      <c r="AH112" s="364">
        <f t="shared" ref="AH112" si="202">AH111</f>
        <v>0</v>
      </c>
      <c r="AI112" s="364">
        <f t="shared" ref="AI112" si="203">AI111</f>
        <v>0</v>
      </c>
      <c r="AJ112" s="364">
        <f t="shared" ref="AJ112" si="204">AJ111</f>
        <v>0</v>
      </c>
      <c r="AK112" s="364">
        <f t="shared" ref="AK112" si="205">AK111</f>
        <v>0</v>
      </c>
      <c r="AL112" s="364">
        <f t="shared" ref="AL112" si="206">AL111</f>
        <v>0</v>
      </c>
      <c r="AM112" s="364">
        <f t="shared" ref="AM112" si="207">AM111</f>
        <v>0</v>
      </c>
      <c r="AN112" s="364">
        <f t="shared" ref="AN112" si="208">AN111</f>
        <v>0</v>
      </c>
      <c r="AO112" s="364">
        <f t="shared" ref="AO112" si="209">AO111</f>
        <v>0</v>
      </c>
      <c r="AP112" s="364">
        <f t="shared" ref="AP112" si="210">AP111</f>
        <v>0</v>
      </c>
      <c r="AQ112" s="364">
        <f t="shared" ref="AQ112" si="211">AQ111</f>
        <v>0</v>
      </c>
      <c r="AR112" s="364">
        <f t="shared" ref="AR112" si="212">AR111</f>
        <v>0</v>
      </c>
      <c r="AS112" s="364">
        <f t="shared" ref="AS112" si="213">AS111</f>
        <v>0</v>
      </c>
      <c r="AT112" s="364">
        <f t="shared" ref="AT112" si="214">AT111</f>
        <v>0</v>
      </c>
      <c r="AU112" s="268"/>
    </row>
    <row r="113" spans="1:47" ht="15" outlineLevel="1">
      <c r="B113" s="283"/>
      <c r="C113" s="253"/>
      <c r="D113" s="253"/>
      <c r="E113" s="253"/>
      <c r="F113" s="253"/>
      <c r="G113" s="253"/>
      <c r="H113" s="253"/>
      <c r="I113" s="253"/>
      <c r="J113" s="253"/>
      <c r="K113" s="253"/>
      <c r="L113" s="253"/>
      <c r="M113" s="253"/>
      <c r="N113" s="253"/>
      <c r="O113" s="253"/>
      <c r="P113" s="253"/>
      <c r="Q113" s="253"/>
      <c r="R113" s="253"/>
      <c r="S113" s="253"/>
      <c r="T113" s="253"/>
      <c r="U113" s="253"/>
      <c r="V113" s="253"/>
      <c r="W113" s="253"/>
      <c r="X113" s="253"/>
      <c r="Y113" s="253"/>
      <c r="Z113" s="253"/>
      <c r="AA113" s="253"/>
      <c r="AB113" s="253"/>
      <c r="AC113" s="253"/>
      <c r="AD113" s="253"/>
      <c r="AE113" s="253"/>
      <c r="AF113" s="253"/>
      <c r="AG113" s="375"/>
      <c r="AH113" s="378"/>
      <c r="AI113" s="378"/>
      <c r="AJ113" s="378"/>
      <c r="AK113" s="378"/>
      <c r="AL113" s="378"/>
      <c r="AM113" s="378"/>
      <c r="AN113" s="378"/>
      <c r="AO113" s="378"/>
      <c r="AP113" s="378"/>
      <c r="AQ113" s="378"/>
      <c r="AR113" s="378"/>
      <c r="AS113" s="378"/>
      <c r="AT113" s="378"/>
      <c r="AU113" s="268"/>
    </row>
    <row r="114" spans="1:47" ht="15" outlineLevel="1">
      <c r="A114" s="459">
        <v>24</v>
      </c>
      <c r="B114" s="275" t="s">
        <v>116</v>
      </c>
      <c r="C114" s="253" t="s">
        <v>25</v>
      </c>
      <c r="D114" s="257"/>
      <c r="E114" s="257"/>
      <c r="F114" s="257"/>
      <c r="G114" s="257"/>
      <c r="H114" s="257"/>
      <c r="I114" s="257"/>
      <c r="J114" s="257"/>
      <c r="K114" s="257"/>
      <c r="L114" s="257"/>
      <c r="M114" s="257"/>
      <c r="N114" s="257"/>
      <c r="O114" s="257"/>
      <c r="P114" s="257"/>
      <c r="Q114" s="257"/>
      <c r="R114" s="253"/>
      <c r="S114" s="257"/>
      <c r="T114" s="257"/>
      <c r="U114" s="257"/>
      <c r="V114" s="257"/>
      <c r="W114" s="257"/>
      <c r="X114" s="257"/>
      <c r="Y114" s="257"/>
      <c r="Z114" s="257"/>
      <c r="AA114" s="257"/>
      <c r="AB114" s="257"/>
      <c r="AC114" s="257"/>
      <c r="AD114" s="257"/>
      <c r="AE114" s="257"/>
      <c r="AF114" s="257"/>
      <c r="AG114" s="363"/>
      <c r="AH114" s="363"/>
      <c r="AI114" s="363"/>
      <c r="AJ114" s="363"/>
      <c r="AK114" s="363"/>
      <c r="AL114" s="363"/>
      <c r="AM114" s="363"/>
      <c r="AN114" s="363"/>
      <c r="AO114" s="363"/>
      <c r="AP114" s="363"/>
      <c r="AQ114" s="363"/>
      <c r="AR114" s="363"/>
      <c r="AS114" s="363"/>
      <c r="AT114" s="363"/>
      <c r="AU114" s="258">
        <f>SUM(AG114:AT114)</f>
        <v>0</v>
      </c>
    </row>
    <row r="115" spans="1:47" ht="15" outlineLevel="1">
      <c r="B115" s="256" t="s">
        <v>266</v>
      </c>
      <c r="C115" s="253" t="s">
        <v>163</v>
      </c>
      <c r="D115" s="257"/>
      <c r="E115" s="257"/>
      <c r="F115" s="257"/>
      <c r="G115" s="257"/>
      <c r="H115" s="257"/>
      <c r="I115" s="257"/>
      <c r="J115" s="257"/>
      <c r="K115" s="257"/>
      <c r="L115" s="257"/>
      <c r="M115" s="257"/>
      <c r="N115" s="257"/>
      <c r="O115" s="257"/>
      <c r="P115" s="257"/>
      <c r="Q115" s="257"/>
      <c r="R115" s="253"/>
      <c r="S115" s="257"/>
      <c r="T115" s="257"/>
      <c r="U115" s="257"/>
      <c r="V115" s="257"/>
      <c r="W115" s="257"/>
      <c r="X115" s="257"/>
      <c r="Y115" s="257"/>
      <c r="Z115" s="257"/>
      <c r="AA115" s="257"/>
      <c r="AB115" s="257"/>
      <c r="AC115" s="257"/>
      <c r="AD115" s="257"/>
      <c r="AE115" s="257"/>
      <c r="AF115" s="257"/>
      <c r="AG115" s="364">
        <f>AG114</f>
        <v>0</v>
      </c>
      <c r="AH115" s="364">
        <f t="shared" ref="AH115" si="215">AH114</f>
        <v>0</v>
      </c>
      <c r="AI115" s="364">
        <f t="shared" ref="AI115" si="216">AI114</f>
        <v>0</v>
      </c>
      <c r="AJ115" s="364">
        <f t="shared" ref="AJ115" si="217">AJ114</f>
        <v>0</v>
      </c>
      <c r="AK115" s="364">
        <f t="shared" ref="AK115" si="218">AK114</f>
        <v>0</v>
      </c>
      <c r="AL115" s="364">
        <f t="shared" ref="AL115" si="219">AL114</f>
        <v>0</v>
      </c>
      <c r="AM115" s="364">
        <f t="shared" ref="AM115" si="220">AM114</f>
        <v>0</v>
      </c>
      <c r="AN115" s="364">
        <f t="shared" ref="AN115" si="221">AN114</f>
        <v>0</v>
      </c>
      <c r="AO115" s="364">
        <f t="shared" ref="AO115" si="222">AO114</f>
        <v>0</v>
      </c>
      <c r="AP115" s="364">
        <f t="shared" ref="AP115" si="223">AP114</f>
        <v>0</v>
      </c>
      <c r="AQ115" s="364">
        <f t="shared" ref="AQ115" si="224">AQ114</f>
        <v>0</v>
      </c>
      <c r="AR115" s="364">
        <f t="shared" ref="AR115" si="225">AR114</f>
        <v>0</v>
      </c>
      <c r="AS115" s="364">
        <f t="shared" ref="AS115" si="226">AS114</f>
        <v>0</v>
      </c>
      <c r="AT115" s="364">
        <f t="shared" ref="AT115" si="227">AT114</f>
        <v>0</v>
      </c>
      <c r="AU115" s="268"/>
    </row>
    <row r="116" spans="1:47" ht="15" outlineLevel="1">
      <c r="B116" s="256"/>
      <c r="C116" s="253"/>
      <c r="D116" s="253"/>
      <c r="E116" s="253"/>
      <c r="F116" s="253"/>
      <c r="G116" s="253"/>
      <c r="H116" s="253"/>
      <c r="I116" s="253"/>
      <c r="J116" s="253"/>
      <c r="K116" s="253"/>
      <c r="L116" s="253"/>
      <c r="M116" s="253"/>
      <c r="N116" s="253"/>
      <c r="O116" s="253"/>
      <c r="P116" s="253"/>
      <c r="Q116" s="253"/>
      <c r="R116" s="253"/>
      <c r="S116" s="253"/>
      <c r="T116" s="253"/>
      <c r="U116" s="253"/>
      <c r="V116" s="253"/>
      <c r="W116" s="253"/>
      <c r="X116" s="253"/>
      <c r="Y116" s="253"/>
      <c r="Z116" s="253"/>
      <c r="AA116" s="253"/>
      <c r="AB116" s="253"/>
      <c r="AC116" s="253"/>
      <c r="AD116" s="253"/>
      <c r="AE116" s="253"/>
      <c r="AF116" s="253"/>
      <c r="AG116" s="365"/>
      <c r="AH116" s="378"/>
      <c r="AI116" s="378"/>
      <c r="AJ116" s="378"/>
      <c r="AK116" s="378"/>
      <c r="AL116" s="378"/>
      <c r="AM116" s="378"/>
      <c r="AN116" s="378"/>
      <c r="AO116" s="378"/>
      <c r="AP116" s="378"/>
      <c r="AQ116" s="378"/>
      <c r="AR116" s="378"/>
      <c r="AS116" s="378"/>
      <c r="AT116" s="378"/>
      <c r="AU116" s="268"/>
    </row>
    <row r="117" spans="1:47" ht="15.6" outlineLevel="1">
      <c r="B117" s="250" t="s">
        <v>497</v>
      </c>
      <c r="C117" s="253"/>
      <c r="D117" s="253"/>
      <c r="E117" s="253"/>
      <c r="F117" s="253"/>
      <c r="G117" s="253"/>
      <c r="H117" s="253"/>
      <c r="I117" s="253"/>
      <c r="J117" s="253"/>
      <c r="K117" s="253"/>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365"/>
      <c r="AH117" s="378"/>
      <c r="AI117" s="378"/>
      <c r="AJ117" s="378"/>
      <c r="AK117" s="378"/>
      <c r="AL117" s="378"/>
      <c r="AM117" s="378"/>
      <c r="AN117" s="378"/>
      <c r="AO117" s="378"/>
      <c r="AP117" s="378"/>
      <c r="AQ117" s="378"/>
      <c r="AR117" s="378"/>
      <c r="AS117" s="378"/>
      <c r="AT117" s="378"/>
      <c r="AU117" s="268"/>
    </row>
    <row r="118" spans="1:47" ht="15" outlineLevel="1">
      <c r="A118" s="459">
        <v>25</v>
      </c>
      <c r="B118" s="275" t="s">
        <v>117</v>
      </c>
      <c r="C118" s="253" t="s">
        <v>25</v>
      </c>
      <c r="D118" s="257"/>
      <c r="E118" s="257"/>
      <c r="F118" s="257"/>
      <c r="G118" s="257"/>
      <c r="H118" s="257"/>
      <c r="I118" s="257"/>
      <c r="J118" s="257"/>
      <c r="K118" s="257"/>
      <c r="L118" s="257"/>
      <c r="M118" s="257"/>
      <c r="N118" s="257"/>
      <c r="O118" s="257"/>
      <c r="P118" s="257"/>
      <c r="Q118" s="257"/>
      <c r="R118" s="257">
        <v>12</v>
      </c>
      <c r="S118" s="257"/>
      <c r="T118" s="257"/>
      <c r="U118" s="257"/>
      <c r="V118" s="257"/>
      <c r="W118" s="257"/>
      <c r="X118" s="257"/>
      <c r="Y118" s="257"/>
      <c r="Z118" s="257"/>
      <c r="AA118" s="257"/>
      <c r="AB118" s="257"/>
      <c r="AC118" s="257"/>
      <c r="AD118" s="257"/>
      <c r="AE118" s="257"/>
      <c r="AF118" s="257"/>
      <c r="AG118" s="379"/>
      <c r="AH118" s="363"/>
      <c r="AI118" s="363"/>
      <c r="AJ118" s="363"/>
      <c r="AK118" s="363"/>
      <c r="AL118" s="363"/>
      <c r="AM118" s="363"/>
      <c r="AN118" s="368"/>
      <c r="AO118" s="368"/>
      <c r="AP118" s="368"/>
      <c r="AQ118" s="368"/>
      <c r="AR118" s="368"/>
      <c r="AS118" s="368"/>
      <c r="AT118" s="368"/>
      <c r="AU118" s="258">
        <f>SUM(AG118:AT118)</f>
        <v>0</v>
      </c>
    </row>
    <row r="119" spans="1:47" ht="15" outlineLevel="1">
      <c r="B119" s="256" t="s">
        <v>266</v>
      </c>
      <c r="C119" s="253" t="s">
        <v>163</v>
      </c>
      <c r="D119" s="257"/>
      <c r="E119" s="257"/>
      <c r="F119" s="257"/>
      <c r="G119" s="257"/>
      <c r="H119" s="257"/>
      <c r="I119" s="257"/>
      <c r="J119" s="257"/>
      <c r="K119" s="257"/>
      <c r="L119" s="257"/>
      <c r="M119" s="257"/>
      <c r="N119" s="257"/>
      <c r="O119" s="257"/>
      <c r="P119" s="257"/>
      <c r="Q119" s="257"/>
      <c r="R119" s="257">
        <f>R118</f>
        <v>12</v>
      </c>
      <c r="S119" s="257"/>
      <c r="T119" s="257"/>
      <c r="U119" s="257"/>
      <c r="V119" s="257"/>
      <c r="W119" s="257"/>
      <c r="X119" s="257"/>
      <c r="Y119" s="257"/>
      <c r="Z119" s="257"/>
      <c r="AA119" s="257"/>
      <c r="AB119" s="257"/>
      <c r="AC119" s="257"/>
      <c r="AD119" s="257"/>
      <c r="AE119" s="257"/>
      <c r="AF119" s="257"/>
      <c r="AG119" s="364">
        <f>AG118</f>
        <v>0</v>
      </c>
      <c r="AH119" s="364">
        <f t="shared" ref="AH119" si="228">AH118</f>
        <v>0</v>
      </c>
      <c r="AI119" s="364">
        <f t="shared" ref="AI119" si="229">AI118</f>
        <v>0</v>
      </c>
      <c r="AJ119" s="364">
        <f t="shared" ref="AJ119" si="230">AJ118</f>
        <v>0</v>
      </c>
      <c r="AK119" s="364">
        <f t="shared" ref="AK119" si="231">AK118</f>
        <v>0</v>
      </c>
      <c r="AL119" s="364">
        <f t="shared" ref="AL119" si="232">AL118</f>
        <v>0</v>
      </c>
      <c r="AM119" s="364">
        <f t="shared" ref="AM119" si="233">AM118</f>
        <v>0</v>
      </c>
      <c r="AN119" s="364">
        <f t="shared" ref="AN119" si="234">AN118</f>
        <v>0</v>
      </c>
      <c r="AO119" s="364">
        <f t="shared" ref="AO119" si="235">AO118</f>
        <v>0</v>
      </c>
      <c r="AP119" s="364">
        <f t="shared" ref="AP119" si="236">AP118</f>
        <v>0</v>
      </c>
      <c r="AQ119" s="364">
        <f t="shared" ref="AQ119" si="237">AQ118</f>
        <v>0</v>
      </c>
      <c r="AR119" s="364">
        <f t="shared" ref="AR119" si="238">AR118</f>
        <v>0</v>
      </c>
      <c r="AS119" s="364">
        <f t="shared" ref="AS119" si="239">AS118</f>
        <v>0</v>
      </c>
      <c r="AT119" s="364">
        <f t="shared" ref="AT119" si="240">AT118</f>
        <v>0</v>
      </c>
      <c r="AU119" s="268"/>
    </row>
    <row r="120" spans="1:47" ht="15" outlineLevel="1">
      <c r="B120" s="256"/>
      <c r="C120" s="253"/>
      <c r="D120" s="253"/>
      <c r="E120" s="253"/>
      <c r="F120" s="253"/>
      <c r="G120" s="253"/>
      <c r="H120" s="253"/>
      <c r="I120" s="253"/>
      <c r="J120" s="253"/>
      <c r="K120" s="253"/>
      <c r="L120" s="253"/>
      <c r="M120" s="253"/>
      <c r="N120" s="253"/>
      <c r="O120" s="253"/>
      <c r="P120" s="253"/>
      <c r="Q120" s="253"/>
      <c r="R120" s="253"/>
      <c r="S120" s="253"/>
      <c r="T120" s="253"/>
      <c r="U120" s="253"/>
      <c r="V120" s="253"/>
      <c r="W120" s="253"/>
      <c r="X120" s="253"/>
      <c r="Y120" s="253"/>
      <c r="Z120" s="253"/>
      <c r="AA120" s="253"/>
      <c r="AB120" s="253"/>
      <c r="AC120" s="253"/>
      <c r="AD120" s="253"/>
      <c r="AE120" s="253"/>
      <c r="AF120" s="253"/>
      <c r="AG120" s="365"/>
      <c r="AH120" s="378"/>
      <c r="AI120" s="378"/>
      <c r="AJ120" s="378"/>
      <c r="AK120" s="378"/>
      <c r="AL120" s="378"/>
      <c r="AM120" s="378"/>
      <c r="AN120" s="378"/>
      <c r="AO120" s="378"/>
      <c r="AP120" s="378"/>
      <c r="AQ120" s="378"/>
      <c r="AR120" s="378"/>
      <c r="AS120" s="378"/>
      <c r="AT120" s="378"/>
      <c r="AU120" s="268"/>
    </row>
    <row r="121" spans="1:47" ht="15" outlineLevel="1">
      <c r="A121" s="459">
        <v>26</v>
      </c>
      <c r="B121" s="275" t="s">
        <v>118</v>
      </c>
      <c r="C121" s="253" t="s">
        <v>25</v>
      </c>
      <c r="D121" s="257"/>
      <c r="E121" s="257"/>
      <c r="F121" s="257"/>
      <c r="G121" s="257"/>
      <c r="H121" s="257"/>
      <c r="I121" s="257"/>
      <c r="J121" s="257"/>
      <c r="K121" s="257"/>
      <c r="L121" s="257"/>
      <c r="M121" s="257"/>
      <c r="N121" s="257"/>
      <c r="O121" s="257"/>
      <c r="P121" s="257"/>
      <c r="Q121" s="257"/>
      <c r="R121" s="257">
        <v>12</v>
      </c>
      <c r="S121" s="257"/>
      <c r="T121" s="257"/>
      <c r="U121" s="257"/>
      <c r="V121" s="257"/>
      <c r="W121" s="257"/>
      <c r="X121" s="257"/>
      <c r="Y121" s="257"/>
      <c r="Z121" s="257"/>
      <c r="AA121" s="257"/>
      <c r="AB121" s="257"/>
      <c r="AC121" s="257"/>
      <c r="AD121" s="257"/>
      <c r="AE121" s="257"/>
      <c r="AF121" s="257"/>
      <c r="AG121" s="379"/>
      <c r="AH121" s="467"/>
      <c r="AI121" s="467"/>
      <c r="AJ121" s="363"/>
      <c r="AK121" s="467"/>
      <c r="AL121" s="363"/>
      <c r="AM121" s="363"/>
      <c r="AN121" s="368"/>
      <c r="AO121" s="368"/>
      <c r="AP121" s="368"/>
      <c r="AQ121" s="368"/>
      <c r="AR121" s="368"/>
      <c r="AS121" s="368"/>
      <c r="AT121" s="368"/>
      <c r="AU121" s="258">
        <f>SUM(AG121:AT121)</f>
        <v>0</v>
      </c>
    </row>
    <row r="122" spans="1:47" ht="15" outlineLevel="1">
      <c r="B122" s="256" t="s">
        <v>266</v>
      </c>
      <c r="C122" s="253" t="s">
        <v>163</v>
      </c>
      <c r="D122" s="257"/>
      <c r="E122" s="257"/>
      <c r="F122" s="257"/>
      <c r="G122" s="257"/>
      <c r="H122" s="257"/>
      <c r="I122" s="257"/>
      <c r="J122" s="257"/>
      <c r="K122" s="257"/>
      <c r="L122" s="257"/>
      <c r="M122" s="257"/>
      <c r="N122" s="257"/>
      <c r="O122" s="257"/>
      <c r="P122" s="257"/>
      <c r="Q122" s="257"/>
      <c r="R122" s="257">
        <f>R121</f>
        <v>12</v>
      </c>
      <c r="S122" s="257"/>
      <c r="T122" s="257"/>
      <c r="U122" s="257"/>
      <c r="V122" s="257"/>
      <c r="W122" s="257"/>
      <c r="X122" s="257"/>
      <c r="Y122" s="257"/>
      <c r="Z122" s="257"/>
      <c r="AA122" s="257"/>
      <c r="AB122" s="257"/>
      <c r="AC122" s="257"/>
      <c r="AD122" s="257"/>
      <c r="AE122" s="257"/>
      <c r="AF122" s="257"/>
      <c r="AG122" s="364">
        <f>AG121</f>
        <v>0</v>
      </c>
      <c r="AH122" s="364">
        <f t="shared" ref="AH122" si="241">AH121</f>
        <v>0</v>
      </c>
      <c r="AI122" s="364">
        <f t="shared" ref="AI122" si="242">AI121</f>
        <v>0</v>
      </c>
      <c r="AJ122" s="364">
        <f t="shared" ref="AJ122" si="243">AJ121</f>
        <v>0</v>
      </c>
      <c r="AK122" s="364">
        <f t="shared" ref="AK122" si="244">AK121</f>
        <v>0</v>
      </c>
      <c r="AL122" s="364">
        <f t="shared" ref="AL122" si="245">AL121</f>
        <v>0</v>
      </c>
      <c r="AM122" s="364">
        <f t="shared" ref="AM122" si="246">AM121</f>
        <v>0</v>
      </c>
      <c r="AN122" s="364">
        <f t="shared" ref="AN122" si="247">AN121</f>
        <v>0</v>
      </c>
      <c r="AO122" s="364">
        <f t="shared" ref="AO122" si="248">AO121</f>
        <v>0</v>
      </c>
      <c r="AP122" s="364">
        <f t="shared" ref="AP122" si="249">AP121</f>
        <v>0</v>
      </c>
      <c r="AQ122" s="364">
        <f t="shared" ref="AQ122" si="250">AQ121</f>
        <v>0</v>
      </c>
      <c r="AR122" s="364">
        <f t="shared" ref="AR122" si="251">AR121</f>
        <v>0</v>
      </c>
      <c r="AS122" s="364">
        <f t="shared" ref="AS122" si="252">AS121</f>
        <v>0</v>
      </c>
      <c r="AT122" s="364">
        <f t="shared" ref="AT122" si="253">AT121</f>
        <v>0</v>
      </c>
      <c r="AU122" s="268"/>
    </row>
    <row r="123" spans="1:47" ht="15" outlineLevel="1">
      <c r="B123" s="256"/>
      <c r="C123" s="253"/>
      <c r="D123" s="253"/>
      <c r="E123" s="253"/>
      <c r="F123" s="253"/>
      <c r="G123" s="253"/>
      <c r="H123" s="253"/>
      <c r="I123" s="253"/>
      <c r="J123" s="253"/>
      <c r="K123" s="253"/>
      <c r="L123" s="253"/>
      <c r="M123" s="253"/>
      <c r="N123" s="253"/>
      <c r="O123" s="253"/>
      <c r="P123" s="253"/>
      <c r="Q123" s="253"/>
      <c r="R123" s="253"/>
      <c r="S123" s="253"/>
      <c r="T123" s="253"/>
      <c r="U123" s="253"/>
      <c r="V123" s="253"/>
      <c r="W123" s="253"/>
      <c r="X123" s="253"/>
      <c r="Y123" s="253"/>
      <c r="Z123" s="253"/>
      <c r="AA123" s="253"/>
      <c r="AB123" s="253"/>
      <c r="AC123" s="253"/>
      <c r="AD123" s="253"/>
      <c r="AE123" s="253"/>
      <c r="AF123" s="253"/>
      <c r="AG123" s="365"/>
      <c r="AH123" s="378"/>
      <c r="AI123" s="378"/>
      <c r="AJ123" s="378"/>
      <c r="AK123" s="378"/>
      <c r="AL123" s="378"/>
      <c r="AM123" s="378"/>
      <c r="AN123" s="378"/>
      <c r="AO123" s="378"/>
      <c r="AP123" s="378"/>
      <c r="AQ123" s="378"/>
      <c r="AR123" s="378"/>
      <c r="AS123" s="378"/>
      <c r="AT123" s="378"/>
      <c r="AU123" s="268"/>
    </row>
    <row r="124" spans="1:47" ht="15" outlineLevel="1">
      <c r="A124" s="459">
        <v>27</v>
      </c>
      <c r="B124" s="275" t="s">
        <v>119</v>
      </c>
      <c r="C124" s="253" t="s">
        <v>25</v>
      </c>
      <c r="D124" s="257"/>
      <c r="E124" s="257"/>
      <c r="F124" s="257"/>
      <c r="G124" s="257"/>
      <c r="H124" s="257"/>
      <c r="I124" s="257"/>
      <c r="J124" s="257"/>
      <c r="K124" s="257"/>
      <c r="L124" s="257"/>
      <c r="M124" s="257"/>
      <c r="N124" s="257"/>
      <c r="O124" s="257"/>
      <c r="P124" s="257"/>
      <c r="Q124" s="257"/>
      <c r="R124" s="257">
        <v>12</v>
      </c>
      <c r="S124" s="257"/>
      <c r="T124" s="257"/>
      <c r="U124" s="257"/>
      <c r="V124" s="257"/>
      <c r="W124" s="257"/>
      <c r="X124" s="257"/>
      <c r="Y124" s="257"/>
      <c r="Z124" s="257"/>
      <c r="AA124" s="257"/>
      <c r="AB124" s="257"/>
      <c r="AC124" s="257"/>
      <c r="AD124" s="257"/>
      <c r="AE124" s="257"/>
      <c r="AF124" s="257"/>
      <c r="AG124" s="379"/>
      <c r="AH124" s="363"/>
      <c r="AI124" s="363"/>
      <c r="AJ124" s="363"/>
      <c r="AK124" s="363"/>
      <c r="AL124" s="363"/>
      <c r="AM124" s="363"/>
      <c r="AN124" s="368"/>
      <c r="AO124" s="368"/>
      <c r="AP124" s="368"/>
      <c r="AQ124" s="368"/>
      <c r="AR124" s="368"/>
      <c r="AS124" s="368"/>
      <c r="AT124" s="368"/>
      <c r="AU124" s="258">
        <f>SUM(AG124:AT124)</f>
        <v>0</v>
      </c>
    </row>
    <row r="125" spans="1:47" ht="15" outlineLevel="1">
      <c r="B125" s="256" t="s">
        <v>266</v>
      </c>
      <c r="C125" s="253" t="s">
        <v>163</v>
      </c>
      <c r="D125" s="257"/>
      <c r="E125" s="257"/>
      <c r="F125" s="257"/>
      <c r="G125" s="257"/>
      <c r="H125" s="257"/>
      <c r="I125" s="257"/>
      <c r="J125" s="257"/>
      <c r="K125" s="257"/>
      <c r="L125" s="257"/>
      <c r="M125" s="257"/>
      <c r="N125" s="257"/>
      <c r="O125" s="257"/>
      <c r="P125" s="257"/>
      <c r="Q125" s="257"/>
      <c r="R125" s="257">
        <f>R124</f>
        <v>12</v>
      </c>
      <c r="S125" s="257"/>
      <c r="T125" s="257"/>
      <c r="U125" s="257"/>
      <c r="V125" s="257"/>
      <c r="W125" s="257"/>
      <c r="X125" s="257"/>
      <c r="Y125" s="257"/>
      <c r="Z125" s="257"/>
      <c r="AA125" s="257"/>
      <c r="AB125" s="257"/>
      <c r="AC125" s="257"/>
      <c r="AD125" s="257"/>
      <c r="AE125" s="257"/>
      <c r="AF125" s="257"/>
      <c r="AG125" s="364">
        <f>AG124</f>
        <v>0</v>
      </c>
      <c r="AH125" s="364">
        <f t="shared" ref="AH125" si="254">AH124</f>
        <v>0</v>
      </c>
      <c r="AI125" s="364">
        <f t="shared" ref="AI125" si="255">AI124</f>
        <v>0</v>
      </c>
      <c r="AJ125" s="364">
        <f t="shared" ref="AJ125" si="256">AJ124</f>
        <v>0</v>
      </c>
      <c r="AK125" s="364">
        <f t="shared" ref="AK125" si="257">AK124</f>
        <v>0</v>
      </c>
      <c r="AL125" s="364">
        <f t="shared" ref="AL125" si="258">AL124</f>
        <v>0</v>
      </c>
      <c r="AM125" s="364">
        <f t="shared" ref="AM125" si="259">AM124</f>
        <v>0</v>
      </c>
      <c r="AN125" s="364">
        <f t="shared" ref="AN125" si="260">AN124</f>
        <v>0</v>
      </c>
      <c r="AO125" s="364">
        <f t="shared" ref="AO125" si="261">AO124</f>
        <v>0</v>
      </c>
      <c r="AP125" s="364">
        <f t="shared" ref="AP125" si="262">AP124</f>
        <v>0</v>
      </c>
      <c r="AQ125" s="364">
        <f t="shared" ref="AQ125" si="263">AQ124</f>
        <v>0</v>
      </c>
      <c r="AR125" s="364">
        <f t="shared" ref="AR125" si="264">AR124</f>
        <v>0</v>
      </c>
      <c r="AS125" s="364">
        <f t="shared" ref="AS125" si="265">AS124</f>
        <v>0</v>
      </c>
      <c r="AT125" s="364">
        <f t="shared" ref="AT125" si="266">AT124</f>
        <v>0</v>
      </c>
      <c r="AU125" s="268"/>
    </row>
    <row r="126" spans="1:47" ht="15" outlineLevel="1">
      <c r="B126" s="256"/>
      <c r="C126" s="253"/>
      <c r="D126" s="253"/>
      <c r="E126" s="253"/>
      <c r="F126" s="253"/>
      <c r="G126" s="253"/>
      <c r="H126" s="253"/>
      <c r="I126" s="253"/>
      <c r="J126" s="253"/>
      <c r="K126" s="253"/>
      <c r="L126" s="253"/>
      <c r="M126" s="253"/>
      <c r="N126" s="253"/>
      <c r="O126" s="253"/>
      <c r="P126" s="253"/>
      <c r="Q126" s="253"/>
      <c r="R126" s="253"/>
      <c r="S126" s="253"/>
      <c r="T126" s="253"/>
      <c r="U126" s="253"/>
      <c r="V126" s="253"/>
      <c r="W126" s="253"/>
      <c r="X126" s="253"/>
      <c r="Y126" s="253"/>
      <c r="Z126" s="253"/>
      <c r="AA126" s="253"/>
      <c r="AB126" s="253"/>
      <c r="AC126" s="253"/>
      <c r="AD126" s="253"/>
      <c r="AE126" s="253"/>
      <c r="AF126" s="253"/>
      <c r="AG126" s="365"/>
      <c r="AH126" s="378"/>
      <c r="AI126" s="378"/>
      <c r="AJ126" s="378"/>
      <c r="AK126" s="378"/>
      <c r="AL126" s="378"/>
      <c r="AM126" s="378"/>
      <c r="AN126" s="378"/>
      <c r="AO126" s="378"/>
      <c r="AP126" s="378"/>
      <c r="AQ126" s="378"/>
      <c r="AR126" s="378"/>
      <c r="AS126" s="378"/>
      <c r="AT126" s="378"/>
      <c r="AU126" s="268"/>
    </row>
    <row r="127" spans="1:47" ht="30" outlineLevel="1">
      <c r="A127" s="459">
        <v>28</v>
      </c>
      <c r="B127" s="275" t="s">
        <v>120</v>
      </c>
      <c r="C127" s="253" t="s">
        <v>25</v>
      </c>
      <c r="D127" s="257"/>
      <c r="E127" s="257"/>
      <c r="F127" s="257"/>
      <c r="G127" s="257"/>
      <c r="H127" s="257"/>
      <c r="I127" s="257"/>
      <c r="J127" s="257"/>
      <c r="K127" s="257"/>
      <c r="L127" s="257"/>
      <c r="M127" s="257"/>
      <c r="N127" s="257"/>
      <c r="O127" s="257"/>
      <c r="P127" s="257"/>
      <c r="Q127" s="257"/>
      <c r="R127" s="257">
        <v>12</v>
      </c>
      <c r="S127" s="257"/>
      <c r="T127" s="257"/>
      <c r="U127" s="257"/>
      <c r="V127" s="257"/>
      <c r="W127" s="257"/>
      <c r="X127" s="257"/>
      <c r="Y127" s="257"/>
      <c r="Z127" s="257"/>
      <c r="AA127" s="257"/>
      <c r="AB127" s="257"/>
      <c r="AC127" s="257"/>
      <c r="AD127" s="257"/>
      <c r="AE127" s="257"/>
      <c r="AF127" s="257"/>
      <c r="AG127" s="379"/>
      <c r="AH127" s="363"/>
      <c r="AI127" s="363"/>
      <c r="AJ127" s="363"/>
      <c r="AK127" s="363"/>
      <c r="AL127" s="363"/>
      <c r="AM127" s="363"/>
      <c r="AN127" s="368"/>
      <c r="AO127" s="368"/>
      <c r="AP127" s="368"/>
      <c r="AQ127" s="368"/>
      <c r="AR127" s="368"/>
      <c r="AS127" s="368"/>
      <c r="AT127" s="368"/>
      <c r="AU127" s="258">
        <f>SUM(AG127:AT127)</f>
        <v>0</v>
      </c>
    </row>
    <row r="128" spans="1:47" ht="15" outlineLevel="1">
      <c r="B128" s="256" t="s">
        <v>266</v>
      </c>
      <c r="C128" s="253" t="s">
        <v>163</v>
      </c>
      <c r="D128" s="257"/>
      <c r="E128" s="257"/>
      <c r="F128" s="257"/>
      <c r="G128" s="257"/>
      <c r="H128" s="257"/>
      <c r="I128" s="257"/>
      <c r="J128" s="257"/>
      <c r="K128" s="257"/>
      <c r="L128" s="257"/>
      <c r="M128" s="257"/>
      <c r="N128" s="257"/>
      <c r="O128" s="257"/>
      <c r="P128" s="257"/>
      <c r="Q128" s="257"/>
      <c r="R128" s="257">
        <f>R127</f>
        <v>12</v>
      </c>
      <c r="S128" s="257"/>
      <c r="T128" s="257"/>
      <c r="U128" s="257"/>
      <c r="V128" s="257"/>
      <c r="W128" s="257"/>
      <c r="X128" s="257"/>
      <c r="Y128" s="257"/>
      <c r="Z128" s="257"/>
      <c r="AA128" s="257"/>
      <c r="AB128" s="257"/>
      <c r="AC128" s="257"/>
      <c r="AD128" s="257"/>
      <c r="AE128" s="257"/>
      <c r="AF128" s="257"/>
      <c r="AG128" s="364">
        <f>AG127</f>
        <v>0</v>
      </c>
      <c r="AH128" s="364">
        <f t="shared" ref="AH128" si="267">AH127</f>
        <v>0</v>
      </c>
      <c r="AI128" s="364">
        <f t="shared" ref="AI128" si="268">AI127</f>
        <v>0</v>
      </c>
      <c r="AJ128" s="364">
        <f t="shared" ref="AJ128" si="269">AJ127</f>
        <v>0</v>
      </c>
      <c r="AK128" s="364">
        <f t="shared" ref="AK128" si="270">AK127</f>
        <v>0</v>
      </c>
      <c r="AL128" s="364">
        <f t="shared" ref="AL128" si="271">AL127</f>
        <v>0</v>
      </c>
      <c r="AM128" s="364">
        <f t="shared" ref="AM128" si="272">AM127</f>
        <v>0</v>
      </c>
      <c r="AN128" s="364">
        <f t="shared" ref="AN128" si="273">AN127</f>
        <v>0</v>
      </c>
      <c r="AO128" s="364">
        <f t="shared" ref="AO128" si="274">AO127</f>
        <v>0</v>
      </c>
      <c r="AP128" s="364">
        <f t="shared" ref="AP128" si="275">AP127</f>
        <v>0</v>
      </c>
      <c r="AQ128" s="364">
        <f t="shared" ref="AQ128" si="276">AQ127</f>
        <v>0</v>
      </c>
      <c r="AR128" s="364">
        <f t="shared" ref="AR128" si="277">AR127</f>
        <v>0</v>
      </c>
      <c r="AS128" s="364">
        <f t="shared" ref="AS128" si="278">AS127</f>
        <v>0</v>
      </c>
      <c r="AT128" s="364">
        <f t="shared" ref="AT128" si="279">AT127</f>
        <v>0</v>
      </c>
      <c r="AU128" s="268"/>
    </row>
    <row r="129" spans="1:47" ht="15" outlineLevel="1">
      <c r="B129" s="256"/>
      <c r="C129" s="253"/>
      <c r="D129" s="253"/>
      <c r="E129" s="253"/>
      <c r="F129" s="253"/>
      <c r="G129" s="253"/>
      <c r="H129" s="253"/>
      <c r="I129" s="253"/>
      <c r="J129" s="253"/>
      <c r="K129" s="253"/>
      <c r="L129" s="253"/>
      <c r="M129" s="253"/>
      <c r="N129" s="253"/>
      <c r="O129" s="253"/>
      <c r="P129" s="253"/>
      <c r="Q129" s="253"/>
      <c r="R129" s="253"/>
      <c r="S129" s="253"/>
      <c r="T129" s="253"/>
      <c r="U129" s="253"/>
      <c r="V129" s="253"/>
      <c r="W129" s="253"/>
      <c r="X129" s="253"/>
      <c r="Y129" s="253"/>
      <c r="Z129" s="253"/>
      <c r="AA129" s="253"/>
      <c r="AB129" s="253"/>
      <c r="AC129" s="253"/>
      <c r="AD129" s="253"/>
      <c r="AE129" s="253"/>
      <c r="AF129" s="253"/>
      <c r="AG129" s="365"/>
      <c r="AH129" s="378"/>
      <c r="AI129" s="378"/>
      <c r="AJ129" s="378"/>
      <c r="AK129" s="378"/>
      <c r="AL129" s="378"/>
      <c r="AM129" s="378"/>
      <c r="AN129" s="378"/>
      <c r="AO129" s="378"/>
      <c r="AP129" s="378"/>
      <c r="AQ129" s="378"/>
      <c r="AR129" s="378"/>
      <c r="AS129" s="378"/>
      <c r="AT129" s="378"/>
      <c r="AU129" s="268"/>
    </row>
    <row r="130" spans="1:47" ht="30" outlineLevel="1">
      <c r="A130" s="459">
        <v>29</v>
      </c>
      <c r="B130" s="275" t="s">
        <v>121</v>
      </c>
      <c r="C130" s="253" t="s">
        <v>25</v>
      </c>
      <c r="D130" s="257"/>
      <c r="E130" s="257"/>
      <c r="F130" s="257"/>
      <c r="G130" s="257"/>
      <c r="H130" s="257"/>
      <c r="I130" s="257"/>
      <c r="J130" s="257"/>
      <c r="K130" s="257"/>
      <c r="L130" s="257"/>
      <c r="M130" s="257"/>
      <c r="N130" s="257"/>
      <c r="O130" s="257"/>
      <c r="P130" s="257"/>
      <c r="Q130" s="257"/>
      <c r="R130" s="257">
        <v>3</v>
      </c>
      <c r="S130" s="257"/>
      <c r="T130" s="257"/>
      <c r="U130" s="257"/>
      <c r="V130" s="257"/>
      <c r="W130" s="257"/>
      <c r="X130" s="257"/>
      <c r="Y130" s="257"/>
      <c r="Z130" s="257"/>
      <c r="AA130" s="257"/>
      <c r="AB130" s="257"/>
      <c r="AC130" s="257"/>
      <c r="AD130" s="257"/>
      <c r="AE130" s="257"/>
      <c r="AF130" s="257"/>
      <c r="AG130" s="379"/>
      <c r="AH130" s="363"/>
      <c r="AI130" s="363"/>
      <c r="AJ130" s="363"/>
      <c r="AK130" s="363"/>
      <c r="AL130" s="363"/>
      <c r="AM130" s="363"/>
      <c r="AN130" s="368"/>
      <c r="AO130" s="368"/>
      <c r="AP130" s="368"/>
      <c r="AQ130" s="368"/>
      <c r="AR130" s="368"/>
      <c r="AS130" s="368"/>
      <c r="AT130" s="368"/>
      <c r="AU130" s="258">
        <f>SUM(AG130:AT130)</f>
        <v>0</v>
      </c>
    </row>
    <row r="131" spans="1:47" ht="15" outlineLevel="1">
      <c r="B131" s="256" t="s">
        <v>266</v>
      </c>
      <c r="C131" s="253" t="s">
        <v>163</v>
      </c>
      <c r="D131" s="257"/>
      <c r="E131" s="257"/>
      <c r="F131" s="257"/>
      <c r="G131" s="257"/>
      <c r="H131" s="257"/>
      <c r="I131" s="257"/>
      <c r="J131" s="257"/>
      <c r="K131" s="257"/>
      <c r="L131" s="257"/>
      <c r="M131" s="257"/>
      <c r="N131" s="257"/>
      <c r="O131" s="257"/>
      <c r="P131" s="257"/>
      <c r="Q131" s="257"/>
      <c r="R131" s="257">
        <f>R130</f>
        <v>3</v>
      </c>
      <c r="S131" s="257"/>
      <c r="T131" s="257"/>
      <c r="U131" s="257"/>
      <c r="V131" s="257"/>
      <c r="W131" s="257"/>
      <c r="X131" s="257"/>
      <c r="Y131" s="257"/>
      <c r="Z131" s="257"/>
      <c r="AA131" s="257"/>
      <c r="AB131" s="257"/>
      <c r="AC131" s="257"/>
      <c r="AD131" s="257"/>
      <c r="AE131" s="257"/>
      <c r="AF131" s="257"/>
      <c r="AG131" s="364">
        <f>AG130</f>
        <v>0</v>
      </c>
      <c r="AH131" s="364">
        <f t="shared" ref="AH131" si="280">AH130</f>
        <v>0</v>
      </c>
      <c r="AI131" s="364">
        <f t="shared" ref="AI131" si="281">AI130</f>
        <v>0</v>
      </c>
      <c r="AJ131" s="364">
        <f t="shared" ref="AJ131" si="282">AJ130</f>
        <v>0</v>
      </c>
      <c r="AK131" s="364">
        <f t="shared" ref="AK131" si="283">AK130</f>
        <v>0</v>
      </c>
      <c r="AL131" s="364">
        <f t="shared" ref="AL131" si="284">AL130</f>
        <v>0</v>
      </c>
      <c r="AM131" s="364">
        <f t="shared" ref="AM131" si="285">AM130</f>
        <v>0</v>
      </c>
      <c r="AN131" s="364">
        <f t="shared" ref="AN131" si="286">AN130</f>
        <v>0</v>
      </c>
      <c r="AO131" s="364">
        <f t="shared" ref="AO131" si="287">AO130</f>
        <v>0</v>
      </c>
      <c r="AP131" s="364">
        <f t="shared" ref="AP131" si="288">AP130</f>
        <v>0</v>
      </c>
      <c r="AQ131" s="364">
        <f t="shared" ref="AQ131" si="289">AQ130</f>
        <v>0</v>
      </c>
      <c r="AR131" s="364">
        <f t="shared" ref="AR131" si="290">AR130</f>
        <v>0</v>
      </c>
      <c r="AS131" s="364">
        <f t="shared" ref="AS131" si="291">AS130</f>
        <v>0</v>
      </c>
      <c r="AT131" s="364">
        <f t="shared" ref="AT131" si="292">AT130</f>
        <v>0</v>
      </c>
      <c r="AU131" s="268"/>
    </row>
    <row r="132" spans="1:47" ht="15" outlineLevel="1">
      <c r="B132" s="256"/>
      <c r="C132" s="253"/>
      <c r="D132" s="253"/>
      <c r="E132" s="253"/>
      <c r="F132" s="253"/>
      <c r="G132" s="253"/>
      <c r="H132" s="253"/>
      <c r="I132" s="253"/>
      <c r="J132" s="253"/>
      <c r="K132" s="253"/>
      <c r="L132" s="253"/>
      <c r="M132" s="253"/>
      <c r="N132" s="253"/>
      <c r="O132" s="253"/>
      <c r="P132" s="253"/>
      <c r="Q132" s="253"/>
      <c r="R132" s="253"/>
      <c r="S132" s="253"/>
      <c r="T132" s="253"/>
      <c r="U132" s="253"/>
      <c r="V132" s="253"/>
      <c r="W132" s="253"/>
      <c r="X132" s="253"/>
      <c r="Y132" s="253"/>
      <c r="Z132" s="253"/>
      <c r="AA132" s="253"/>
      <c r="AB132" s="253"/>
      <c r="AC132" s="253"/>
      <c r="AD132" s="253"/>
      <c r="AE132" s="253"/>
      <c r="AF132" s="253"/>
      <c r="AG132" s="365"/>
      <c r="AH132" s="378"/>
      <c r="AI132" s="378"/>
      <c r="AJ132" s="378"/>
      <c r="AK132" s="378"/>
      <c r="AL132" s="378"/>
      <c r="AM132" s="378"/>
      <c r="AN132" s="378"/>
      <c r="AO132" s="378"/>
      <c r="AP132" s="378"/>
      <c r="AQ132" s="378"/>
      <c r="AR132" s="378"/>
      <c r="AS132" s="378"/>
      <c r="AT132" s="378"/>
      <c r="AU132" s="268"/>
    </row>
    <row r="133" spans="1:47" ht="30" outlineLevel="1">
      <c r="A133" s="459">
        <v>30</v>
      </c>
      <c r="B133" s="275" t="s">
        <v>122</v>
      </c>
      <c r="C133" s="253" t="s">
        <v>25</v>
      </c>
      <c r="D133" s="257"/>
      <c r="E133" s="257"/>
      <c r="F133" s="257"/>
      <c r="G133" s="257"/>
      <c r="H133" s="257"/>
      <c r="I133" s="257"/>
      <c r="J133" s="257"/>
      <c r="K133" s="257"/>
      <c r="L133" s="257"/>
      <c r="M133" s="257"/>
      <c r="N133" s="257"/>
      <c r="O133" s="257"/>
      <c r="P133" s="257"/>
      <c r="Q133" s="257"/>
      <c r="R133" s="257">
        <v>12</v>
      </c>
      <c r="S133" s="257"/>
      <c r="T133" s="257"/>
      <c r="U133" s="257"/>
      <c r="V133" s="257"/>
      <c r="W133" s="257"/>
      <c r="X133" s="257"/>
      <c r="Y133" s="257"/>
      <c r="Z133" s="257"/>
      <c r="AA133" s="257"/>
      <c r="AB133" s="257"/>
      <c r="AC133" s="257"/>
      <c r="AD133" s="257"/>
      <c r="AE133" s="257"/>
      <c r="AF133" s="257"/>
      <c r="AG133" s="379"/>
      <c r="AH133" s="363"/>
      <c r="AI133" s="363"/>
      <c r="AJ133" s="363"/>
      <c r="AK133" s="363"/>
      <c r="AL133" s="363"/>
      <c r="AM133" s="363"/>
      <c r="AN133" s="368"/>
      <c r="AO133" s="368"/>
      <c r="AP133" s="368"/>
      <c r="AQ133" s="368"/>
      <c r="AR133" s="368"/>
      <c r="AS133" s="368"/>
      <c r="AT133" s="368"/>
      <c r="AU133" s="258">
        <f>SUM(AG133:AT133)</f>
        <v>0</v>
      </c>
    </row>
    <row r="134" spans="1:47" ht="15" outlineLevel="1">
      <c r="B134" s="256" t="s">
        <v>266</v>
      </c>
      <c r="C134" s="253" t="s">
        <v>163</v>
      </c>
      <c r="D134" s="257"/>
      <c r="E134" s="257"/>
      <c r="F134" s="257"/>
      <c r="G134" s="257"/>
      <c r="H134" s="257"/>
      <c r="I134" s="257"/>
      <c r="J134" s="257"/>
      <c r="K134" s="257"/>
      <c r="L134" s="257"/>
      <c r="M134" s="257"/>
      <c r="N134" s="257"/>
      <c r="O134" s="257"/>
      <c r="P134" s="257"/>
      <c r="Q134" s="257"/>
      <c r="R134" s="257">
        <f>R133</f>
        <v>12</v>
      </c>
      <c r="S134" s="257"/>
      <c r="T134" s="257"/>
      <c r="U134" s="257"/>
      <c r="V134" s="257"/>
      <c r="W134" s="257"/>
      <c r="X134" s="257"/>
      <c r="Y134" s="257"/>
      <c r="Z134" s="257"/>
      <c r="AA134" s="257"/>
      <c r="AB134" s="257"/>
      <c r="AC134" s="257"/>
      <c r="AD134" s="257"/>
      <c r="AE134" s="257"/>
      <c r="AF134" s="257"/>
      <c r="AG134" s="364">
        <f>AG133</f>
        <v>0</v>
      </c>
      <c r="AH134" s="364">
        <f t="shared" ref="AH134" si="293">AH133</f>
        <v>0</v>
      </c>
      <c r="AI134" s="364">
        <f t="shared" ref="AI134" si="294">AI133</f>
        <v>0</v>
      </c>
      <c r="AJ134" s="364">
        <f t="shared" ref="AJ134" si="295">AJ133</f>
        <v>0</v>
      </c>
      <c r="AK134" s="364">
        <f t="shared" ref="AK134" si="296">AK133</f>
        <v>0</v>
      </c>
      <c r="AL134" s="364">
        <f t="shared" ref="AL134" si="297">AL133</f>
        <v>0</v>
      </c>
      <c r="AM134" s="364">
        <f t="shared" ref="AM134" si="298">AM133</f>
        <v>0</v>
      </c>
      <c r="AN134" s="364">
        <f t="shared" ref="AN134" si="299">AN133</f>
        <v>0</v>
      </c>
      <c r="AO134" s="364">
        <f t="shared" ref="AO134" si="300">AO133</f>
        <v>0</v>
      </c>
      <c r="AP134" s="364">
        <f t="shared" ref="AP134" si="301">AP133</f>
        <v>0</v>
      </c>
      <c r="AQ134" s="364">
        <f t="shared" ref="AQ134" si="302">AQ133</f>
        <v>0</v>
      </c>
      <c r="AR134" s="364">
        <f t="shared" ref="AR134" si="303">AR133</f>
        <v>0</v>
      </c>
      <c r="AS134" s="364">
        <f t="shared" ref="AS134" si="304">AS133</f>
        <v>0</v>
      </c>
      <c r="AT134" s="364">
        <f t="shared" ref="AT134" si="305">AT133</f>
        <v>0</v>
      </c>
      <c r="AU134" s="268"/>
    </row>
    <row r="135" spans="1:47" ht="15" outlineLevel="1">
      <c r="B135" s="256"/>
      <c r="C135" s="253"/>
      <c r="D135" s="253"/>
      <c r="E135" s="253"/>
      <c r="F135" s="253"/>
      <c r="G135" s="253"/>
      <c r="H135" s="253"/>
      <c r="I135" s="253"/>
      <c r="J135" s="253"/>
      <c r="K135" s="253"/>
      <c r="L135" s="253"/>
      <c r="M135" s="253"/>
      <c r="N135" s="253"/>
      <c r="O135" s="253"/>
      <c r="P135" s="253"/>
      <c r="Q135" s="253"/>
      <c r="R135" s="253"/>
      <c r="S135" s="253"/>
      <c r="T135" s="253"/>
      <c r="U135" s="253"/>
      <c r="V135" s="253"/>
      <c r="W135" s="253"/>
      <c r="X135" s="253"/>
      <c r="Y135" s="253"/>
      <c r="Z135" s="253"/>
      <c r="AA135" s="253"/>
      <c r="AB135" s="253"/>
      <c r="AC135" s="253"/>
      <c r="AD135" s="253"/>
      <c r="AE135" s="253"/>
      <c r="AF135" s="253"/>
      <c r="AG135" s="365"/>
      <c r="AH135" s="378"/>
      <c r="AI135" s="378"/>
      <c r="AJ135" s="378"/>
      <c r="AK135" s="378"/>
      <c r="AL135" s="378"/>
      <c r="AM135" s="378"/>
      <c r="AN135" s="378"/>
      <c r="AO135" s="378"/>
      <c r="AP135" s="378"/>
      <c r="AQ135" s="378"/>
      <c r="AR135" s="378"/>
      <c r="AS135" s="378"/>
      <c r="AT135" s="378"/>
      <c r="AU135" s="268"/>
    </row>
    <row r="136" spans="1:47" ht="15" outlineLevel="1">
      <c r="A136" s="459">
        <v>31</v>
      </c>
      <c r="B136" s="275" t="s">
        <v>123</v>
      </c>
      <c r="C136" s="253" t="s">
        <v>25</v>
      </c>
      <c r="D136" s="257"/>
      <c r="E136" s="257"/>
      <c r="F136" s="257"/>
      <c r="G136" s="257"/>
      <c r="H136" s="257"/>
      <c r="I136" s="257"/>
      <c r="J136" s="257"/>
      <c r="K136" s="257"/>
      <c r="L136" s="257"/>
      <c r="M136" s="257"/>
      <c r="N136" s="257"/>
      <c r="O136" s="257"/>
      <c r="P136" s="257"/>
      <c r="Q136" s="257"/>
      <c r="R136" s="257">
        <v>12</v>
      </c>
      <c r="S136" s="257"/>
      <c r="T136" s="257"/>
      <c r="U136" s="257"/>
      <c r="V136" s="257"/>
      <c r="W136" s="257"/>
      <c r="X136" s="257"/>
      <c r="Y136" s="257"/>
      <c r="Z136" s="257"/>
      <c r="AA136" s="257"/>
      <c r="AB136" s="257"/>
      <c r="AC136" s="257"/>
      <c r="AD136" s="257"/>
      <c r="AE136" s="257"/>
      <c r="AF136" s="257"/>
      <c r="AG136" s="379"/>
      <c r="AH136" s="363"/>
      <c r="AI136" s="363"/>
      <c r="AJ136" s="363"/>
      <c r="AK136" s="363"/>
      <c r="AL136" s="363"/>
      <c r="AM136" s="363"/>
      <c r="AN136" s="368"/>
      <c r="AO136" s="368"/>
      <c r="AP136" s="368"/>
      <c r="AQ136" s="368"/>
      <c r="AR136" s="368"/>
      <c r="AS136" s="368"/>
      <c r="AT136" s="368"/>
      <c r="AU136" s="258">
        <f>SUM(AG136:AT136)</f>
        <v>0</v>
      </c>
    </row>
    <row r="137" spans="1:47" ht="15" outlineLevel="1">
      <c r="B137" s="256" t="s">
        <v>266</v>
      </c>
      <c r="C137" s="253" t="s">
        <v>163</v>
      </c>
      <c r="D137" s="257"/>
      <c r="E137" s="257"/>
      <c r="F137" s="257"/>
      <c r="G137" s="257"/>
      <c r="H137" s="257"/>
      <c r="I137" s="257"/>
      <c r="J137" s="257"/>
      <c r="K137" s="257"/>
      <c r="L137" s="257"/>
      <c r="M137" s="257"/>
      <c r="N137" s="257"/>
      <c r="O137" s="257"/>
      <c r="P137" s="257"/>
      <c r="Q137" s="257"/>
      <c r="R137" s="257">
        <f>R136</f>
        <v>12</v>
      </c>
      <c r="S137" s="257"/>
      <c r="T137" s="257"/>
      <c r="U137" s="257"/>
      <c r="V137" s="257"/>
      <c r="W137" s="257"/>
      <c r="X137" s="257"/>
      <c r="Y137" s="257"/>
      <c r="Z137" s="257"/>
      <c r="AA137" s="257"/>
      <c r="AB137" s="257"/>
      <c r="AC137" s="257"/>
      <c r="AD137" s="257"/>
      <c r="AE137" s="257"/>
      <c r="AF137" s="257"/>
      <c r="AG137" s="364">
        <f>AG136</f>
        <v>0</v>
      </c>
      <c r="AH137" s="364">
        <f t="shared" ref="AH137" si="306">AH136</f>
        <v>0</v>
      </c>
      <c r="AI137" s="364">
        <f t="shared" ref="AI137" si="307">AI136</f>
        <v>0</v>
      </c>
      <c r="AJ137" s="364">
        <f t="shared" ref="AJ137" si="308">AJ136</f>
        <v>0</v>
      </c>
      <c r="AK137" s="364">
        <f t="shared" ref="AK137" si="309">AK136</f>
        <v>0</v>
      </c>
      <c r="AL137" s="364">
        <f t="shared" ref="AL137" si="310">AL136</f>
        <v>0</v>
      </c>
      <c r="AM137" s="364">
        <f t="shared" ref="AM137" si="311">AM136</f>
        <v>0</v>
      </c>
      <c r="AN137" s="364">
        <f t="shared" ref="AN137" si="312">AN136</f>
        <v>0</v>
      </c>
      <c r="AO137" s="364">
        <f t="shared" ref="AO137" si="313">AO136</f>
        <v>0</v>
      </c>
      <c r="AP137" s="364">
        <f t="shared" ref="AP137" si="314">AP136</f>
        <v>0</v>
      </c>
      <c r="AQ137" s="364">
        <f t="shared" ref="AQ137" si="315">AQ136</f>
        <v>0</v>
      </c>
      <c r="AR137" s="364">
        <f t="shared" ref="AR137" si="316">AR136</f>
        <v>0</v>
      </c>
      <c r="AS137" s="364">
        <f t="shared" ref="AS137" si="317">AS136</f>
        <v>0</v>
      </c>
      <c r="AT137" s="364">
        <f t="shared" ref="AT137" si="318">AT136</f>
        <v>0</v>
      </c>
      <c r="AU137" s="268"/>
    </row>
    <row r="138" spans="1:47" ht="15" outlineLevel="1">
      <c r="B138" s="275"/>
      <c r="C138" s="253"/>
      <c r="D138" s="253"/>
      <c r="E138" s="253"/>
      <c r="F138" s="253"/>
      <c r="G138" s="253"/>
      <c r="H138" s="253"/>
      <c r="I138" s="253"/>
      <c r="J138" s="253"/>
      <c r="K138" s="253"/>
      <c r="L138" s="253"/>
      <c r="M138" s="253"/>
      <c r="N138" s="253"/>
      <c r="O138" s="253"/>
      <c r="P138" s="253"/>
      <c r="Q138" s="253"/>
      <c r="R138" s="253"/>
      <c r="S138" s="253"/>
      <c r="T138" s="253"/>
      <c r="U138" s="253"/>
      <c r="V138" s="253"/>
      <c r="W138" s="253"/>
      <c r="X138" s="253"/>
      <c r="Y138" s="253"/>
      <c r="Z138" s="253"/>
      <c r="AA138" s="253"/>
      <c r="AB138" s="253"/>
      <c r="AC138" s="253"/>
      <c r="AD138" s="253"/>
      <c r="AE138" s="253"/>
      <c r="AF138" s="253"/>
      <c r="AG138" s="365"/>
      <c r="AH138" s="378"/>
      <c r="AI138" s="378"/>
      <c r="AJ138" s="378"/>
      <c r="AK138" s="378"/>
      <c r="AL138" s="378"/>
      <c r="AM138" s="378"/>
      <c r="AN138" s="378"/>
      <c r="AO138" s="378"/>
      <c r="AP138" s="378"/>
      <c r="AQ138" s="378"/>
      <c r="AR138" s="378"/>
      <c r="AS138" s="378"/>
      <c r="AT138" s="378"/>
      <c r="AU138" s="268"/>
    </row>
    <row r="139" spans="1:47" ht="15.75" customHeight="1" outlineLevel="1">
      <c r="A139" s="459">
        <v>32</v>
      </c>
      <c r="B139" s="275" t="s">
        <v>124</v>
      </c>
      <c r="C139" s="253" t="s">
        <v>25</v>
      </c>
      <c r="D139" s="257"/>
      <c r="E139" s="257"/>
      <c r="F139" s="257"/>
      <c r="G139" s="257"/>
      <c r="H139" s="257"/>
      <c r="I139" s="257"/>
      <c r="J139" s="257"/>
      <c r="K139" s="257"/>
      <c r="L139" s="257"/>
      <c r="M139" s="257"/>
      <c r="N139" s="257"/>
      <c r="O139" s="257"/>
      <c r="P139" s="257"/>
      <c r="Q139" s="257"/>
      <c r="R139" s="257">
        <v>12</v>
      </c>
      <c r="S139" s="257"/>
      <c r="T139" s="257"/>
      <c r="U139" s="257"/>
      <c r="V139" s="257"/>
      <c r="W139" s="257"/>
      <c r="X139" s="257"/>
      <c r="Y139" s="257"/>
      <c r="Z139" s="257"/>
      <c r="AA139" s="257"/>
      <c r="AB139" s="257"/>
      <c r="AC139" s="257"/>
      <c r="AD139" s="257"/>
      <c r="AE139" s="257"/>
      <c r="AF139" s="257"/>
      <c r="AG139" s="379"/>
      <c r="AH139" s="363"/>
      <c r="AI139" s="363"/>
      <c r="AJ139" s="363"/>
      <c r="AK139" s="363"/>
      <c r="AL139" s="363"/>
      <c r="AM139" s="363"/>
      <c r="AN139" s="368"/>
      <c r="AO139" s="368"/>
      <c r="AP139" s="368"/>
      <c r="AQ139" s="368"/>
      <c r="AR139" s="368"/>
      <c r="AS139" s="368"/>
      <c r="AT139" s="368"/>
      <c r="AU139" s="258">
        <f>SUM(AG139:AT139)</f>
        <v>0</v>
      </c>
    </row>
    <row r="140" spans="1:47" ht="15" outlineLevel="1">
      <c r="B140" s="256" t="s">
        <v>266</v>
      </c>
      <c r="C140" s="253" t="s">
        <v>163</v>
      </c>
      <c r="D140" s="257"/>
      <c r="E140" s="257"/>
      <c r="F140" s="257"/>
      <c r="G140" s="257"/>
      <c r="H140" s="257"/>
      <c r="I140" s="257"/>
      <c r="J140" s="257"/>
      <c r="K140" s="257"/>
      <c r="L140" s="257"/>
      <c r="M140" s="257"/>
      <c r="N140" s="257"/>
      <c r="O140" s="257"/>
      <c r="P140" s="257"/>
      <c r="Q140" s="257"/>
      <c r="R140" s="257">
        <f>R139</f>
        <v>12</v>
      </c>
      <c r="S140" s="257"/>
      <c r="T140" s="257"/>
      <c r="U140" s="257"/>
      <c r="V140" s="257"/>
      <c r="W140" s="257"/>
      <c r="X140" s="257"/>
      <c r="Y140" s="257"/>
      <c r="Z140" s="257"/>
      <c r="AA140" s="257"/>
      <c r="AB140" s="257"/>
      <c r="AC140" s="257"/>
      <c r="AD140" s="257"/>
      <c r="AE140" s="257"/>
      <c r="AF140" s="257"/>
      <c r="AG140" s="364">
        <f>AG139</f>
        <v>0</v>
      </c>
      <c r="AH140" s="364">
        <f t="shared" ref="AH140" si="319">AH139</f>
        <v>0</v>
      </c>
      <c r="AI140" s="364">
        <f t="shared" ref="AI140" si="320">AI139</f>
        <v>0</v>
      </c>
      <c r="AJ140" s="364">
        <f t="shared" ref="AJ140" si="321">AJ139</f>
        <v>0</v>
      </c>
      <c r="AK140" s="364">
        <f t="shared" ref="AK140" si="322">AK139</f>
        <v>0</v>
      </c>
      <c r="AL140" s="364">
        <f t="shared" ref="AL140" si="323">AL139</f>
        <v>0</v>
      </c>
      <c r="AM140" s="364">
        <f t="shared" ref="AM140" si="324">AM139</f>
        <v>0</v>
      </c>
      <c r="AN140" s="364">
        <f t="shared" ref="AN140" si="325">AN139</f>
        <v>0</v>
      </c>
      <c r="AO140" s="364">
        <f t="shared" ref="AO140" si="326">AO139</f>
        <v>0</v>
      </c>
      <c r="AP140" s="364">
        <f t="shared" ref="AP140" si="327">AP139</f>
        <v>0</v>
      </c>
      <c r="AQ140" s="364">
        <f t="shared" ref="AQ140" si="328">AQ139</f>
        <v>0</v>
      </c>
      <c r="AR140" s="364">
        <f t="shared" ref="AR140" si="329">AR139</f>
        <v>0</v>
      </c>
      <c r="AS140" s="364">
        <f t="shared" ref="AS140" si="330">AS139</f>
        <v>0</v>
      </c>
      <c r="AT140" s="364">
        <f t="shared" ref="AT140" si="331">AT139</f>
        <v>0</v>
      </c>
      <c r="AU140" s="268"/>
    </row>
    <row r="141" spans="1:47" ht="15" outlineLevel="1">
      <c r="B141" s="275"/>
      <c r="C141" s="253"/>
      <c r="D141" s="253"/>
      <c r="E141" s="253"/>
      <c r="F141" s="253"/>
      <c r="G141" s="253"/>
      <c r="H141" s="253"/>
      <c r="I141" s="253"/>
      <c r="J141" s="253"/>
      <c r="K141" s="253"/>
      <c r="L141" s="253"/>
      <c r="M141" s="253"/>
      <c r="N141" s="253"/>
      <c r="O141" s="253"/>
      <c r="P141" s="253"/>
      <c r="Q141" s="253"/>
      <c r="R141" s="253"/>
      <c r="S141" s="253"/>
      <c r="T141" s="253"/>
      <c r="U141" s="253"/>
      <c r="V141" s="253"/>
      <c r="W141" s="253"/>
      <c r="X141" s="253"/>
      <c r="Y141" s="253"/>
      <c r="Z141" s="253"/>
      <c r="AA141" s="253"/>
      <c r="AB141" s="253"/>
      <c r="AC141" s="253"/>
      <c r="AD141" s="253"/>
      <c r="AE141" s="253"/>
      <c r="AF141" s="253"/>
      <c r="AG141" s="365"/>
      <c r="AH141" s="378"/>
      <c r="AI141" s="378"/>
      <c r="AJ141" s="378"/>
      <c r="AK141" s="378"/>
      <c r="AL141" s="378"/>
      <c r="AM141" s="378"/>
      <c r="AN141" s="378"/>
      <c r="AO141" s="378"/>
      <c r="AP141" s="378"/>
      <c r="AQ141" s="378"/>
      <c r="AR141" s="378"/>
      <c r="AS141" s="378"/>
      <c r="AT141" s="378"/>
      <c r="AU141" s="268"/>
    </row>
    <row r="142" spans="1:47" ht="15.6" outlineLevel="1">
      <c r="B142" s="250" t="s">
        <v>498</v>
      </c>
      <c r="C142" s="253"/>
      <c r="D142" s="253"/>
      <c r="E142" s="253"/>
      <c r="F142" s="253"/>
      <c r="G142" s="253"/>
      <c r="H142" s="253"/>
      <c r="I142" s="253"/>
      <c r="J142" s="253"/>
      <c r="K142" s="253"/>
      <c r="L142" s="253"/>
      <c r="M142" s="253"/>
      <c r="N142" s="253"/>
      <c r="O142" s="253"/>
      <c r="P142" s="253"/>
      <c r="Q142" s="253"/>
      <c r="R142" s="253"/>
      <c r="S142" s="253"/>
      <c r="T142" s="253"/>
      <c r="U142" s="253"/>
      <c r="V142" s="253"/>
      <c r="W142" s="253"/>
      <c r="X142" s="253"/>
      <c r="Y142" s="253"/>
      <c r="Z142" s="253"/>
      <c r="AA142" s="253"/>
      <c r="AB142" s="253"/>
      <c r="AC142" s="253"/>
      <c r="AD142" s="253"/>
      <c r="AE142" s="253"/>
      <c r="AF142" s="253"/>
      <c r="AG142" s="365"/>
      <c r="AH142" s="378"/>
      <c r="AI142" s="378"/>
      <c r="AJ142" s="378"/>
      <c r="AK142" s="378"/>
      <c r="AL142" s="378"/>
      <c r="AM142" s="378"/>
      <c r="AN142" s="378"/>
      <c r="AO142" s="378"/>
      <c r="AP142" s="378"/>
      <c r="AQ142" s="378"/>
      <c r="AR142" s="378"/>
      <c r="AS142" s="378"/>
      <c r="AT142" s="378"/>
      <c r="AU142" s="268"/>
    </row>
    <row r="143" spans="1:47" ht="15" outlineLevel="1">
      <c r="A143" s="459">
        <v>33</v>
      </c>
      <c r="B143" s="275" t="s">
        <v>125</v>
      </c>
      <c r="C143" s="253" t="s">
        <v>25</v>
      </c>
      <c r="D143" s="257"/>
      <c r="E143" s="257"/>
      <c r="F143" s="257"/>
      <c r="G143" s="257"/>
      <c r="H143" s="257"/>
      <c r="I143" s="257"/>
      <c r="J143" s="257"/>
      <c r="K143" s="257"/>
      <c r="L143" s="257"/>
      <c r="M143" s="257"/>
      <c r="N143" s="257"/>
      <c r="O143" s="257"/>
      <c r="P143" s="257"/>
      <c r="Q143" s="257"/>
      <c r="R143" s="257">
        <v>0</v>
      </c>
      <c r="S143" s="257"/>
      <c r="T143" s="257"/>
      <c r="U143" s="257"/>
      <c r="V143" s="257"/>
      <c r="W143" s="257"/>
      <c r="X143" s="257"/>
      <c r="Y143" s="257"/>
      <c r="Z143" s="257"/>
      <c r="AA143" s="257"/>
      <c r="AB143" s="257"/>
      <c r="AC143" s="257"/>
      <c r="AD143" s="257"/>
      <c r="AE143" s="257"/>
      <c r="AF143" s="257"/>
      <c r="AG143" s="379"/>
      <c r="AH143" s="363"/>
      <c r="AI143" s="363"/>
      <c r="AJ143" s="363"/>
      <c r="AK143" s="363"/>
      <c r="AL143" s="363"/>
      <c r="AM143" s="363"/>
      <c r="AN143" s="368"/>
      <c r="AO143" s="368"/>
      <c r="AP143" s="368"/>
      <c r="AQ143" s="368"/>
      <c r="AR143" s="368"/>
      <c r="AS143" s="368"/>
      <c r="AT143" s="368"/>
      <c r="AU143" s="258">
        <f>SUM(AG143:AT143)</f>
        <v>0</v>
      </c>
    </row>
    <row r="144" spans="1:47" ht="15" outlineLevel="1">
      <c r="B144" s="256" t="s">
        <v>266</v>
      </c>
      <c r="C144" s="253" t="s">
        <v>163</v>
      </c>
      <c r="D144" s="257"/>
      <c r="E144" s="257"/>
      <c r="F144" s="257"/>
      <c r="G144" s="257"/>
      <c r="H144" s="257"/>
      <c r="I144" s="257"/>
      <c r="J144" s="257"/>
      <c r="K144" s="257"/>
      <c r="L144" s="257"/>
      <c r="M144" s="257"/>
      <c r="N144" s="257"/>
      <c r="O144" s="257"/>
      <c r="P144" s="257"/>
      <c r="Q144" s="257"/>
      <c r="R144" s="257">
        <f>R143</f>
        <v>0</v>
      </c>
      <c r="S144" s="257"/>
      <c r="T144" s="257"/>
      <c r="U144" s="257"/>
      <c r="V144" s="257"/>
      <c r="W144" s="257"/>
      <c r="X144" s="257"/>
      <c r="Y144" s="257"/>
      <c r="Z144" s="257"/>
      <c r="AA144" s="257"/>
      <c r="AB144" s="257"/>
      <c r="AC144" s="257"/>
      <c r="AD144" s="257"/>
      <c r="AE144" s="257"/>
      <c r="AF144" s="257"/>
      <c r="AG144" s="364">
        <f>AG143</f>
        <v>0</v>
      </c>
      <c r="AH144" s="364">
        <f t="shared" ref="AH144" si="332">AH143</f>
        <v>0</v>
      </c>
      <c r="AI144" s="364">
        <f t="shared" ref="AI144" si="333">AI143</f>
        <v>0</v>
      </c>
      <c r="AJ144" s="364">
        <f t="shared" ref="AJ144" si="334">AJ143</f>
        <v>0</v>
      </c>
      <c r="AK144" s="364">
        <f t="shared" ref="AK144" si="335">AK143</f>
        <v>0</v>
      </c>
      <c r="AL144" s="364">
        <f t="shared" ref="AL144" si="336">AL143</f>
        <v>0</v>
      </c>
      <c r="AM144" s="364">
        <f t="shared" ref="AM144" si="337">AM143</f>
        <v>0</v>
      </c>
      <c r="AN144" s="364">
        <f t="shared" ref="AN144" si="338">AN143</f>
        <v>0</v>
      </c>
      <c r="AO144" s="364">
        <f t="shared" ref="AO144" si="339">AO143</f>
        <v>0</v>
      </c>
      <c r="AP144" s="364">
        <f t="shared" ref="AP144" si="340">AP143</f>
        <v>0</v>
      </c>
      <c r="AQ144" s="364">
        <f t="shared" ref="AQ144" si="341">AQ143</f>
        <v>0</v>
      </c>
      <c r="AR144" s="364">
        <f t="shared" ref="AR144" si="342">AR143</f>
        <v>0</v>
      </c>
      <c r="AS144" s="364">
        <f t="shared" ref="AS144" si="343">AS143</f>
        <v>0</v>
      </c>
      <c r="AT144" s="364">
        <f t="shared" ref="AT144" si="344">AT143</f>
        <v>0</v>
      </c>
      <c r="AU144" s="268"/>
    </row>
    <row r="145" spans="1:47" ht="15" outlineLevel="1">
      <c r="B145" s="275"/>
      <c r="C145" s="253"/>
      <c r="D145" s="253"/>
      <c r="E145" s="253"/>
      <c r="F145" s="253"/>
      <c r="G145" s="253"/>
      <c r="H145" s="253"/>
      <c r="I145" s="253"/>
      <c r="J145" s="253"/>
      <c r="K145" s="253"/>
      <c r="L145" s="253"/>
      <c r="M145" s="253"/>
      <c r="N145" s="253"/>
      <c r="O145" s="253"/>
      <c r="P145" s="253"/>
      <c r="Q145" s="253"/>
      <c r="R145" s="253"/>
      <c r="S145" s="253"/>
      <c r="T145" s="253"/>
      <c r="U145" s="253"/>
      <c r="V145" s="253"/>
      <c r="W145" s="253"/>
      <c r="X145" s="253"/>
      <c r="Y145" s="253"/>
      <c r="Z145" s="253"/>
      <c r="AA145" s="253"/>
      <c r="AB145" s="253"/>
      <c r="AC145" s="253"/>
      <c r="AD145" s="253"/>
      <c r="AE145" s="253"/>
      <c r="AF145" s="253"/>
      <c r="AG145" s="365"/>
      <c r="AH145" s="378"/>
      <c r="AI145" s="378"/>
      <c r="AJ145" s="378"/>
      <c r="AK145" s="378"/>
      <c r="AL145" s="378"/>
      <c r="AM145" s="378"/>
      <c r="AN145" s="378"/>
      <c r="AO145" s="378"/>
      <c r="AP145" s="378"/>
      <c r="AQ145" s="378"/>
      <c r="AR145" s="378"/>
      <c r="AS145" s="378"/>
      <c r="AT145" s="378"/>
      <c r="AU145" s="268"/>
    </row>
    <row r="146" spans="1:47" ht="15" outlineLevel="1">
      <c r="A146" s="459">
        <v>34</v>
      </c>
      <c r="B146" s="275" t="s">
        <v>126</v>
      </c>
      <c r="C146" s="253" t="s">
        <v>25</v>
      </c>
      <c r="D146" s="257"/>
      <c r="E146" s="257"/>
      <c r="F146" s="257"/>
      <c r="G146" s="257"/>
      <c r="H146" s="257"/>
      <c r="I146" s="257"/>
      <c r="J146" s="257"/>
      <c r="K146" s="257"/>
      <c r="L146" s="257"/>
      <c r="M146" s="257"/>
      <c r="N146" s="257"/>
      <c r="O146" s="257"/>
      <c r="P146" s="257"/>
      <c r="Q146" s="257"/>
      <c r="R146" s="257">
        <v>0</v>
      </c>
      <c r="S146" s="257"/>
      <c r="T146" s="257"/>
      <c r="U146" s="257"/>
      <c r="V146" s="257"/>
      <c r="W146" s="257"/>
      <c r="X146" s="257"/>
      <c r="Y146" s="257"/>
      <c r="Z146" s="257"/>
      <c r="AA146" s="257"/>
      <c r="AB146" s="257"/>
      <c r="AC146" s="257"/>
      <c r="AD146" s="257"/>
      <c r="AE146" s="257"/>
      <c r="AF146" s="257"/>
      <c r="AG146" s="379"/>
      <c r="AH146" s="363"/>
      <c r="AI146" s="363"/>
      <c r="AJ146" s="363"/>
      <c r="AK146" s="363"/>
      <c r="AL146" s="363"/>
      <c r="AM146" s="363"/>
      <c r="AN146" s="368"/>
      <c r="AO146" s="368"/>
      <c r="AP146" s="368"/>
      <c r="AQ146" s="368"/>
      <c r="AR146" s="368"/>
      <c r="AS146" s="368"/>
      <c r="AT146" s="368"/>
      <c r="AU146" s="258">
        <f>SUM(AG146:AT146)</f>
        <v>0</v>
      </c>
    </row>
    <row r="147" spans="1:47" ht="15" outlineLevel="1">
      <c r="B147" s="256" t="s">
        <v>266</v>
      </c>
      <c r="C147" s="253" t="s">
        <v>163</v>
      </c>
      <c r="D147" s="257"/>
      <c r="E147" s="257"/>
      <c r="F147" s="257"/>
      <c r="G147" s="257"/>
      <c r="H147" s="257"/>
      <c r="I147" s="257"/>
      <c r="J147" s="257"/>
      <c r="K147" s="257"/>
      <c r="L147" s="257"/>
      <c r="M147" s="257"/>
      <c r="N147" s="257"/>
      <c r="O147" s="257"/>
      <c r="P147" s="257"/>
      <c r="Q147" s="257"/>
      <c r="R147" s="257">
        <f>R146</f>
        <v>0</v>
      </c>
      <c r="S147" s="257"/>
      <c r="T147" s="257"/>
      <c r="U147" s="257"/>
      <c r="V147" s="257"/>
      <c r="W147" s="257"/>
      <c r="X147" s="257"/>
      <c r="Y147" s="257"/>
      <c r="Z147" s="257"/>
      <c r="AA147" s="257"/>
      <c r="AB147" s="257"/>
      <c r="AC147" s="257"/>
      <c r="AD147" s="257"/>
      <c r="AE147" s="257"/>
      <c r="AF147" s="257"/>
      <c r="AG147" s="364">
        <f>AG146</f>
        <v>0</v>
      </c>
      <c r="AH147" s="364">
        <f t="shared" ref="AH147" si="345">AH146</f>
        <v>0</v>
      </c>
      <c r="AI147" s="364">
        <f t="shared" ref="AI147" si="346">AI146</f>
        <v>0</v>
      </c>
      <c r="AJ147" s="364">
        <f t="shared" ref="AJ147" si="347">AJ146</f>
        <v>0</v>
      </c>
      <c r="AK147" s="364">
        <f t="shared" ref="AK147" si="348">AK146</f>
        <v>0</v>
      </c>
      <c r="AL147" s="364">
        <f t="shared" ref="AL147" si="349">AL146</f>
        <v>0</v>
      </c>
      <c r="AM147" s="364">
        <f t="shared" ref="AM147" si="350">AM146</f>
        <v>0</v>
      </c>
      <c r="AN147" s="364">
        <f t="shared" ref="AN147" si="351">AN146</f>
        <v>0</v>
      </c>
      <c r="AO147" s="364">
        <f t="shared" ref="AO147" si="352">AO146</f>
        <v>0</v>
      </c>
      <c r="AP147" s="364">
        <f t="shared" ref="AP147" si="353">AP146</f>
        <v>0</v>
      </c>
      <c r="AQ147" s="364">
        <f t="shared" ref="AQ147" si="354">AQ146</f>
        <v>0</v>
      </c>
      <c r="AR147" s="364">
        <f t="shared" ref="AR147" si="355">AR146</f>
        <v>0</v>
      </c>
      <c r="AS147" s="364">
        <f t="shared" ref="AS147" si="356">AS146</f>
        <v>0</v>
      </c>
      <c r="AT147" s="364">
        <f t="shared" ref="AT147" si="357">AT146</f>
        <v>0</v>
      </c>
      <c r="AU147" s="268"/>
    </row>
    <row r="148" spans="1:47" ht="15" outlineLevel="1">
      <c r="B148" s="275"/>
      <c r="C148" s="253"/>
      <c r="D148" s="253"/>
      <c r="E148" s="253"/>
      <c r="F148" s="253"/>
      <c r="G148" s="253"/>
      <c r="H148" s="253"/>
      <c r="I148" s="253"/>
      <c r="J148" s="253"/>
      <c r="K148" s="253"/>
      <c r="L148" s="253"/>
      <c r="M148" s="253"/>
      <c r="N148" s="253"/>
      <c r="O148" s="253"/>
      <c r="P148" s="253"/>
      <c r="Q148" s="253"/>
      <c r="R148" s="253"/>
      <c r="S148" s="253"/>
      <c r="T148" s="253"/>
      <c r="U148" s="253"/>
      <c r="V148" s="253"/>
      <c r="W148" s="253"/>
      <c r="X148" s="253"/>
      <c r="Y148" s="253"/>
      <c r="Z148" s="253"/>
      <c r="AA148" s="253"/>
      <c r="AB148" s="253"/>
      <c r="AC148" s="253"/>
      <c r="AD148" s="253"/>
      <c r="AE148" s="253"/>
      <c r="AF148" s="253"/>
      <c r="AG148" s="365"/>
      <c r="AH148" s="378"/>
      <c r="AI148" s="378"/>
      <c r="AJ148" s="378"/>
      <c r="AK148" s="378"/>
      <c r="AL148" s="378"/>
      <c r="AM148" s="378"/>
      <c r="AN148" s="378"/>
      <c r="AO148" s="378"/>
      <c r="AP148" s="378"/>
      <c r="AQ148" s="378"/>
      <c r="AR148" s="378"/>
      <c r="AS148" s="378"/>
      <c r="AT148" s="378"/>
      <c r="AU148" s="268"/>
    </row>
    <row r="149" spans="1:47" ht="15" outlineLevel="1">
      <c r="A149" s="459">
        <v>35</v>
      </c>
      <c r="B149" s="275" t="s">
        <v>127</v>
      </c>
      <c r="C149" s="253" t="s">
        <v>25</v>
      </c>
      <c r="D149" s="257"/>
      <c r="E149" s="257"/>
      <c r="F149" s="257"/>
      <c r="G149" s="257"/>
      <c r="H149" s="257"/>
      <c r="I149" s="257"/>
      <c r="J149" s="257"/>
      <c r="K149" s="257"/>
      <c r="L149" s="257"/>
      <c r="M149" s="257"/>
      <c r="N149" s="257"/>
      <c r="O149" s="257"/>
      <c r="P149" s="257"/>
      <c r="Q149" s="257"/>
      <c r="R149" s="257">
        <v>0</v>
      </c>
      <c r="S149" s="257"/>
      <c r="T149" s="257"/>
      <c r="U149" s="257"/>
      <c r="V149" s="257"/>
      <c r="W149" s="257"/>
      <c r="X149" s="257"/>
      <c r="Y149" s="257"/>
      <c r="Z149" s="257"/>
      <c r="AA149" s="257"/>
      <c r="AB149" s="257"/>
      <c r="AC149" s="257"/>
      <c r="AD149" s="257"/>
      <c r="AE149" s="257"/>
      <c r="AF149" s="257"/>
      <c r="AG149" s="379"/>
      <c r="AH149" s="363"/>
      <c r="AI149" s="363"/>
      <c r="AJ149" s="363"/>
      <c r="AK149" s="363"/>
      <c r="AL149" s="363"/>
      <c r="AM149" s="363"/>
      <c r="AN149" s="368"/>
      <c r="AO149" s="368"/>
      <c r="AP149" s="368"/>
      <c r="AQ149" s="368"/>
      <c r="AR149" s="368"/>
      <c r="AS149" s="368"/>
      <c r="AT149" s="368"/>
      <c r="AU149" s="258">
        <f>SUM(AG149:AT149)</f>
        <v>0</v>
      </c>
    </row>
    <row r="150" spans="1:47" ht="15" outlineLevel="1">
      <c r="B150" s="256" t="s">
        <v>266</v>
      </c>
      <c r="C150" s="253" t="s">
        <v>163</v>
      </c>
      <c r="D150" s="257"/>
      <c r="E150" s="257"/>
      <c r="F150" s="257"/>
      <c r="G150" s="257"/>
      <c r="H150" s="257"/>
      <c r="I150" s="257"/>
      <c r="J150" s="257"/>
      <c r="K150" s="257"/>
      <c r="L150" s="257"/>
      <c r="M150" s="257"/>
      <c r="N150" s="257"/>
      <c r="O150" s="257"/>
      <c r="P150" s="257"/>
      <c r="Q150" s="257"/>
      <c r="R150" s="257">
        <f>R149</f>
        <v>0</v>
      </c>
      <c r="S150" s="257"/>
      <c r="T150" s="257"/>
      <c r="U150" s="257"/>
      <c r="V150" s="257"/>
      <c r="W150" s="257"/>
      <c r="X150" s="257"/>
      <c r="Y150" s="257"/>
      <c r="Z150" s="257"/>
      <c r="AA150" s="257"/>
      <c r="AB150" s="257"/>
      <c r="AC150" s="257"/>
      <c r="AD150" s="257"/>
      <c r="AE150" s="257"/>
      <c r="AF150" s="257"/>
      <c r="AG150" s="364">
        <f>AG149</f>
        <v>0</v>
      </c>
      <c r="AH150" s="364">
        <f t="shared" ref="AH150" si="358">AH149</f>
        <v>0</v>
      </c>
      <c r="AI150" s="364">
        <f t="shared" ref="AI150" si="359">AI149</f>
        <v>0</v>
      </c>
      <c r="AJ150" s="364">
        <f t="shared" ref="AJ150" si="360">AJ149</f>
        <v>0</v>
      </c>
      <c r="AK150" s="364">
        <f t="shared" ref="AK150" si="361">AK149</f>
        <v>0</v>
      </c>
      <c r="AL150" s="364">
        <f t="shared" ref="AL150" si="362">AL149</f>
        <v>0</v>
      </c>
      <c r="AM150" s="364">
        <f t="shared" ref="AM150" si="363">AM149</f>
        <v>0</v>
      </c>
      <c r="AN150" s="364">
        <f t="shared" ref="AN150" si="364">AN149</f>
        <v>0</v>
      </c>
      <c r="AO150" s="364">
        <f t="shared" ref="AO150" si="365">AO149</f>
        <v>0</v>
      </c>
      <c r="AP150" s="364">
        <f t="shared" ref="AP150" si="366">AP149</f>
        <v>0</v>
      </c>
      <c r="AQ150" s="364">
        <f t="shared" ref="AQ150" si="367">AQ149</f>
        <v>0</v>
      </c>
      <c r="AR150" s="364">
        <f t="shared" ref="AR150" si="368">AR149</f>
        <v>0</v>
      </c>
      <c r="AS150" s="364">
        <f t="shared" ref="AS150" si="369">AS149</f>
        <v>0</v>
      </c>
      <c r="AT150" s="364">
        <f t="shared" ref="AT150" si="370">AT149</f>
        <v>0</v>
      </c>
      <c r="AU150" s="268"/>
    </row>
    <row r="151" spans="1:47" ht="15" outlineLevel="1">
      <c r="B151" s="256"/>
      <c r="C151" s="253"/>
      <c r="D151" s="253"/>
      <c r="E151" s="253"/>
      <c r="F151" s="253"/>
      <c r="G151" s="253"/>
      <c r="H151" s="253"/>
      <c r="I151" s="253"/>
      <c r="J151" s="253"/>
      <c r="K151" s="253"/>
      <c r="L151" s="253"/>
      <c r="M151" s="253"/>
      <c r="N151" s="253"/>
      <c r="O151" s="253"/>
      <c r="P151" s="253"/>
      <c r="Q151" s="253"/>
      <c r="R151" s="253"/>
      <c r="S151" s="253"/>
      <c r="T151" s="253"/>
      <c r="U151" s="253"/>
      <c r="V151" s="253"/>
      <c r="W151" s="253"/>
      <c r="X151" s="253"/>
      <c r="Y151" s="253"/>
      <c r="Z151" s="253"/>
      <c r="AA151" s="253"/>
      <c r="AB151" s="253"/>
      <c r="AC151" s="253"/>
      <c r="AD151" s="253"/>
      <c r="AE151" s="253"/>
      <c r="AF151" s="253"/>
      <c r="AG151" s="365"/>
      <c r="AH151" s="378"/>
      <c r="AI151" s="378"/>
      <c r="AJ151" s="378"/>
      <c r="AK151" s="378"/>
      <c r="AL151" s="378"/>
      <c r="AM151" s="378"/>
      <c r="AN151" s="378"/>
      <c r="AO151" s="378"/>
      <c r="AP151" s="378"/>
      <c r="AQ151" s="378"/>
      <c r="AR151" s="378"/>
      <c r="AS151" s="378"/>
      <c r="AT151" s="378"/>
      <c r="AU151" s="268"/>
    </row>
    <row r="152" spans="1:47" ht="15.6" outlineLevel="1">
      <c r="B152" s="250" t="s">
        <v>499</v>
      </c>
      <c r="C152" s="253"/>
      <c r="D152" s="253"/>
      <c r="E152" s="253"/>
      <c r="F152" s="253"/>
      <c r="G152" s="253"/>
      <c r="H152" s="253"/>
      <c r="I152" s="253"/>
      <c r="J152" s="253"/>
      <c r="K152" s="253"/>
      <c r="L152" s="253"/>
      <c r="M152" s="253"/>
      <c r="N152" s="253"/>
      <c r="O152" s="253"/>
      <c r="P152" s="253"/>
      <c r="Q152" s="253"/>
      <c r="R152" s="253"/>
      <c r="S152" s="253"/>
      <c r="T152" s="253"/>
      <c r="U152" s="253"/>
      <c r="V152" s="253"/>
      <c r="W152" s="253"/>
      <c r="X152" s="253"/>
      <c r="Y152" s="253"/>
      <c r="Z152" s="253"/>
      <c r="AA152" s="253"/>
      <c r="AB152" s="253"/>
      <c r="AC152" s="253"/>
      <c r="AD152" s="253"/>
      <c r="AE152" s="253"/>
      <c r="AF152" s="253"/>
      <c r="AG152" s="365"/>
      <c r="AH152" s="378"/>
      <c r="AI152" s="378"/>
      <c r="AJ152" s="378"/>
      <c r="AK152" s="378"/>
      <c r="AL152" s="378"/>
      <c r="AM152" s="378"/>
      <c r="AN152" s="378"/>
      <c r="AO152" s="378"/>
      <c r="AP152" s="378"/>
      <c r="AQ152" s="378"/>
      <c r="AR152" s="378"/>
      <c r="AS152" s="378"/>
      <c r="AT152" s="378"/>
      <c r="AU152" s="268"/>
    </row>
    <row r="153" spans="1:47" ht="45" outlineLevel="1">
      <c r="A153" s="459">
        <v>36</v>
      </c>
      <c r="B153" s="275" t="s">
        <v>128</v>
      </c>
      <c r="C153" s="253" t="s">
        <v>25</v>
      </c>
      <c r="D153" s="257"/>
      <c r="E153" s="257"/>
      <c r="F153" s="257"/>
      <c r="G153" s="257"/>
      <c r="H153" s="257"/>
      <c r="I153" s="257"/>
      <c r="J153" s="257"/>
      <c r="K153" s="257"/>
      <c r="L153" s="257"/>
      <c r="M153" s="257"/>
      <c r="N153" s="257"/>
      <c r="O153" s="257"/>
      <c r="P153" s="257"/>
      <c r="Q153" s="257"/>
      <c r="R153" s="257">
        <v>12</v>
      </c>
      <c r="S153" s="257"/>
      <c r="T153" s="257"/>
      <c r="U153" s="257"/>
      <c r="V153" s="257"/>
      <c r="W153" s="257"/>
      <c r="X153" s="257"/>
      <c r="Y153" s="257"/>
      <c r="Z153" s="257"/>
      <c r="AA153" s="257"/>
      <c r="AB153" s="257"/>
      <c r="AC153" s="257"/>
      <c r="AD153" s="257"/>
      <c r="AE153" s="257"/>
      <c r="AF153" s="257"/>
      <c r="AG153" s="379"/>
      <c r="AH153" s="363"/>
      <c r="AI153" s="363"/>
      <c r="AJ153" s="363"/>
      <c r="AK153" s="363"/>
      <c r="AL153" s="363"/>
      <c r="AM153" s="363"/>
      <c r="AN153" s="368"/>
      <c r="AO153" s="368"/>
      <c r="AP153" s="368"/>
      <c r="AQ153" s="368"/>
      <c r="AR153" s="368"/>
      <c r="AS153" s="368"/>
      <c r="AT153" s="368"/>
      <c r="AU153" s="258">
        <f>SUM(AG153:AT153)</f>
        <v>0</v>
      </c>
    </row>
    <row r="154" spans="1:47" ht="15" outlineLevel="1">
      <c r="B154" s="256" t="s">
        <v>266</v>
      </c>
      <c r="C154" s="253" t="s">
        <v>163</v>
      </c>
      <c r="D154" s="257"/>
      <c r="E154" s="257"/>
      <c r="F154" s="257"/>
      <c r="G154" s="257"/>
      <c r="H154" s="257"/>
      <c r="I154" s="257"/>
      <c r="J154" s="257"/>
      <c r="K154" s="257"/>
      <c r="L154" s="257"/>
      <c r="M154" s="257"/>
      <c r="N154" s="257"/>
      <c r="O154" s="257"/>
      <c r="P154" s="257"/>
      <c r="Q154" s="257"/>
      <c r="R154" s="257">
        <f>R153</f>
        <v>12</v>
      </c>
      <c r="S154" s="257"/>
      <c r="T154" s="257"/>
      <c r="U154" s="257"/>
      <c r="V154" s="257"/>
      <c r="W154" s="257"/>
      <c r="X154" s="257"/>
      <c r="Y154" s="257"/>
      <c r="Z154" s="257"/>
      <c r="AA154" s="257"/>
      <c r="AB154" s="257"/>
      <c r="AC154" s="257"/>
      <c r="AD154" s="257"/>
      <c r="AE154" s="257"/>
      <c r="AF154" s="257"/>
      <c r="AG154" s="364">
        <f>AG153</f>
        <v>0</v>
      </c>
      <c r="AH154" s="364">
        <f t="shared" ref="AH154" si="371">AH153</f>
        <v>0</v>
      </c>
      <c r="AI154" s="364">
        <f t="shared" ref="AI154" si="372">AI153</f>
        <v>0</v>
      </c>
      <c r="AJ154" s="364">
        <f t="shared" ref="AJ154" si="373">AJ153</f>
        <v>0</v>
      </c>
      <c r="AK154" s="364">
        <f t="shared" ref="AK154" si="374">AK153</f>
        <v>0</v>
      </c>
      <c r="AL154" s="364">
        <f t="shared" ref="AL154" si="375">AL153</f>
        <v>0</v>
      </c>
      <c r="AM154" s="364">
        <f t="shared" ref="AM154" si="376">AM153</f>
        <v>0</v>
      </c>
      <c r="AN154" s="364">
        <f t="shared" ref="AN154" si="377">AN153</f>
        <v>0</v>
      </c>
      <c r="AO154" s="364">
        <f t="shared" ref="AO154" si="378">AO153</f>
        <v>0</v>
      </c>
      <c r="AP154" s="364">
        <f t="shared" ref="AP154" si="379">AP153</f>
        <v>0</v>
      </c>
      <c r="AQ154" s="364">
        <f t="shared" ref="AQ154" si="380">AQ153</f>
        <v>0</v>
      </c>
      <c r="AR154" s="364">
        <f t="shared" ref="AR154" si="381">AR153</f>
        <v>0</v>
      </c>
      <c r="AS154" s="364">
        <f t="shared" ref="AS154" si="382">AS153</f>
        <v>0</v>
      </c>
      <c r="AT154" s="364">
        <f t="shared" ref="AT154" si="383">AT153</f>
        <v>0</v>
      </c>
      <c r="AU154" s="268"/>
    </row>
    <row r="155" spans="1:47" ht="15" outlineLevel="1">
      <c r="B155" s="275"/>
      <c r="C155" s="253"/>
      <c r="D155" s="253"/>
      <c r="E155" s="253"/>
      <c r="F155" s="253"/>
      <c r="G155" s="253"/>
      <c r="H155" s="253"/>
      <c r="I155" s="253"/>
      <c r="J155" s="253"/>
      <c r="K155" s="253"/>
      <c r="L155" s="253"/>
      <c r="M155" s="253"/>
      <c r="N155" s="253"/>
      <c r="O155" s="253"/>
      <c r="P155" s="253"/>
      <c r="Q155" s="253"/>
      <c r="R155" s="253"/>
      <c r="S155" s="253"/>
      <c r="T155" s="253"/>
      <c r="U155" s="253"/>
      <c r="V155" s="253"/>
      <c r="W155" s="253"/>
      <c r="X155" s="253"/>
      <c r="Y155" s="253"/>
      <c r="Z155" s="253"/>
      <c r="AA155" s="253"/>
      <c r="AB155" s="253"/>
      <c r="AC155" s="253"/>
      <c r="AD155" s="253"/>
      <c r="AE155" s="253"/>
      <c r="AF155" s="253"/>
      <c r="AG155" s="365"/>
      <c r="AH155" s="378"/>
      <c r="AI155" s="378"/>
      <c r="AJ155" s="378"/>
      <c r="AK155" s="378"/>
      <c r="AL155" s="378"/>
      <c r="AM155" s="378"/>
      <c r="AN155" s="378"/>
      <c r="AO155" s="378"/>
      <c r="AP155" s="378"/>
      <c r="AQ155" s="378"/>
      <c r="AR155" s="378"/>
      <c r="AS155" s="378"/>
      <c r="AT155" s="378"/>
      <c r="AU155" s="268"/>
    </row>
    <row r="156" spans="1:47" ht="15" outlineLevel="1">
      <c r="A156" s="459">
        <v>37</v>
      </c>
      <c r="B156" s="275" t="s">
        <v>129</v>
      </c>
      <c r="C156" s="253" t="s">
        <v>25</v>
      </c>
      <c r="D156" s="257"/>
      <c r="E156" s="257"/>
      <c r="F156" s="257"/>
      <c r="G156" s="257"/>
      <c r="H156" s="257"/>
      <c r="I156" s="257"/>
      <c r="J156" s="257"/>
      <c r="K156" s="257"/>
      <c r="L156" s="257"/>
      <c r="M156" s="257"/>
      <c r="N156" s="257"/>
      <c r="O156" s="257"/>
      <c r="P156" s="257"/>
      <c r="Q156" s="257"/>
      <c r="R156" s="257">
        <v>12</v>
      </c>
      <c r="S156" s="257"/>
      <c r="T156" s="257"/>
      <c r="U156" s="257"/>
      <c r="V156" s="257"/>
      <c r="W156" s="257"/>
      <c r="X156" s="257"/>
      <c r="Y156" s="257"/>
      <c r="Z156" s="257"/>
      <c r="AA156" s="257"/>
      <c r="AB156" s="257"/>
      <c r="AC156" s="257"/>
      <c r="AD156" s="257"/>
      <c r="AE156" s="257"/>
      <c r="AF156" s="257"/>
      <c r="AG156" s="379"/>
      <c r="AH156" s="363"/>
      <c r="AI156" s="363"/>
      <c r="AJ156" s="363"/>
      <c r="AK156" s="363"/>
      <c r="AL156" s="363"/>
      <c r="AM156" s="363"/>
      <c r="AN156" s="368"/>
      <c r="AO156" s="368"/>
      <c r="AP156" s="368"/>
      <c r="AQ156" s="368"/>
      <c r="AR156" s="368"/>
      <c r="AS156" s="368"/>
      <c r="AT156" s="368"/>
      <c r="AU156" s="258">
        <f>SUM(AG156:AT156)</f>
        <v>0</v>
      </c>
    </row>
    <row r="157" spans="1:47" ht="15" outlineLevel="1">
      <c r="B157" s="256" t="s">
        <v>266</v>
      </c>
      <c r="C157" s="253" t="s">
        <v>163</v>
      </c>
      <c r="D157" s="257"/>
      <c r="E157" s="257"/>
      <c r="F157" s="257"/>
      <c r="G157" s="257"/>
      <c r="H157" s="257"/>
      <c r="I157" s="257"/>
      <c r="J157" s="257"/>
      <c r="K157" s="257"/>
      <c r="L157" s="257"/>
      <c r="M157" s="257"/>
      <c r="N157" s="257"/>
      <c r="O157" s="257"/>
      <c r="P157" s="257"/>
      <c r="Q157" s="257"/>
      <c r="R157" s="257">
        <f>R156</f>
        <v>12</v>
      </c>
      <c r="S157" s="257"/>
      <c r="T157" s="257"/>
      <c r="U157" s="257"/>
      <c r="V157" s="257"/>
      <c r="W157" s="257"/>
      <c r="X157" s="257"/>
      <c r="Y157" s="257"/>
      <c r="Z157" s="257"/>
      <c r="AA157" s="257"/>
      <c r="AB157" s="257"/>
      <c r="AC157" s="257"/>
      <c r="AD157" s="257"/>
      <c r="AE157" s="257"/>
      <c r="AF157" s="257"/>
      <c r="AG157" s="364">
        <f>AG156</f>
        <v>0</v>
      </c>
      <c r="AH157" s="364">
        <f t="shared" ref="AH157" si="384">AH156</f>
        <v>0</v>
      </c>
      <c r="AI157" s="364">
        <f t="shared" ref="AI157" si="385">AI156</f>
        <v>0</v>
      </c>
      <c r="AJ157" s="364">
        <f t="shared" ref="AJ157" si="386">AJ156</f>
        <v>0</v>
      </c>
      <c r="AK157" s="364">
        <f t="shared" ref="AK157" si="387">AK156</f>
        <v>0</v>
      </c>
      <c r="AL157" s="364">
        <f t="shared" ref="AL157" si="388">AL156</f>
        <v>0</v>
      </c>
      <c r="AM157" s="364">
        <f t="shared" ref="AM157" si="389">AM156</f>
        <v>0</v>
      </c>
      <c r="AN157" s="364">
        <f t="shared" ref="AN157" si="390">AN156</f>
        <v>0</v>
      </c>
      <c r="AO157" s="364">
        <f t="shared" ref="AO157" si="391">AO156</f>
        <v>0</v>
      </c>
      <c r="AP157" s="364">
        <f t="shared" ref="AP157" si="392">AP156</f>
        <v>0</v>
      </c>
      <c r="AQ157" s="364">
        <f t="shared" ref="AQ157" si="393">AQ156</f>
        <v>0</v>
      </c>
      <c r="AR157" s="364">
        <f t="shared" ref="AR157" si="394">AR156</f>
        <v>0</v>
      </c>
      <c r="AS157" s="364">
        <f t="shared" ref="AS157" si="395">AS156</f>
        <v>0</v>
      </c>
      <c r="AT157" s="364">
        <f t="shared" ref="AT157" si="396">AT156</f>
        <v>0</v>
      </c>
      <c r="AU157" s="268"/>
    </row>
    <row r="158" spans="1:47" ht="15" outlineLevel="1">
      <c r="B158" s="275"/>
      <c r="C158" s="253"/>
      <c r="D158" s="253"/>
      <c r="E158" s="253"/>
      <c r="F158" s="253"/>
      <c r="G158" s="253"/>
      <c r="H158" s="253"/>
      <c r="I158" s="253"/>
      <c r="J158" s="253"/>
      <c r="K158" s="253"/>
      <c r="L158" s="253"/>
      <c r="M158" s="253"/>
      <c r="N158" s="253"/>
      <c r="O158" s="253"/>
      <c r="P158" s="253"/>
      <c r="Q158" s="253"/>
      <c r="R158" s="253"/>
      <c r="S158" s="253"/>
      <c r="T158" s="253"/>
      <c r="U158" s="253"/>
      <c r="V158" s="253"/>
      <c r="W158" s="253"/>
      <c r="X158" s="253"/>
      <c r="Y158" s="253"/>
      <c r="Z158" s="253"/>
      <c r="AA158" s="253"/>
      <c r="AB158" s="253"/>
      <c r="AC158" s="253"/>
      <c r="AD158" s="253"/>
      <c r="AE158" s="253"/>
      <c r="AF158" s="253"/>
      <c r="AG158" s="365"/>
      <c r="AH158" s="378"/>
      <c r="AI158" s="378"/>
      <c r="AJ158" s="378"/>
      <c r="AK158" s="378"/>
      <c r="AL158" s="378"/>
      <c r="AM158" s="378"/>
      <c r="AN158" s="378"/>
      <c r="AO158" s="378"/>
      <c r="AP158" s="378"/>
      <c r="AQ158" s="378"/>
      <c r="AR158" s="378"/>
      <c r="AS158" s="378"/>
      <c r="AT158" s="378"/>
      <c r="AU158" s="268"/>
    </row>
    <row r="159" spans="1:47" ht="15" outlineLevel="1">
      <c r="A159" s="459">
        <v>38</v>
      </c>
      <c r="B159" s="275" t="s">
        <v>130</v>
      </c>
      <c r="C159" s="253" t="s">
        <v>25</v>
      </c>
      <c r="D159" s="257"/>
      <c r="E159" s="257"/>
      <c r="F159" s="257"/>
      <c r="G159" s="257"/>
      <c r="H159" s="257"/>
      <c r="I159" s="257"/>
      <c r="J159" s="257"/>
      <c r="K159" s="257"/>
      <c r="L159" s="257"/>
      <c r="M159" s="257"/>
      <c r="N159" s="257"/>
      <c r="O159" s="257"/>
      <c r="P159" s="257"/>
      <c r="Q159" s="257"/>
      <c r="R159" s="257">
        <v>12</v>
      </c>
      <c r="S159" s="257"/>
      <c r="T159" s="257"/>
      <c r="U159" s="257"/>
      <c r="V159" s="257"/>
      <c r="W159" s="257"/>
      <c r="X159" s="257"/>
      <c r="Y159" s="257"/>
      <c r="Z159" s="257"/>
      <c r="AA159" s="257"/>
      <c r="AB159" s="257"/>
      <c r="AC159" s="257"/>
      <c r="AD159" s="257"/>
      <c r="AE159" s="257"/>
      <c r="AF159" s="257"/>
      <c r="AG159" s="379"/>
      <c r="AH159" s="363"/>
      <c r="AI159" s="363"/>
      <c r="AJ159" s="363"/>
      <c r="AK159" s="363"/>
      <c r="AL159" s="363"/>
      <c r="AM159" s="363"/>
      <c r="AN159" s="368"/>
      <c r="AO159" s="368"/>
      <c r="AP159" s="368"/>
      <c r="AQ159" s="368"/>
      <c r="AR159" s="368"/>
      <c r="AS159" s="368"/>
      <c r="AT159" s="368"/>
      <c r="AU159" s="258">
        <f>SUM(AG159:AT159)</f>
        <v>0</v>
      </c>
    </row>
    <row r="160" spans="1:47" ht="15" outlineLevel="1">
      <c r="B160" s="256" t="s">
        <v>266</v>
      </c>
      <c r="C160" s="253" t="s">
        <v>163</v>
      </c>
      <c r="D160" s="257"/>
      <c r="E160" s="257"/>
      <c r="F160" s="257"/>
      <c r="G160" s="257"/>
      <c r="H160" s="257"/>
      <c r="I160" s="257"/>
      <c r="J160" s="257"/>
      <c r="K160" s="257"/>
      <c r="L160" s="257"/>
      <c r="M160" s="257"/>
      <c r="N160" s="257"/>
      <c r="O160" s="257"/>
      <c r="P160" s="257"/>
      <c r="Q160" s="257"/>
      <c r="R160" s="257">
        <f>R159</f>
        <v>12</v>
      </c>
      <c r="S160" s="257"/>
      <c r="T160" s="257"/>
      <c r="U160" s="257"/>
      <c r="V160" s="257"/>
      <c r="W160" s="257"/>
      <c r="X160" s="257"/>
      <c r="Y160" s="257"/>
      <c r="Z160" s="257"/>
      <c r="AA160" s="257"/>
      <c r="AB160" s="257"/>
      <c r="AC160" s="257"/>
      <c r="AD160" s="257"/>
      <c r="AE160" s="257"/>
      <c r="AF160" s="257"/>
      <c r="AG160" s="364">
        <f>AG159</f>
        <v>0</v>
      </c>
      <c r="AH160" s="364">
        <f t="shared" ref="AH160" si="397">AH159</f>
        <v>0</v>
      </c>
      <c r="AI160" s="364">
        <f t="shared" ref="AI160" si="398">AI159</f>
        <v>0</v>
      </c>
      <c r="AJ160" s="364">
        <f t="shared" ref="AJ160" si="399">AJ159</f>
        <v>0</v>
      </c>
      <c r="AK160" s="364">
        <f t="shared" ref="AK160" si="400">AK159</f>
        <v>0</v>
      </c>
      <c r="AL160" s="364">
        <f t="shared" ref="AL160" si="401">AL159</f>
        <v>0</v>
      </c>
      <c r="AM160" s="364">
        <f t="shared" ref="AM160" si="402">AM159</f>
        <v>0</v>
      </c>
      <c r="AN160" s="364">
        <f t="shared" ref="AN160" si="403">AN159</f>
        <v>0</v>
      </c>
      <c r="AO160" s="364">
        <f t="shared" ref="AO160" si="404">AO159</f>
        <v>0</v>
      </c>
      <c r="AP160" s="364">
        <f t="shared" ref="AP160" si="405">AP159</f>
        <v>0</v>
      </c>
      <c r="AQ160" s="364">
        <f t="shared" ref="AQ160" si="406">AQ159</f>
        <v>0</v>
      </c>
      <c r="AR160" s="364">
        <f t="shared" ref="AR160" si="407">AR159</f>
        <v>0</v>
      </c>
      <c r="AS160" s="364">
        <f t="shared" ref="AS160" si="408">AS159</f>
        <v>0</v>
      </c>
      <c r="AT160" s="364">
        <f t="shared" ref="AT160" si="409">AT159</f>
        <v>0</v>
      </c>
      <c r="AU160" s="268"/>
    </row>
    <row r="161" spans="1:47" ht="15" outlineLevel="1">
      <c r="B161" s="275"/>
      <c r="C161" s="253"/>
      <c r="D161" s="253"/>
      <c r="E161" s="253"/>
      <c r="F161" s="253"/>
      <c r="G161" s="253"/>
      <c r="H161" s="253"/>
      <c r="I161" s="253"/>
      <c r="J161" s="253"/>
      <c r="K161" s="253"/>
      <c r="L161" s="253"/>
      <c r="M161" s="253"/>
      <c r="N161" s="253"/>
      <c r="O161" s="253"/>
      <c r="P161" s="253"/>
      <c r="Q161" s="253"/>
      <c r="R161" s="253"/>
      <c r="S161" s="253"/>
      <c r="T161" s="253"/>
      <c r="U161" s="253"/>
      <c r="V161" s="253"/>
      <c r="W161" s="253"/>
      <c r="X161" s="253"/>
      <c r="Y161" s="253"/>
      <c r="Z161" s="253"/>
      <c r="AA161" s="253"/>
      <c r="AB161" s="253"/>
      <c r="AC161" s="253"/>
      <c r="AD161" s="253"/>
      <c r="AE161" s="253"/>
      <c r="AF161" s="253"/>
      <c r="AG161" s="365"/>
      <c r="AH161" s="378"/>
      <c r="AI161" s="378"/>
      <c r="AJ161" s="378"/>
      <c r="AK161" s="378"/>
      <c r="AL161" s="378"/>
      <c r="AM161" s="378"/>
      <c r="AN161" s="378"/>
      <c r="AO161" s="378"/>
      <c r="AP161" s="378"/>
      <c r="AQ161" s="378"/>
      <c r="AR161" s="378"/>
      <c r="AS161" s="378"/>
      <c r="AT161" s="378"/>
      <c r="AU161" s="268"/>
    </row>
    <row r="162" spans="1:47" ht="30" outlineLevel="1">
      <c r="A162" s="459">
        <v>39</v>
      </c>
      <c r="B162" s="275" t="s">
        <v>131</v>
      </c>
      <c r="C162" s="253" t="s">
        <v>25</v>
      </c>
      <c r="D162" s="257"/>
      <c r="E162" s="257"/>
      <c r="F162" s="257"/>
      <c r="G162" s="257"/>
      <c r="H162" s="257"/>
      <c r="I162" s="257"/>
      <c r="J162" s="257"/>
      <c r="K162" s="257"/>
      <c r="L162" s="257"/>
      <c r="M162" s="257"/>
      <c r="N162" s="257"/>
      <c r="O162" s="257"/>
      <c r="P162" s="257"/>
      <c r="Q162" s="257"/>
      <c r="R162" s="257">
        <v>12</v>
      </c>
      <c r="S162" s="257"/>
      <c r="T162" s="257"/>
      <c r="U162" s="257"/>
      <c r="V162" s="257"/>
      <c r="W162" s="257"/>
      <c r="X162" s="257"/>
      <c r="Y162" s="257"/>
      <c r="Z162" s="257"/>
      <c r="AA162" s="257"/>
      <c r="AB162" s="257"/>
      <c r="AC162" s="257"/>
      <c r="AD162" s="257"/>
      <c r="AE162" s="257"/>
      <c r="AF162" s="257"/>
      <c r="AG162" s="379"/>
      <c r="AH162" s="363"/>
      <c r="AI162" s="363"/>
      <c r="AJ162" s="363"/>
      <c r="AK162" s="363"/>
      <c r="AL162" s="363"/>
      <c r="AM162" s="363"/>
      <c r="AN162" s="368"/>
      <c r="AO162" s="368"/>
      <c r="AP162" s="368"/>
      <c r="AQ162" s="368"/>
      <c r="AR162" s="368"/>
      <c r="AS162" s="368"/>
      <c r="AT162" s="368"/>
      <c r="AU162" s="258">
        <f>SUM(AG162:AT162)</f>
        <v>0</v>
      </c>
    </row>
    <row r="163" spans="1:47" ht="15" outlineLevel="1">
      <c r="B163" s="256" t="s">
        <v>266</v>
      </c>
      <c r="C163" s="253" t="s">
        <v>163</v>
      </c>
      <c r="D163" s="257"/>
      <c r="E163" s="257"/>
      <c r="F163" s="257"/>
      <c r="G163" s="257"/>
      <c r="H163" s="257"/>
      <c r="I163" s="257"/>
      <c r="J163" s="257"/>
      <c r="K163" s="257"/>
      <c r="L163" s="257"/>
      <c r="M163" s="257"/>
      <c r="N163" s="257"/>
      <c r="O163" s="257"/>
      <c r="P163" s="257"/>
      <c r="Q163" s="257"/>
      <c r="R163" s="257">
        <f>R162</f>
        <v>12</v>
      </c>
      <c r="S163" s="257"/>
      <c r="T163" s="257"/>
      <c r="U163" s="257"/>
      <c r="V163" s="257"/>
      <c r="W163" s="257"/>
      <c r="X163" s="257"/>
      <c r="Y163" s="257"/>
      <c r="Z163" s="257"/>
      <c r="AA163" s="257"/>
      <c r="AB163" s="257"/>
      <c r="AC163" s="257"/>
      <c r="AD163" s="257"/>
      <c r="AE163" s="257"/>
      <c r="AF163" s="257"/>
      <c r="AG163" s="364">
        <f>AG162</f>
        <v>0</v>
      </c>
      <c r="AH163" s="364">
        <f t="shared" ref="AH163" si="410">AH162</f>
        <v>0</v>
      </c>
      <c r="AI163" s="364">
        <f t="shared" ref="AI163" si="411">AI162</f>
        <v>0</v>
      </c>
      <c r="AJ163" s="364">
        <f t="shared" ref="AJ163" si="412">AJ162</f>
        <v>0</v>
      </c>
      <c r="AK163" s="364">
        <f t="shared" ref="AK163" si="413">AK162</f>
        <v>0</v>
      </c>
      <c r="AL163" s="364">
        <f t="shared" ref="AL163" si="414">AL162</f>
        <v>0</v>
      </c>
      <c r="AM163" s="364">
        <f t="shared" ref="AM163" si="415">AM162</f>
        <v>0</v>
      </c>
      <c r="AN163" s="364">
        <f t="shared" ref="AN163" si="416">AN162</f>
        <v>0</v>
      </c>
      <c r="AO163" s="364">
        <f t="shared" ref="AO163" si="417">AO162</f>
        <v>0</v>
      </c>
      <c r="AP163" s="364">
        <f t="shared" ref="AP163" si="418">AP162</f>
        <v>0</v>
      </c>
      <c r="AQ163" s="364">
        <f t="shared" ref="AQ163" si="419">AQ162</f>
        <v>0</v>
      </c>
      <c r="AR163" s="364">
        <f t="shared" ref="AR163" si="420">AR162</f>
        <v>0</v>
      </c>
      <c r="AS163" s="364">
        <f t="shared" ref="AS163" si="421">AS162</f>
        <v>0</v>
      </c>
      <c r="AT163" s="364">
        <f t="shared" ref="AT163" si="422">AT162</f>
        <v>0</v>
      </c>
      <c r="AU163" s="268"/>
    </row>
    <row r="164" spans="1:47" ht="15" outlineLevel="1">
      <c r="B164" s="275"/>
      <c r="C164" s="253"/>
      <c r="D164" s="253"/>
      <c r="E164" s="253"/>
      <c r="F164" s="253"/>
      <c r="G164" s="253"/>
      <c r="H164" s="253"/>
      <c r="I164" s="253"/>
      <c r="J164" s="253"/>
      <c r="K164" s="253"/>
      <c r="L164" s="253"/>
      <c r="M164" s="253"/>
      <c r="N164" s="253"/>
      <c r="O164" s="253"/>
      <c r="P164" s="253"/>
      <c r="Q164" s="253"/>
      <c r="R164" s="253"/>
      <c r="S164" s="253"/>
      <c r="T164" s="253"/>
      <c r="U164" s="253"/>
      <c r="V164" s="253"/>
      <c r="W164" s="253"/>
      <c r="X164" s="253"/>
      <c r="Y164" s="253"/>
      <c r="Z164" s="253"/>
      <c r="AA164" s="253"/>
      <c r="AB164" s="253"/>
      <c r="AC164" s="253"/>
      <c r="AD164" s="253"/>
      <c r="AE164" s="253"/>
      <c r="AF164" s="253"/>
      <c r="AG164" s="365"/>
      <c r="AH164" s="378"/>
      <c r="AI164" s="378"/>
      <c r="AJ164" s="378"/>
      <c r="AK164" s="378"/>
      <c r="AL164" s="378"/>
      <c r="AM164" s="378"/>
      <c r="AN164" s="378"/>
      <c r="AO164" s="378"/>
      <c r="AP164" s="378"/>
      <c r="AQ164" s="378"/>
      <c r="AR164" s="378"/>
      <c r="AS164" s="378"/>
      <c r="AT164" s="378"/>
      <c r="AU164" s="268"/>
    </row>
    <row r="165" spans="1:47" ht="30" outlineLevel="1">
      <c r="A165" s="459">
        <v>40</v>
      </c>
      <c r="B165" s="275" t="s">
        <v>132</v>
      </c>
      <c r="C165" s="253" t="s">
        <v>25</v>
      </c>
      <c r="D165" s="257"/>
      <c r="E165" s="257"/>
      <c r="F165" s="257"/>
      <c r="G165" s="257"/>
      <c r="H165" s="257"/>
      <c r="I165" s="257"/>
      <c r="J165" s="257"/>
      <c r="K165" s="257"/>
      <c r="L165" s="257"/>
      <c r="M165" s="257"/>
      <c r="N165" s="257"/>
      <c r="O165" s="257"/>
      <c r="P165" s="257"/>
      <c r="Q165" s="257"/>
      <c r="R165" s="257">
        <v>12</v>
      </c>
      <c r="S165" s="257"/>
      <c r="T165" s="257"/>
      <c r="U165" s="257"/>
      <c r="V165" s="257"/>
      <c r="W165" s="257"/>
      <c r="X165" s="257"/>
      <c r="Y165" s="257"/>
      <c r="Z165" s="257"/>
      <c r="AA165" s="257"/>
      <c r="AB165" s="257"/>
      <c r="AC165" s="257"/>
      <c r="AD165" s="257"/>
      <c r="AE165" s="257"/>
      <c r="AF165" s="257"/>
      <c r="AG165" s="379"/>
      <c r="AH165" s="363"/>
      <c r="AI165" s="363"/>
      <c r="AJ165" s="363"/>
      <c r="AK165" s="363"/>
      <c r="AL165" s="363"/>
      <c r="AM165" s="363"/>
      <c r="AN165" s="368"/>
      <c r="AO165" s="368"/>
      <c r="AP165" s="368"/>
      <c r="AQ165" s="368"/>
      <c r="AR165" s="368"/>
      <c r="AS165" s="368"/>
      <c r="AT165" s="368"/>
      <c r="AU165" s="258">
        <f>SUM(AG165:AT165)</f>
        <v>0</v>
      </c>
    </row>
    <row r="166" spans="1:47" ht="15" outlineLevel="1">
      <c r="B166" s="256" t="s">
        <v>266</v>
      </c>
      <c r="C166" s="253" t="s">
        <v>163</v>
      </c>
      <c r="D166" s="257"/>
      <c r="E166" s="257"/>
      <c r="F166" s="257"/>
      <c r="G166" s="257"/>
      <c r="H166" s="257"/>
      <c r="I166" s="257"/>
      <c r="J166" s="257"/>
      <c r="K166" s="257"/>
      <c r="L166" s="257"/>
      <c r="M166" s="257"/>
      <c r="N166" s="257"/>
      <c r="O166" s="257"/>
      <c r="P166" s="257"/>
      <c r="Q166" s="257"/>
      <c r="R166" s="257">
        <f>R165</f>
        <v>12</v>
      </c>
      <c r="S166" s="257"/>
      <c r="T166" s="257"/>
      <c r="U166" s="257"/>
      <c r="V166" s="257"/>
      <c r="W166" s="257"/>
      <c r="X166" s="257"/>
      <c r="Y166" s="257"/>
      <c r="Z166" s="257"/>
      <c r="AA166" s="257"/>
      <c r="AB166" s="257"/>
      <c r="AC166" s="257"/>
      <c r="AD166" s="257"/>
      <c r="AE166" s="257"/>
      <c r="AF166" s="257"/>
      <c r="AG166" s="364">
        <f>AG165</f>
        <v>0</v>
      </c>
      <c r="AH166" s="364">
        <f t="shared" ref="AH166" si="423">AH165</f>
        <v>0</v>
      </c>
      <c r="AI166" s="364">
        <f t="shared" ref="AI166" si="424">AI165</f>
        <v>0</v>
      </c>
      <c r="AJ166" s="364">
        <f t="shared" ref="AJ166" si="425">AJ165</f>
        <v>0</v>
      </c>
      <c r="AK166" s="364">
        <f t="shared" ref="AK166" si="426">AK165</f>
        <v>0</v>
      </c>
      <c r="AL166" s="364">
        <f t="shared" ref="AL166" si="427">AL165</f>
        <v>0</v>
      </c>
      <c r="AM166" s="364">
        <f t="shared" ref="AM166" si="428">AM165</f>
        <v>0</v>
      </c>
      <c r="AN166" s="364">
        <f t="shared" ref="AN166" si="429">AN165</f>
        <v>0</v>
      </c>
      <c r="AO166" s="364">
        <f t="shared" ref="AO166" si="430">AO165</f>
        <v>0</v>
      </c>
      <c r="AP166" s="364">
        <f t="shared" ref="AP166" si="431">AP165</f>
        <v>0</v>
      </c>
      <c r="AQ166" s="364">
        <f t="shared" ref="AQ166" si="432">AQ165</f>
        <v>0</v>
      </c>
      <c r="AR166" s="364">
        <f t="shared" ref="AR166" si="433">AR165</f>
        <v>0</v>
      </c>
      <c r="AS166" s="364">
        <f t="shared" ref="AS166" si="434">AS165</f>
        <v>0</v>
      </c>
      <c r="AT166" s="364">
        <f t="shared" ref="AT166" si="435">AT165</f>
        <v>0</v>
      </c>
      <c r="AU166" s="268"/>
    </row>
    <row r="167" spans="1:47" ht="15" outlineLevel="1">
      <c r="B167" s="275"/>
      <c r="C167" s="253"/>
      <c r="D167" s="253"/>
      <c r="E167" s="253"/>
      <c r="F167" s="253"/>
      <c r="G167" s="253"/>
      <c r="H167" s="253"/>
      <c r="I167" s="253"/>
      <c r="J167" s="253"/>
      <c r="K167" s="253"/>
      <c r="L167" s="253"/>
      <c r="M167" s="253"/>
      <c r="N167" s="253"/>
      <c r="O167" s="253"/>
      <c r="P167" s="253"/>
      <c r="Q167" s="253"/>
      <c r="R167" s="253"/>
      <c r="S167" s="253"/>
      <c r="T167" s="253"/>
      <c r="U167" s="253"/>
      <c r="V167" s="253"/>
      <c r="W167" s="253"/>
      <c r="X167" s="253"/>
      <c r="Y167" s="253"/>
      <c r="Z167" s="253"/>
      <c r="AA167" s="253"/>
      <c r="AB167" s="253"/>
      <c r="AC167" s="253"/>
      <c r="AD167" s="253"/>
      <c r="AE167" s="253"/>
      <c r="AF167" s="253"/>
      <c r="AG167" s="365"/>
      <c r="AH167" s="378"/>
      <c r="AI167" s="378"/>
      <c r="AJ167" s="378"/>
      <c r="AK167" s="378"/>
      <c r="AL167" s="378"/>
      <c r="AM167" s="378"/>
      <c r="AN167" s="378"/>
      <c r="AO167" s="378"/>
      <c r="AP167" s="378"/>
      <c r="AQ167" s="378"/>
      <c r="AR167" s="378"/>
      <c r="AS167" s="378"/>
      <c r="AT167" s="378"/>
      <c r="AU167" s="268"/>
    </row>
    <row r="168" spans="1:47" ht="30" outlineLevel="1">
      <c r="A168" s="459">
        <v>41</v>
      </c>
      <c r="B168" s="275" t="s">
        <v>133</v>
      </c>
      <c r="C168" s="253" t="s">
        <v>25</v>
      </c>
      <c r="D168" s="257"/>
      <c r="E168" s="257"/>
      <c r="F168" s="257"/>
      <c r="G168" s="257"/>
      <c r="H168" s="257"/>
      <c r="I168" s="257"/>
      <c r="J168" s="257"/>
      <c r="K168" s="257"/>
      <c r="L168" s="257"/>
      <c r="M168" s="257"/>
      <c r="N168" s="257"/>
      <c r="O168" s="257"/>
      <c r="P168" s="257"/>
      <c r="Q168" s="257"/>
      <c r="R168" s="257">
        <v>12</v>
      </c>
      <c r="S168" s="257"/>
      <c r="T168" s="257"/>
      <c r="U168" s="257"/>
      <c r="V168" s="257"/>
      <c r="W168" s="257"/>
      <c r="X168" s="257"/>
      <c r="Y168" s="257"/>
      <c r="Z168" s="257"/>
      <c r="AA168" s="257"/>
      <c r="AB168" s="257"/>
      <c r="AC168" s="257"/>
      <c r="AD168" s="257"/>
      <c r="AE168" s="257"/>
      <c r="AF168" s="257"/>
      <c r="AG168" s="379"/>
      <c r="AH168" s="363"/>
      <c r="AI168" s="363"/>
      <c r="AJ168" s="363"/>
      <c r="AK168" s="363"/>
      <c r="AL168" s="363"/>
      <c r="AM168" s="363"/>
      <c r="AN168" s="368"/>
      <c r="AO168" s="368"/>
      <c r="AP168" s="368"/>
      <c r="AQ168" s="368"/>
      <c r="AR168" s="368"/>
      <c r="AS168" s="368"/>
      <c r="AT168" s="368"/>
      <c r="AU168" s="258">
        <f>SUM(AG168:AT168)</f>
        <v>0</v>
      </c>
    </row>
    <row r="169" spans="1:47" ht="15" outlineLevel="1">
      <c r="B169" s="256" t="s">
        <v>266</v>
      </c>
      <c r="C169" s="253" t="s">
        <v>163</v>
      </c>
      <c r="D169" s="257"/>
      <c r="E169" s="257"/>
      <c r="F169" s="257"/>
      <c r="G169" s="257"/>
      <c r="H169" s="257"/>
      <c r="I169" s="257"/>
      <c r="J169" s="257"/>
      <c r="K169" s="257"/>
      <c r="L169" s="257"/>
      <c r="M169" s="257"/>
      <c r="N169" s="257"/>
      <c r="O169" s="257"/>
      <c r="P169" s="257"/>
      <c r="Q169" s="257"/>
      <c r="R169" s="257">
        <f>R168</f>
        <v>12</v>
      </c>
      <c r="S169" s="257"/>
      <c r="T169" s="257"/>
      <c r="U169" s="257"/>
      <c r="V169" s="257"/>
      <c r="W169" s="257"/>
      <c r="X169" s="257"/>
      <c r="Y169" s="257"/>
      <c r="Z169" s="257"/>
      <c r="AA169" s="257"/>
      <c r="AB169" s="257"/>
      <c r="AC169" s="257"/>
      <c r="AD169" s="257"/>
      <c r="AE169" s="257"/>
      <c r="AF169" s="257"/>
      <c r="AG169" s="364">
        <f>AG168</f>
        <v>0</v>
      </c>
      <c r="AH169" s="364">
        <f t="shared" ref="AH169" si="436">AH168</f>
        <v>0</v>
      </c>
      <c r="AI169" s="364">
        <f t="shared" ref="AI169" si="437">AI168</f>
        <v>0</v>
      </c>
      <c r="AJ169" s="364">
        <f t="shared" ref="AJ169" si="438">AJ168</f>
        <v>0</v>
      </c>
      <c r="AK169" s="364">
        <f t="shared" ref="AK169" si="439">AK168</f>
        <v>0</v>
      </c>
      <c r="AL169" s="364">
        <f t="shared" ref="AL169" si="440">AL168</f>
        <v>0</v>
      </c>
      <c r="AM169" s="364">
        <f t="shared" ref="AM169" si="441">AM168</f>
        <v>0</v>
      </c>
      <c r="AN169" s="364">
        <f t="shared" ref="AN169" si="442">AN168</f>
        <v>0</v>
      </c>
      <c r="AO169" s="364">
        <f t="shared" ref="AO169" si="443">AO168</f>
        <v>0</v>
      </c>
      <c r="AP169" s="364">
        <f t="shared" ref="AP169" si="444">AP168</f>
        <v>0</v>
      </c>
      <c r="AQ169" s="364">
        <f t="shared" ref="AQ169" si="445">AQ168</f>
        <v>0</v>
      </c>
      <c r="AR169" s="364">
        <f t="shared" ref="AR169" si="446">AR168</f>
        <v>0</v>
      </c>
      <c r="AS169" s="364">
        <f t="shared" ref="AS169" si="447">AS168</f>
        <v>0</v>
      </c>
      <c r="AT169" s="364">
        <f t="shared" ref="AT169" si="448">AT168</f>
        <v>0</v>
      </c>
      <c r="AU169" s="268"/>
    </row>
    <row r="170" spans="1:47" ht="15" outlineLevel="1">
      <c r="B170" s="275"/>
      <c r="C170" s="253"/>
      <c r="D170" s="253"/>
      <c r="E170" s="253"/>
      <c r="F170" s="253"/>
      <c r="G170" s="253"/>
      <c r="H170" s="253"/>
      <c r="I170" s="253"/>
      <c r="J170" s="253"/>
      <c r="K170" s="253"/>
      <c r="L170" s="253"/>
      <c r="M170" s="253"/>
      <c r="N170" s="253"/>
      <c r="O170" s="253"/>
      <c r="P170" s="253"/>
      <c r="Q170" s="253"/>
      <c r="R170" s="253"/>
      <c r="S170" s="253"/>
      <c r="T170" s="253"/>
      <c r="U170" s="253"/>
      <c r="V170" s="253"/>
      <c r="W170" s="253"/>
      <c r="X170" s="253"/>
      <c r="Y170" s="253"/>
      <c r="Z170" s="253"/>
      <c r="AA170" s="253"/>
      <c r="AB170" s="253"/>
      <c r="AC170" s="253"/>
      <c r="AD170" s="253"/>
      <c r="AE170" s="253"/>
      <c r="AF170" s="253"/>
      <c r="AG170" s="365"/>
      <c r="AH170" s="378"/>
      <c r="AI170" s="378"/>
      <c r="AJ170" s="378"/>
      <c r="AK170" s="378"/>
      <c r="AL170" s="378"/>
      <c r="AM170" s="378"/>
      <c r="AN170" s="378"/>
      <c r="AO170" s="378"/>
      <c r="AP170" s="378"/>
      <c r="AQ170" s="378"/>
      <c r="AR170" s="378"/>
      <c r="AS170" s="378"/>
      <c r="AT170" s="378"/>
      <c r="AU170" s="268"/>
    </row>
    <row r="171" spans="1:47" ht="30" outlineLevel="1">
      <c r="A171" s="459">
        <v>42</v>
      </c>
      <c r="B171" s="275" t="s">
        <v>134</v>
      </c>
      <c r="C171" s="253" t="s">
        <v>25</v>
      </c>
      <c r="D171" s="257"/>
      <c r="E171" s="257"/>
      <c r="F171" s="257"/>
      <c r="G171" s="257"/>
      <c r="H171" s="257"/>
      <c r="I171" s="257"/>
      <c r="J171" s="257"/>
      <c r="K171" s="257"/>
      <c r="L171" s="257"/>
      <c r="M171" s="257"/>
      <c r="N171" s="257"/>
      <c r="O171" s="257"/>
      <c r="P171" s="257"/>
      <c r="Q171" s="257"/>
      <c r="R171" s="253"/>
      <c r="S171" s="257"/>
      <c r="T171" s="257"/>
      <c r="U171" s="257"/>
      <c r="V171" s="257"/>
      <c r="W171" s="257"/>
      <c r="X171" s="257"/>
      <c r="Y171" s="257"/>
      <c r="Z171" s="257"/>
      <c r="AA171" s="257"/>
      <c r="AB171" s="257"/>
      <c r="AC171" s="257"/>
      <c r="AD171" s="257"/>
      <c r="AE171" s="257"/>
      <c r="AF171" s="257"/>
      <c r="AG171" s="379"/>
      <c r="AH171" s="363"/>
      <c r="AI171" s="363"/>
      <c r="AJ171" s="363"/>
      <c r="AK171" s="363"/>
      <c r="AL171" s="363"/>
      <c r="AM171" s="363"/>
      <c r="AN171" s="368"/>
      <c r="AO171" s="368"/>
      <c r="AP171" s="368"/>
      <c r="AQ171" s="368"/>
      <c r="AR171" s="368"/>
      <c r="AS171" s="368"/>
      <c r="AT171" s="368"/>
      <c r="AU171" s="258">
        <f>SUM(AG171:AT171)</f>
        <v>0</v>
      </c>
    </row>
    <row r="172" spans="1:47" ht="15" outlineLevel="1">
      <c r="B172" s="256" t="s">
        <v>266</v>
      </c>
      <c r="C172" s="253" t="s">
        <v>163</v>
      </c>
      <c r="D172" s="257"/>
      <c r="E172" s="257"/>
      <c r="F172" s="257"/>
      <c r="G172" s="257"/>
      <c r="H172" s="257"/>
      <c r="I172" s="257"/>
      <c r="J172" s="257"/>
      <c r="K172" s="257"/>
      <c r="L172" s="257"/>
      <c r="M172" s="257"/>
      <c r="N172" s="257"/>
      <c r="O172" s="257"/>
      <c r="P172" s="257"/>
      <c r="Q172" s="257"/>
      <c r="R172" s="416"/>
      <c r="S172" s="257"/>
      <c r="T172" s="257"/>
      <c r="U172" s="257"/>
      <c r="V172" s="257"/>
      <c r="W172" s="257"/>
      <c r="X172" s="257"/>
      <c r="Y172" s="257"/>
      <c r="Z172" s="257"/>
      <c r="AA172" s="257"/>
      <c r="AB172" s="257"/>
      <c r="AC172" s="257"/>
      <c r="AD172" s="257"/>
      <c r="AE172" s="257"/>
      <c r="AF172" s="257"/>
      <c r="AG172" s="364">
        <f>AG171</f>
        <v>0</v>
      </c>
      <c r="AH172" s="364">
        <f t="shared" ref="AH172" si="449">AH171</f>
        <v>0</v>
      </c>
      <c r="AI172" s="364">
        <f t="shared" ref="AI172" si="450">AI171</f>
        <v>0</v>
      </c>
      <c r="AJ172" s="364">
        <f t="shared" ref="AJ172" si="451">AJ171</f>
        <v>0</v>
      </c>
      <c r="AK172" s="364">
        <f t="shared" ref="AK172" si="452">AK171</f>
        <v>0</v>
      </c>
      <c r="AL172" s="364">
        <f t="shared" ref="AL172" si="453">AL171</f>
        <v>0</v>
      </c>
      <c r="AM172" s="364">
        <f t="shared" ref="AM172" si="454">AM171</f>
        <v>0</v>
      </c>
      <c r="AN172" s="364">
        <f t="shared" ref="AN172" si="455">AN171</f>
        <v>0</v>
      </c>
      <c r="AO172" s="364">
        <f t="shared" ref="AO172" si="456">AO171</f>
        <v>0</v>
      </c>
      <c r="AP172" s="364">
        <f t="shared" ref="AP172" si="457">AP171</f>
        <v>0</v>
      </c>
      <c r="AQ172" s="364">
        <f t="shared" ref="AQ172" si="458">AQ171</f>
        <v>0</v>
      </c>
      <c r="AR172" s="364">
        <f t="shared" ref="AR172" si="459">AR171</f>
        <v>0</v>
      </c>
      <c r="AS172" s="364">
        <f t="shared" ref="AS172" si="460">AS171</f>
        <v>0</v>
      </c>
      <c r="AT172" s="364">
        <f t="shared" ref="AT172" si="461">AT171</f>
        <v>0</v>
      </c>
      <c r="AU172" s="268"/>
    </row>
    <row r="173" spans="1:47" ht="15" outlineLevel="1">
      <c r="B173" s="275"/>
      <c r="C173" s="253"/>
      <c r="D173" s="253"/>
      <c r="E173" s="253"/>
      <c r="F173" s="253"/>
      <c r="G173" s="253"/>
      <c r="H173" s="253"/>
      <c r="I173" s="253"/>
      <c r="J173" s="253"/>
      <c r="K173" s="253"/>
      <c r="L173" s="253"/>
      <c r="M173" s="253"/>
      <c r="N173" s="253"/>
      <c r="O173" s="253"/>
      <c r="P173" s="253"/>
      <c r="Q173" s="253"/>
      <c r="R173" s="253"/>
      <c r="S173" s="253"/>
      <c r="T173" s="253"/>
      <c r="U173" s="253"/>
      <c r="V173" s="253"/>
      <c r="W173" s="253"/>
      <c r="X173" s="253"/>
      <c r="Y173" s="253"/>
      <c r="Z173" s="253"/>
      <c r="AA173" s="253"/>
      <c r="AB173" s="253"/>
      <c r="AC173" s="253"/>
      <c r="AD173" s="253"/>
      <c r="AE173" s="253"/>
      <c r="AF173" s="253"/>
      <c r="AG173" s="365"/>
      <c r="AH173" s="378"/>
      <c r="AI173" s="378"/>
      <c r="AJ173" s="378"/>
      <c r="AK173" s="378"/>
      <c r="AL173" s="378"/>
      <c r="AM173" s="378"/>
      <c r="AN173" s="378"/>
      <c r="AO173" s="378"/>
      <c r="AP173" s="378"/>
      <c r="AQ173" s="378"/>
      <c r="AR173" s="378"/>
      <c r="AS173" s="378"/>
      <c r="AT173" s="378"/>
      <c r="AU173" s="268"/>
    </row>
    <row r="174" spans="1:47" ht="15" outlineLevel="1">
      <c r="A174" s="459">
        <v>43</v>
      </c>
      <c r="B174" s="275" t="s">
        <v>135</v>
      </c>
      <c r="C174" s="253" t="s">
        <v>25</v>
      </c>
      <c r="D174" s="257"/>
      <c r="E174" s="257"/>
      <c r="F174" s="257"/>
      <c r="G174" s="257"/>
      <c r="H174" s="257"/>
      <c r="I174" s="257"/>
      <c r="J174" s="257"/>
      <c r="K174" s="257"/>
      <c r="L174" s="257"/>
      <c r="M174" s="257"/>
      <c r="N174" s="257"/>
      <c r="O174" s="257"/>
      <c r="P174" s="257"/>
      <c r="Q174" s="257"/>
      <c r="R174" s="257">
        <v>12</v>
      </c>
      <c r="S174" s="257"/>
      <c r="T174" s="257"/>
      <c r="U174" s="257"/>
      <c r="V174" s="257"/>
      <c r="W174" s="257"/>
      <c r="X174" s="257"/>
      <c r="Y174" s="257"/>
      <c r="Z174" s="257"/>
      <c r="AA174" s="257"/>
      <c r="AB174" s="257"/>
      <c r="AC174" s="257"/>
      <c r="AD174" s="257"/>
      <c r="AE174" s="257"/>
      <c r="AF174" s="257"/>
      <c r="AG174" s="379"/>
      <c r="AH174" s="363"/>
      <c r="AI174" s="363"/>
      <c r="AJ174" s="363"/>
      <c r="AK174" s="363"/>
      <c r="AL174" s="363"/>
      <c r="AM174" s="363"/>
      <c r="AN174" s="368"/>
      <c r="AO174" s="368"/>
      <c r="AP174" s="368"/>
      <c r="AQ174" s="368"/>
      <c r="AR174" s="368"/>
      <c r="AS174" s="368"/>
      <c r="AT174" s="368"/>
      <c r="AU174" s="258">
        <f>SUM(AG174:AT174)</f>
        <v>0</v>
      </c>
    </row>
    <row r="175" spans="1:47" ht="15" outlineLevel="1">
      <c r="B175" s="256" t="s">
        <v>266</v>
      </c>
      <c r="C175" s="253" t="s">
        <v>163</v>
      </c>
      <c r="D175" s="257"/>
      <c r="E175" s="257"/>
      <c r="F175" s="257"/>
      <c r="G175" s="257"/>
      <c r="H175" s="257"/>
      <c r="I175" s="257"/>
      <c r="J175" s="257"/>
      <c r="K175" s="257"/>
      <c r="L175" s="257"/>
      <c r="M175" s="257"/>
      <c r="N175" s="257"/>
      <c r="O175" s="257"/>
      <c r="P175" s="257"/>
      <c r="Q175" s="257"/>
      <c r="R175" s="257">
        <f>R174</f>
        <v>12</v>
      </c>
      <c r="S175" s="257"/>
      <c r="T175" s="257"/>
      <c r="U175" s="257"/>
      <c r="V175" s="257"/>
      <c r="W175" s="257"/>
      <c r="X175" s="257"/>
      <c r="Y175" s="257"/>
      <c r="Z175" s="257"/>
      <c r="AA175" s="257"/>
      <c r="AB175" s="257"/>
      <c r="AC175" s="257"/>
      <c r="AD175" s="257"/>
      <c r="AE175" s="257"/>
      <c r="AF175" s="257"/>
      <c r="AG175" s="364">
        <f>AG174</f>
        <v>0</v>
      </c>
      <c r="AH175" s="364">
        <f t="shared" ref="AH175" si="462">AH174</f>
        <v>0</v>
      </c>
      <c r="AI175" s="364">
        <f t="shared" ref="AI175" si="463">AI174</f>
        <v>0</v>
      </c>
      <c r="AJ175" s="364">
        <f t="shared" ref="AJ175" si="464">AJ174</f>
        <v>0</v>
      </c>
      <c r="AK175" s="364">
        <f t="shared" ref="AK175" si="465">AK174</f>
        <v>0</v>
      </c>
      <c r="AL175" s="364">
        <f t="shared" ref="AL175" si="466">AL174</f>
        <v>0</v>
      </c>
      <c r="AM175" s="364">
        <f t="shared" ref="AM175" si="467">AM174</f>
        <v>0</v>
      </c>
      <c r="AN175" s="364">
        <f t="shared" ref="AN175" si="468">AN174</f>
        <v>0</v>
      </c>
      <c r="AO175" s="364">
        <f t="shared" ref="AO175" si="469">AO174</f>
        <v>0</v>
      </c>
      <c r="AP175" s="364">
        <f t="shared" ref="AP175" si="470">AP174</f>
        <v>0</v>
      </c>
      <c r="AQ175" s="364">
        <f t="shared" ref="AQ175" si="471">AQ174</f>
        <v>0</v>
      </c>
      <c r="AR175" s="364">
        <f t="shared" ref="AR175" si="472">AR174</f>
        <v>0</v>
      </c>
      <c r="AS175" s="364">
        <f t="shared" ref="AS175" si="473">AS174</f>
        <v>0</v>
      </c>
      <c r="AT175" s="364">
        <f t="shared" ref="AT175" si="474">AT174</f>
        <v>0</v>
      </c>
      <c r="AU175" s="268"/>
    </row>
    <row r="176" spans="1:47" ht="15" outlineLevel="1">
      <c r="B176" s="275"/>
      <c r="C176" s="253"/>
      <c r="D176" s="253"/>
      <c r="E176" s="253"/>
      <c r="F176" s="253"/>
      <c r="G176" s="253"/>
      <c r="H176" s="253"/>
      <c r="I176" s="253"/>
      <c r="J176" s="253"/>
      <c r="K176" s="253"/>
      <c r="L176" s="253"/>
      <c r="M176" s="253"/>
      <c r="N176" s="253"/>
      <c r="O176" s="253"/>
      <c r="P176" s="253"/>
      <c r="Q176" s="253"/>
      <c r="R176" s="253"/>
      <c r="S176" s="253"/>
      <c r="T176" s="253"/>
      <c r="U176" s="253"/>
      <c r="V176" s="253"/>
      <c r="W176" s="253"/>
      <c r="X176" s="253"/>
      <c r="Y176" s="253"/>
      <c r="Z176" s="253"/>
      <c r="AA176" s="253"/>
      <c r="AB176" s="253"/>
      <c r="AC176" s="253"/>
      <c r="AD176" s="253"/>
      <c r="AE176" s="253"/>
      <c r="AF176" s="253"/>
      <c r="AG176" s="365"/>
      <c r="AH176" s="378"/>
      <c r="AI176" s="378"/>
      <c r="AJ176" s="378"/>
      <c r="AK176" s="378"/>
      <c r="AL176" s="378"/>
      <c r="AM176" s="378"/>
      <c r="AN176" s="378"/>
      <c r="AO176" s="378"/>
      <c r="AP176" s="378"/>
      <c r="AQ176" s="378"/>
      <c r="AR176" s="378"/>
      <c r="AS176" s="378"/>
      <c r="AT176" s="378"/>
      <c r="AU176" s="268"/>
    </row>
    <row r="177" spans="1:47" ht="30" outlineLevel="1">
      <c r="A177" s="459">
        <v>44</v>
      </c>
      <c r="B177" s="275" t="s">
        <v>136</v>
      </c>
      <c r="C177" s="253" t="s">
        <v>25</v>
      </c>
      <c r="D177" s="257"/>
      <c r="E177" s="257"/>
      <c r="F177" s="257"/>
      <c r="G177" s="257"/>
      <c r="H177" s="257"/>
      <c r="I177" s="257"/>
      <c r="J177" s="257"/>
      <c r="K177" s="257"/>
      <c r="L177" s="257"/>
      <c r="M177" s="257"/>
      <c r="N177" s="257"/>
      <c r="O177" s="257"/>
      <c r="P177" s="257"/>
      <c r="Q177" s="257"/>
      <c r="R177" s="257">
        <v>12</v>
      </c>
      <c r="S177" s="257"/>
      <c r="T177" s="257"/>
      <c r="U177" s="257"/>
      <c r="V177" s="257"/>
      <c r="W177" s="257"/>
      <c r="X177" s="257"/>
      <c r="Y177" s="257"/>
      <c r="Z177" s="257"/>
      <c r="AA177" s="257"/>
      <c r="AB177" s="257"/>
      <c r="AC177" s="257"/>
      <c r="AD177" s="257"/>
      <c r="AE177" s="257"/>
      <c r="AF177" s="257"/>
      <c r="AG177" s="379"/>
      <c r="AH177" s="363"/>
      <c r="AI177" s="363"/>
      <c r="AJ177" s="363"/>
      <c r="AK177" s="363"/>
      <c r="AL177" s="363"/>
      <c r="AM177" s="363"/>
      <c r="AN177" s="368"/>
      <c r="AO177" s="368"/>
      <c r="AP177" s="368"/>
      <c r="AQ177" s="368"/>
      <c r="AR177" s="368"/>
      <c r="AS177" s="368"/>
      <c r="AT177" s="368"/>
      <c r="AU177" s="258">
        <f>SUM(AG177:AT177)</f>
        <v>0</v>
      </c>
    </row>
    <row r="178" spans="1:47" ht="15" outlineLevel="1">
      <c r="B178" s="256" t="s">
        <v>266</v>
      </c>
      <c r="C178" s="253" t="s">
        <v>163</v>
      </c>
      <c r="D178" s="257"/>
      <c r="E178" s="257"/>
      <c r="F178" s="257"/>
      <c r="G178" s="257"/>
      <c r="H178" s="257"/>
      <c r="I178" s="257"/>
      <c r="J178" s="257"/>
      <c r="K178" s="257"/>
      <c r="L178" s="257"/>
      <c r="M178" s="257"/>
      <c r="N178" s="257"/>
      <c r="O178" s="257"/>
      <c r="P178" s="257"/>
      <c r="Q178" s="257"/>
      <c r="R178" s="257">
        <f>R177</f>
        <v>12</v>
      </c>
      <c r="S178" s="257"/>
      <c r="T178" s="257"/>
      <c r="U178" s="257"/>
      <c r="V178" s="257"/>
      <c r="W178" s="257"/>
      <c r="X178" s="257"/>
      <c r="Y178" s="257"/>
      <c r="Z178" s="257"/>
      <c r="AA178" s="257"/>
      <c r="AB178" s="257"/>
      <c r="AC178" s="257"/>
      <c r="AD178" s="257"/>
      <c r="AE178" s="257"/>
      <c r="AF178" s="257"/>
      <c r="AG178" s="364">
        <f>AG177</f>
        <v>0</v>
      </c>
      <c r="AH178" s="364">
        <f t="shared" ref="AH178" si="475">AH177</f>
        <v>0</v>
      </c>
      <c r="AI178" s="364">
        <f t="shared" ref="AI178" si="476">AI177</f>
        <v>0</v>
      </c>
      <c r="AJ178" s="364">
        <f t="shared" ref="AJ178" si="477">AJ177</f>
        <v>0</v>
      </c>
      <c r="AK178" s="364">
        <f t="shared" ref="AK178" si="478">AK177</f>
        <v>0</v>
      </c>
      <c r="AL178" s="364">
        <f t="shared" ref="AL178" si="479">AL177</f>
        <v>0</v>
      </c>
      <c r="AM178" s="364">
        <f t="shared" ref="AM178" si="480">AM177</f>
        <v>0</v>
      </c>
      <c r="AN178" s="364">
        <f t="shared" ref="AN178" si="481">AN177</f>
        <v>0</v>
      </c>
      <c r="AO178" s="364">
        <f t="shared" ref="AO178" si="482">AO177</f>
        <v>0</v>
      </c>
      <c r="AP178" s="364">
        <f t="shared" ref="AP178" si="483">AP177</f>
        <v>0</v>
      </c>
      <c r="AQ178" s="364">
        <f t="shared" ref="AQ178" si="484">AQ177</f>
        <v>0</v>
      </c>
      <c r="AR178" s="364">
        <f t="shared" ref="AR178" si="485">AR177</f>
        <v>0</v>
      </c>
      <c r="AS178" s="364">
        <f t="shared" ref="AS178" si="486">AS177</f>
        <v>0</v>
      </c>
      <c r="AT178" s="364">
        <f t="shared" ref="AT178" si="487">AT177</f>
        <v>0</v>
      </c>
      <c r="AU178" s="268"/>
    </row>
    <row r="179" spans="1:47" ht="15" outlineLevel="1">
      <c r="B179" s="275"/>
      <c r="C179" s="253"/>
      <c r="D179" s="253"/>
      <c r="E179" s="253"/>
      <c r="F179" s="253"/>
      <c r="G179" s="253"/>
      <c r="H179" s="253"/>
      <c r="I179" s="253"/>
      <c r="J179" s="253"/>
      <c r="K179" s="253"/>
      <c r="L179" s="253"/>
      <c r="M179" s="253"/>
      <c r="N179" s="253"/>
      <c r="O179" s="253"/>
      <c r="P179" s="253"/>
      <c r="Q179" s="253"/>
      <c r="R179" s="253"/>
      <c r="S179" s="253"/>
      <c r="T179" s="253"/>
      <c r="U179" s="253"/>
      <c r="V179" s="253"/>
      <c r="W179" s="253"/>
      <c r="X179" s="253"/>
      <c r="Y179" s="253"/>
      <c r="Z179" s="253"/>
      <c r="AA179" s="253"/>
      <c r="AB179" s="253"/>
      <c r="AC179" s="253"/>
      <c r="AD179" s="253"/>
      <c r="AE179" s="253"/>
      <c r="AF179" s="253"/>
      <c r="AG179" s="365"/>
      <c r="AH179" s="378"/>
      <c r="AI179" s="378"/>
      <c r="AJ179" s="378"/>
      <c r="AK179" s="378"/>
      <c r="AL179" s="378"/>
      <c r="AM179" s="378"/>
      <c r="AN179" s="378"/>
      <c r="AO179" s="378"/>
      <c r="AP179" s="378"/>
      <c r="AQ179" s="378"/>
      <c r="AR179" s="378"/>
      <c r="AS179" s="378"/>
      <c r="AT179" s="378"/>
      <c r="AU179" s="268"/>
    </row>
    <row r="180" spans="1:47" ht="30" outlineLevel="1">
      <c r="A180" s="459">
        <v>45</v>
      </c>
      <c r="B180" s="275" t="s">
        <v>137</v>
      </c>
      <c r="C180" s="253" t="s">
        <v>25</v>
      </c>
      <c r="D180" s="257"/>
      <c r="E180" s="257"/>
      <c r="F180" s="257"/>
      <c r="G180" s="257"/>
      <c r="H180" s="257"/>
      <c r="I180" s="257"/>
      <c r="J180" s="257"/>
      <c r="K180" s="257"/>
      <c r="L180" s="257"/>
      <c r="M180" s="257"/>
      <c r="N180" s="257"/>
      <c r="O180" s="257"/>
      <c r="P180" s="257"/>
      <c r="Q180" s="257"/>
      <c r="R180" s="257">
        <v>12</v>
      </c>
      <c r="S180" s="257"/>
      <c r="T180" s="257"/>
      <c r="U180" s="257"/>
      <c r="V180" s="257"/>
      <c r="W180" s="257"/>
      <c r="X180" s="257"/>
      <c r="Y180" s="257"/>
      <c r="Z180" s="257"/>
      <c r="AA180" s="257"/>
      <c r="AB180" s="257"/>
      <c r="AC180" s="257"/>
      <c r="AD180" s="257"/>
      <c r="AE180" s="257"/>
      <c r="AF180" s="257"/>
      <c r="AG180" s="379"/>
      <c r="AH180" s="363"/>
      <c r="AI180" s="363"/>
      <c r="AJ180" s="363"/>
      <c r="AK180" s="363"/>
      <c r="AL180" s="363"/>
      <c r="AM180" s="363"/>
      <c r="AN180" s="368"/>
      <c r="AO180" s="368"/>
      <c r="AP180" s="368"/>
      <c r="AQ180" s="368"/>
      <c r="AR180" s="368"/>
      <c r="AS180" s="368"/>
      <c r="AT180" s="368"/>
      <c r="AU180" s="258">
        <f>SUM(AG180:AT180)</f>
        <v>0</v>
      </c>
    </row>
    <row r="181" spans="1:47" ht="15" outlineLevel="1">
      <c r="B181" s="256" t="s">
        <v>266</v>
      </c>
      <c r="C181" s="253" t="s">
        <v>163</v>
      </c>
      <c r="D181" s="257"/>
      <c r="E181" s="257"/>
      <c r="F181" s="257"/>
      <c r="G181" s="257"/>
      <c r="H181" s="257"/>
      <c r="I181" s="257"/>
      <c r="J181" s="257"/>
      <c r="K181" s="257"/>
      <c r="L181" s="257"/>
      <c r="M181" s="257"/>
      <c r="N181" s="257"/>
      <c r="O181" s="257"/>
      <c r="P181" s="257"/>
      <c r="Q181" s="257"/>
      <c r="R181" s="257">
        <f>R180</f>
        <v>12</v>
      </c>
      <c r="S181" s="257"/>
      <c r="T181" s="257"/>
      <c r="U181" s="257"/>
      <c r="V181" s="257"/>
      <c r="W181" s="257"/>
      <c r="X181" s="257"/>
      <c r="Y181" s="257"/>
      <c r="Z181" s="257"/>
      <c r="AA181" s="257"/>
      <c r="AB181" s="257"/>
      <c r="AC181" s="257"/>
      <c r="AD181" s="257"/>
      <c r="AE181" s="257"/>
      <c r="AF181" s="257"/>
      <c r="AG181" s="364">
        <f>AG180</f>
        <v>0</v>
      </c>
      <c r="AH181" s="364">
        <f t="shared" ref="AH181" si="488">AH180</f>
        <v>0</v>
      </c>
      <c r="AI181" s="364">
        <f t="shared" ref="AI181" si="489">AI180</f>
        <v>0</v>
      </c>
      <c r="AJ181" s="364">
        <f t="shared" ref="AJ181" si="490">AJ180</f>
        <v>0</v>
      </c>
      <c r="AK181" s="364">
        <f t="shared" ref="AK181" si="491">AK180</f>
        <v>0</v>
      </c>
      <c r="AL181" s="364">
        <f t="shared" ref="AL181" si="492">AL180</f>
        <v>0</v>
      </c>
      <c r="AM181" s="364">
        <f t="shared" ref="AM181" si="493">AM180</f>
        <v>0</v>
      </c>
      <c r="AN181" s="364">
        <f t="shared" ref="AN181" si="494">AN180</f>
        <v>0</v>
      </c>
      <c r="AO181" s="364">
        <f t="shared" ref="AO181" si="495">AO180</f>
        <v>0</v>
      </c>
      <c r="AP181" s="364">
        <f t="shared" ref="AP181" si="496">AP180</f>
        <v>0</v>
      </c>
      <c r="AQ181" s="364">
        <f t="shared" ref="AQ181" si="497">AQ180</f>
        <v>0</v>
      </c>
      <c r="AR181" s="364">
        <f t="shared" ref="AR181" si="498">AR180</f>
        <v>0</v>
      </c>
      <c r="AS181" s="364">
        <f t="shared" ref="AS181" si="499">AS180</f>
        <v>0</v>
      </c>
      <c r="AT181" s="364">
        <f t="shared" ref="AT181" si="500">AT180</f>
        <v>0</v>
      </c>
      <c r="AU181" s="268"/>
    </row>
    <row r="182" spans="1:47" ht="15" outlineLevel="1">
      <c r="B182" s="275"/>
      <c r="C182" s="253"/>
      <c r="D182" s="253"/>
      <c r="E182" s="253"/>
      <c r="F182" s="253"/>
      <c r="G182" s="253"/>
      <c r="H182" s="253"/>
      <c r="I182" s="253"/>
      <c r="J182" s="253"/>
      <c r="K182" s="253"/>
      <c r="L182" s="253"/>
      <c r="M182" s="253"/>
      <c r="N182" s="253"/>
      <c r="O182" s="253"/>
      <c r="P182" s="253"/>
      <c r="Q182" s="253"/>
      <c r="R182" s="253"/>
      <c r="S182" s="253"/>
      <c r="T182" s="253"/>
      <c r="U182" s="253"/>
      <c r="V182" s="253"/>
      <c r="W182" s="253"/>
      <c r="X182" s="253"/>
      <c r="Y182" s="253"/>
      <c r="Z182" s="253"/>
      <c r="AA182" s="253"/>
      <c r="AB182" s="253"/>
      <c r="AC182" s="253"/>
      <c r="AD182" s="253"/>
      <c r="AE182" s="253"/>
      <c r="AF182" s="253"/>
      <c r="AG182" s="365"/>
      <c r="AH182" s="378"/>
      <c r="AI182" s="378"/>
      <c r="AJ182" s="378"/>
      <c r="AK182" s="378"/>
      <c r="AL182" s="378"/>
      <c r="AM182" s="378"/>
      <c r="AN182" s="378"/>
      <c r="AO182" s="378"/>
      <c r="AP182" s="378"/>
      <c r="AQ182" s="378"/>
      <c r="AR182" s="378"/>
      <c r="AS182" s="378"/>
      <c r="AT182" s="378"/>
      <c r="AU182" s="268"/>
    </row>
    <row r="183" spans="1:47" ht="30" outlineLevel="1">
      <c r="A183" s="459">
        <v>46</v>
      </c>
      <c r="B183" s="275" t="s">
        <v>138</v>
      </c>
      <c r="C183" s="253" t="s">
        <v>25</v>
      </c>
      <c r="D183" s="257"/>
      <c r="E183" s="257"/>
      <c r="F183" s="257"/>
      <c r="G183" s="257"/>
      <c r="H183" s="257"/>
      <c r="I183" s="257"/>
      <c r="J183" s="257"/>
      <c r="K183" s="257"/>
      <c r="L183" s="257"/>
      <c r="M183" s="257"/>
      <c r="N183" s="257"/>
      <c r="O183" s="257"/>
      <c r="P183" s="257"/>
      <c r="Q183" s="257"/>
      <c r="R183" s="257">
        <v>12</v>
      </c>
      <c r="S183" s="257"/>
      <c r="T183" s="257"/>
      <c r="U183" s="257"/>
      <c r="V183" s="257"/>
      <c r="W183" s="257"/>
      <c r="X183" s="257"/>
      <c r="Y183" s="257"/>
      <c r="Z183" s="257"/>
      <c r="AA183" s="257"/>
      <c r="AB183" s="257"/>
      <c r="AC183" s="257"/>
      <c r="AD183" s="257"/>
      <c r="AE183" s="257"/>
      <c r="AF183" s="257"/>
      <c r="AG183" s="379"/>
      <c r="AH183" s="363"/>
      <c r="AI183" s="363"/>
      <c r="AJ183" s="363"/>
      <c r="AK183" s="363"/>
      <c r="AL183" s="363"/>
      <c r="AM183" s="363"/>
      <c r="AN183" s="368"/>
      <c r="AO183" s="368"/>
      <c r="AP183" s="368"/>
      <c r="AQ183" s="368"/>
      <c r="AR183" s="368"/>
      <c r="AS183" s="368"/>
      <c r="AT183" s="368"/>
      <c r="AU183" s="258">
        <f>SUM(AG183:AT183)</f>
        <v>0</v>
      </c>
    </row>
    <row r="184" spans="1:47" ht="15" outlineLevel="1">
      <c r="B184" s="256" t="s">
        <v>266</v>
      </c>
      <c r="C184" s="253" t="s">
        <v>163</v>
      </c>
      <c r="D184" s="257"/>
      <c r="E184" s="257"/>
      <c r="F184" s="257"/>
      <c r="G184" s="257"/>
      <c r="H184" s="257"/>
      <c r="I184" s="257"/>
      <c r="J184" s="257"/>
      <c r="K184" s="257"/>
      <c r="L184" s="257"/>
      <c r="M184" s="257"/>
      <c r="N184" s="257"/>
      <c r="O184" s="257"/>
      <c r="P184" s="257"/>
      <c r="Q184" s="257"/>
      <c r="R184" s="257">
        <f>R183</f>
        <v>12</v>
      </c>
      <c r="S184" s="257"/>
      <c r="T184" s="257"/>
      <c r="U184" s="257"/>
      <c r="V184" s="257"/>
      <c r="W184" s="257"/>
      <c r="X184" s="257"/>
      <c r="Y184" s="257"/>
      <c r="Z184" s="257"/>
      <c r="AA184" s="257"/>
      <c r="AB184" s="257"/>
      <c r="AC184" s="257"/>
      <c r="AD184" s="257"/>
      <c r="AE184" s="257"/>
      <c r="AF184" s="257"/>
      <c r="AG184" s="364">
        <f>AG183</f>
        <v>0</v>
      </c>
      <c r="AH184" s="364">
        <f t="shared" ref="AH184" si="501">AH183</f>
        <v>0</v>
      </c>
      <c r="AI184" s="364">
        <f t="shared" ref="AI184" si="502">AI183</f>
        <v>0</v>
      </c>
      <c r="AJ184" s="364">
        <f t="shared" ref="AJ184" si="503">AJ183</f>
        <v>0</v>
      </c>
      <c r="AK184" s="364">
        <f t="shared" ref="AK184" si="504">AK183</f>
        <v>0</v>
      </c>
      <c r="AL184" s="364">
        <f t="shared" ref="AL184" si="505">AL183</f>
        <v>0</v>
      </c>
      <c r="AM184" s="364">
        <f t="shared" ref="AM184" si="506">AM183</f>
        <v>0</v>
      </c>
      <c r="AN184" s="364">
        <f t="shared" ref="AN184" si="507">AN183</f>
        <v>0</v>
      </c>
      <c r="AO184" s="364">
        <f t="shared" ref="AO184" si="508">AO183</f>
        <v>0</v>
      </c>
      <c r="AP184" s="364">
        <f t="shared" ref="AP184" si="509">AP183</f>
        <v>0</v>
      </c>
      <c r="AQ184" s="364">
        <f t="shared" ref="AQ184" si="510">AQ183</f>
        <v>0</v>
      </c>
      <c r="AR184" s="364">
        <f t="shared" ref="AR184" si="511">AR183</f>
        <v>0</v>
      </c>
      <c r="AS184" s="364">
        <f t="shared" ref="AS184" si="512">AS183</f>
        <v>0</v>
      </c>
      <c r="AT184" s="364">
        <f t="shared" ref="AT184" si="513">AT183</f>
        <v>0</v>
      </c>
      <c r="AU184" s="268"/>
    </row>
    <row r="185" spans="1:47" ht="15" outlineLevel="1">
      <c r="B185" s="275"/>
      <c r="C185" s="253"/>
      <c r="D185" s="253"/>
      <c r="E185" s="253"/>
      <c r="F185" s="253"/>
      <c r="G185" s="253"/>
      <c r="H185" s="253"/>
      <c r="I185" s="253"/>
      <c r="J185" s="253"/>
      <c r="K185" s="253"/>
      <c r="L185" s="253"/>
      <c r="M185" s="253"/>
      <c r="N185" s="253"/>
      <c r="O185" s="253"/>
      <c r="P185" s="253"/>
      <c r="Q185" s="253"/>
      <c r="R185" s="253"/>
      <c r="S185" s="253"/>
      <c r="T185" s="253"/>
      <c r="U185" s="253"/>
      <c r="V185" s="253"/>
      <c r="W185" s="253"/>
      <c r="X185" s="253"/>
      <c r="Y185" s="253"/>
      <c r="Z185" s="253"/>
      <c r="AA185" s="253"/>
      <c r="AB185" s="253"/>
      <c r="AC185" s="253"/>
      <c r="AD185" s="253"/>
      <c r="AE185" s="253"/>
      <c r="AF185" s="253"/>
      <c r="AG185" s="365"/>
      <c r="AH185" s="378"/>
      <c r="AI185" s="378"/>
      <c r="AJ185" s="378"/>
      <c r="AK185" s="378"/>
      <c r="AL185" s="378"/>
      <c r="AM185" s="378"/>
      <c r="AN185" s="378"/>
      <c r="AO185" s="378"/>
      <c r="AP185" s="378"/>
      <c r="AQ185" s="378"/>
      <c r="AR185" s="378"/>
      <c r="AS185" s="378"/>
      <c r="AT185" s="378"/>
      <c r="AU185" s="268"/>
    </row>
    <row r="186" spans="1:47" ht="30" outlineLevel="1">
      <c r="A186" s="459">
        <v>47</v>
      </c>
      <c r="B186" s="275" t="s">
        <v>139</v>
      </c>
      <c r="C186" s="253" t="s">
        <v>25</v>
      </c>
      <c r="D186" s="257"/>
      <c r="E186" s="257"/>
      <c r="F186" s="257"/>
      <c r="G186" s="257"/>
      <c r="H186" s="257"/>
      <c r="I186" s="257"/>
      <c r="J186" s="257"/>
      <c r="K186" s="257"/>
      <c r="L186" s="257"/>
      <c r="M186" s="257"/>
      <c r="N186" s="257"/>
      <c r="O186" s="257"/>
      <c r="P186" s="257"/>
      <c r="Q186" s="257"/>
      <c r="R186" s="257">
        <v>12</v>
      </c>
      <c r="S186" s="257"/>
      <c r="T186" s="257"/>
      <c r="U186" s="257"/>
      <c r="V186" s="257"/>
      <c r="W186" s="257"/>
      <c r="X186" s="257"/>
      <c r="Y186" s="257"/>
      <c r="Z186" s="257"/>
      <c r="AA186" s="257"/>
      <c r="AB186" s="257"/>
      <c r="AC186" s="257"/>
      <c r="AD186" s="257"/>
      <c r="AE186" s="257"/>
      <c r="AF186" s="257"/>
      <c r="AG186" s="379"/>
      <c r="AH186" s="363"/>
      <c r="AI186" s="363"/>
      <c r="AJ186" s="363"/>
      <c r="AK186" s="363"/>
      <c r="AL186" s="363"/>
      <c r="AM186" s="363"/>
      <c r="AN186" s="368"/>
      <c r="AO186" s="368"/>
      <c r="AP186" s="368"/>
      <c r="AQ186" s="368"/>
      <c r="AR186" s="368"/>
      <c r="AS186" s="368"/>
      <c r="AT186" s="368"/>
      <c r="AU186" s="258">
        <f>SUM(AG186:AT186)</f>
        <v>0</v>
      </c>
    </row>
    <row r="187" spans="1:47" ht="15" outlineLevel="1">
      <c r="B187" s="256" t="s">
        <v>266</v>
      </c>
      <c r="C187" s="253" t="s">
        <v>163</v>
      </c>
      <c r="D187" s="257"/>
      <c r="E187" s="257"/>
      <c r="F187" s="257"/>
      <c r="G187" s="257"/>
      <c r="H187" s="257"/>
      <c r="I187" s="257"/>
      <c r="J187" s="257"/>
      <c r="K187" s="257"/>
      <c r="L187" s="257"/>
      <c r="M187" s="257"/>
      <c r="N187" s="257"/>
      <c r="O187" s="257"/>
      <c r="P187" s="257"/>
      <c r="Q187" s="257"/>
      <c r="R187" s="257">
        <f>R186</f>
        <v>12</v>
      </c>
      <c r="S187" s="257"/>
      <c r="T187" s="257"/>
      <c r="U187" s="257"/>
      <c r="V187" s="257"/>
      <c r="W187" s="257"/>
      <c r="X187" s="257"/>
      <c r="Y187" s="257"/>
      <c r="Z187" s="257"/>
      <c r="AA187" s="257"/>
      <c r="AB187" s="257"/>
      <c r="AC187" s="257"/>
      <c r="AD187" s="257"/>
      <c r="AE187" s="257"/>
      <c r="AF187" s="257"/>
      <c r="AG187" s="364">
        <f>AG186</f>
        <v>0</v>
      </c>
      <c r="AH187" s="364">
        <f t="shared" ref="AH187" si="514">AH186</f>
        <v>0</v>
      </c>
      <c r="AI187" s="364">
        <f t="shared" ref="AI187" si="515">AI186</f>
        <v>0</v>
      </c>
      <c r="AJ187" s="364">
        <f t="shared" ref="AJ187" si="516">AJ186</f>
        <v>0</v>
      </c>
      <c r="AK187" s="364">
        <f t="shared" ref="AK187" si="517">AK186</f>
        <v>0</v>
      </c>
      <c r="AL187" s="364">
        <f t="shared" ref="AL187" si="518">AL186</f>
        <v>0</v>
      </c>
      <c r="AM187" s="364">
        <f t="shared" ref="AM187" si="519">AM186</f>
        <v>0</v>
      </c>
      <c r="AN187" s="364">
        <f t="shared" ref="AN187" si="520">AN186</f>
        <v>0</v>
      </c>
      <c r="AO187" s="364">
        <f t="shared" ref="AO187" si="521">AO186</f>
        <v>0</v>
      </c>
      <c r="AP187" s="364">
        <f t="shared" ref="AP187" si="522">AP186</f>
        <v>0</v>
      </c>
      <c r="AQ187" s="364">
        <f t="shared" ref="AQ187" si="523">AQ186</f>
        <v>0</v>
      </c>
      <c r="AR187" s="364">
        <f t="shared" ref="AR187" si="524">AR186</f>
        <v>0</v>
      </c>
      <c r="AS187" s="364">
        <f t="shared" ref="AS187" si="525">AS186</f>
        <v>0</v>
      </c>
      <c r="AT187" s="364">
        <f t="shared" ref="AT187" si="526">AT186</f>
        <v>0</v>
      </c>
      <c r="AU187" s="268"/>
    </row>
    <row r="188" spans="1:47" ht="15" outlineLevel="1">
      <c r="B188" s="275"/>
      <c r="C188" s="253"/>
      <c r="D188" s="253"/>
      <c r="E188" s="253"/>
      <c r="F188" s="253"/>
      <c r="G188" s="253"/>
      <c r="H188" s="253"/>
      <c r="I188" s="253"/>
      <c r="J188" s="253"/>
      <c r="K188" s="253"/>
      <c r="L188" s="253"/>
      <c r="M188" s="253"/>
      <c r="N188" s="253"/>
      <c r="O188" s="253"/>
      <c r="P188" s="253"/>
      <c r="Q188" s="253"/>
      <c r="R188" s="253"/>
      <c r="S188" s="253"/>
      <c r="T188" s="253"/>
      <c r="U188" s="253"/>
      <c r="V188" s="253"/>
      <c r="W188" s="253"/>
      <c r="X188" s="253"/>
      <c r="Y188" s="253"/>
      <c r="Z188" s="253"/>
      <c r="AA188" s="253"/>
      <c r="AB188" s="253"/>
      <c r="AC188" s="253"/>
      <c r="AD188" s="253"/>
      <c r="AE188" s="253"/>
      <c r="AF188" s="253"/>
      <c r="AG188" s="365"/>
      <c r="AH188" s="378"/>
      <c r="AI188" s="378"/>
      <c r="AJ188" s="378"/>
      <c r="AK188" s="378"/>
      <c r="AL188" s="378"/>
      <c r="AM188" s="378"/>
      <c r="AN188" s="378"/>
      <c r="AO188" s="378"/>
      <c r="AP188" s="378"/>
      <c r="AQ188" s="378"/>
      <c r="AR188" s="378"/>
      <c r="AS188" s="378"/>
      <c r="AT188" s="378"/>
      <c r="AU188" s="268"/>
    </row>
    <row r="189" spans="1:47" ht="30" outlineLevel="1">
      <c r="A189" s="459">
        <v>48</v>
      </c>
      <c r="B189" s="275" t="s">
        <v>140</v>
      </c>
      <c r="C189" s="253" t="s">
        <v>25</v>
      </c>
      <c r="D189" s="257"/>
      <c r="E189" s="257"/>
      <c r="F189" s="257"/>
      <c r="G189" s="257"/>
      <c r="H189" s="257"/>
      <c r="I189" s="257"/>
      <c r="J189" s="257"/>
      <c r="K189" s="257"/>
      <c r="L189" s="257"/>
      <c r="M189" s="257"/>
      <c r="N189" s="257"/>
      <c r="O189" s="257"/>
      <c r="P189" s="257"/>
      <c r="Q189" s="257"/>
      <c r="R189" s="257">
        <v>12</v>
      </c>
      <c r="S189" s="257"/>
      <c r="T189" s="257"/>
      <c r="U189" s="257"/>
      <c r="V189" s="257"/>
      <c r="W189" s="257"/>
      <c r="X189" s="257"/>
      <c r="Y189" s="257"/>
      <c r="Z189" s="257"/>
      <c r="AA189" s="257"/>
      <c r="AB189" s="257"/>
      <c r="AC189" s="257"/>
      <c r="AD189" s="257"/>
      <c r="AE189" s="257"/>
      <c r="AF189" s="257"/>
      <c r="AG189" s="379"/>
      <c r="AH189" s="363"/>
      <c r="AI189" s="363"/>
      <c r="AJ189" s="363"/>
      <c r="AK189" s="363"/>
      <c r="AL189" s="363"/>
      <c r="AM189" s="363"/>
      <c r="AN189" s="368"/>
      <c r="AO189" s="368"/>
      <c r="AP189" s="368"/>
      <c r="AQ189" s="368"/>
      <c r="AR189" s="368"/>
      <c r="AS189" s="368"/>
      <c r="AT189" s="368"/>
      <c r="AU189" s="258">
        <f>SUM(AG189:AT189)</f>
        <v>0</v>
      </c>
    </row>
    <row r="190" spans="1:47" ht="15" outlineLevel="1">
      <c r="B190" s="256" t="s">
        <v>266</v>
      </c>
      <c r="C190" s="253" t="s">
        <v>163</v>
      </c>
      <c r="D190" s="257"/>
      <c r="E190" s="257"/>
      <c r="F190" s="257"/>
      <c r="G190" s="257"/>
      <c r="H190" s="257"/>
      <c r="I190" s="257"/>
      <c r="J190" s="257"/>
      <c r="K190" s="257"/>
      <c r="L190" s="257"/>
      <c r="M190" s="257"/>
      <c r="N190" s="257"/>
      <c r="O190" s="257"/>
      <c r="P190" s="257"/>
      <c r="Q190" s="257"/>
      <c r="R190" s="257">
        <f>R189</f>
        <v>12</v>
      </c>
      <c r="S190" s="257"/>
      <c r="T190" s="257"/>
      <c r="U190" s="257"/>
      <c r="V190" s="257"/>
      <c r="W190" s="257"/>
      <c r="X190" s="257"/>
      <c r="Y190" s="257"/>
      <c r="Z190" s="257"/>
      <c r="AA190" s="257"/>
      <c r="AB190" s="257"/>
      <c r="AC190" s="257"/>
      <c r="AD190" s="257"/>
      <c r="AE190" s="257"/>
      <c r="AF190" s="257"/>
      <c r="AG190" s="364">
        <f>AG189</f>
        <v>0</v>
      </c>
      <c r="AH190" s="364">
        <f t="shared" ref="AH190" si="527">AH189</f>
        <v>0</v>
      </c>
      <c r="AI190" s="364">
        <f t="shared" ref="AI190" si="528">AI189</f>
        <v>0</v>
      </c>
      <c r="AJ190" s="364">
        <f t="shared" ref="AJ190" si="529">AJ189</f>
        <v>0</v>
      </c>
      <c r="AK190" s="364">
        <f t="shared" ref="AK190" si="530">AK189</f>
        <v>0</v>
      </c>
      <c r="AL190" s="364">
        <f t="shared" ref="AL190" si="531">AL189</f>
        <v>0</v>
      </c>
      <c r="AM190" s="364">
        <f t="shared" ref="AM190" si="532">AM189</f>
        <v>0</v>
      </c>
      <c r="AN190" s="364">
        <f t="shared" ref="AN190" si="533">AN189</f>
        <v>0</v>
      </c>
      <c r="AO190" s="364">
        <f t="shared" ref="AO190" si="534">AO189</f>
        <v>0</v>
      </c>
      <c r="AP190" s="364">
        <f t="shared" ref="AP190" si="535">AP189</f>
        <v>0</v>
      </c>
      <c r="AQ190" s="364">
        <f t="shared" ref="AQ190" si="536">AQ189</f>
        <v>0</v>
      </c>
      <c r="AR190" s="364">
        <f t="shared" ref="AR190" si="537">AR189</f>
        <v>0</v>
      </c>
      <c r="AS190" s="364">
        <f t="shared" ref="AS190" si="538">AS189</f>
        <v>0</v>
      </c>
      <c r="AT190" s="364">
        <f t="shared" ref="AT190" si="539">AT189</f>
        <v>0</v>
      </c>
      <c r="AU190" s="268"/>
    </row>
    <row r="191" spans="1:47" ht="15" outlineLevel="1">
      <c r="B191" s="275"/>
      <c r="C191" s="253"/>
      <c r="D191" s="253"/>
      <c r="E191" s="253"/>
      <c r="F191" s="253"/>
      <c r="G191" s="253"/>
      <c r="H191" s="253"/>
      <c r="I191" s="253"/>
      <c r="J191" s="253"/>
      <c r="K191" s="253"/>
      <c r="L191" s="253"/>
      <c r="M191" s="253"/>
      <c r="N191" s="253"/>
      <c r="O191" s="253"/>
      <c r="P191" s="253"/>
      <c r="Q191" s="253"/>
      <c r="R191" s="253"/>
      <c r="S191" s="253"/>
      <c r="T191" s="253"/>
      <c r="U191" s="253"/>
      <c r="V191" s="253"/>
      <c r="W191" s="253"/>
      <c r="X191" s="253"/>
      <c r="Y191" s="253"/>
      <c r="Z191" s="253"/>
      <c r="AA191" s="253"/>
      <c r="AB191" s="253"/>
      <c r="AC191" s="253"/>
      <c r="AD191" s="253"/>
      <c r="AE191" s="253"/>
      <c r="AF191" s="253"/>
      <c r="AG191" s="365"/>
      <c r="AH191" s="378"/>
      <c r="AI191" s="378"/>
      <c r="AJ191" s="378"/>
      <c r="AK191" s="378"/>
      <c r="AL191" s="378"/>
      <c r="AM191" s="378"/>
      <c r="AN191" s="378"/>
      <c r="AO191" s="378"/>
      <c r="AP191" s="378"/>
      <c r="AQ191" s="378"/>
      <c r="AR191" s="378"/>
      <c r="AS191" s="378"/>
      <c r="AT191" s="378"/>
      <c r="AU191" s="268"/>
    </row>
    <row r="192" spans="1:47" ht="30" outlineLevel="1">
      <c r="A192" s="459">
        <v>49</v>
      </c>
      <c r="B192" s="275" t="s">
        <v>141</v>
      </c>
      <c r="C192" s="253" t="s">
        <v>25</v>
      </c>
      <c r="D192" s="257"/>
      <c r="E192" s="257"/>
      <c r="F192" s="257"/>
      <c r="G192" s="257"/>
      <c r="H192" s="257"/>
      <c r="I192" s="257"/>
      <c r="J192" s="257"/>
      <c r="K192" s="257"/>
      <c r="L192" s="257"/>
      <c r="M192" s="257"/>
      <c r="N192" s="257"/>
      <c r="O192" s="257"/>
      <c r="P192" s="257"/>
      <c r="Q192" s="257"/>
      <c r="R192" s="257">
        <v>12</v>
      </c>
      <c r="S192" s="257"/>
      <c r="T192" s="257"/>
      <c r="U192" s="257"/>
      <c r="V192" s="257"/>
      <c r="W192" s="257"/>
      <c r="X192" s="257"/>
      <c r="Y192" s="257"/>
      <c r="Z192" s="257"/>
      <c r="AA192" s="257"/>
      <c r="AB192" s="257"/>
      <c r="AC192" s="257"/>
      <c r="AD192" s="257"/>
      <c r="AE192" s="257"/>
      <c r="AF192" s="257"/>
      <c r="AG192" s="379"/>
      <c r="AH192" s="363"/>
      <c r="AI192" s="363"/>
      <c r="AJ192" s="363"/>
      <c r="AK192" s="363"/>
      <c r="AL192" s="363"/>
      <c r="AM192" s="363"/>
      <c r="AN192" s="368"/>
      <c r="AO192" s="368"/>
      <c r="AP192" s="368"/>
      <c r="AQ192" s="368"/>
      <c r="AR192" s="368"/>
      <c r="AS192" s="368"/>
      <c r="AT192" s="368"/>
      <c r="AU192" s="258">
        <f>SUM(AG192:AT192)</f>
        <v>0</v>
      </c>
    </row>
    <row r="193" spans="2:47" ht="15" outlineLevel="1">
      <c r="B193" s="256" t="s">
        <v>266</v>
      </c>
      <c r="C193" s="253" t="s">
        <v>163</v>
      </c>
      <c r="D193" s="257"/>
      <c r="E193" s="257"/>
      <c r="F193" s="257"/>
      <c r="G193" s="257"/>
      <c r="H193" s="257"/>
      <c r="I193" s="257"/>
      <c r="J193" s="257"/>
      <c r="K193" s="257"/>
      <c r="L193" s="257"/>
      <c r="M193" s="257"/>
      <c r="N193" s="257"/>
      <c r="O193" s="257"/>
      <c r="P193" s="257"/>
      <c r="Q193" s="257"/>
      <c r="R193" s="257">
        <f>R192</f>
        <v>12</v>
      </c>
      <c r="S193" s="257"/>
      <c r="T193" s="257"/>
      <c r="U193" s="257"/>
      <c r="V193" s="257"/>
      <c r="W193" s="257"/>
      <c r="X193" s="257"/>
      <c r="Y193" s="257"/>
      <c r="Z193" s="257"/>
      <c r="AA193" s="257"/>
      <c r="AB193" s="257"/>
      <c r="AC193" s="257"/>
      <c r="AD193" s="257"/>
      <c r="AE193" s="257"/>
      <c r="AF193" s="257"/>
      <c r="AG193" s="364">
        <f>AG192</f>
        <v>0</v>
      </c>
      <c r="AH193" s="364">
        <f t="shared" ref="AH193" si="540">AH192</f>
        <v>0</v>
      </c>
      <c r="AI193" s="364">
        <f t="shared" ref="AI193" si="541">AI192</f>
        <v>0</v>
      </c>
      <c r="AJ193" s="364">
        <f t="shared" ref="AJ193" si="542">AJ192</f>
        <v>0</v>
      </c>
      <c r="AK193" s="364">
        <f t="shared" ref="AK193" si="543">AK192</f>
        <v>0</v>
      </c>
      <c r="AL193" s="364">
        <f t="shared" ref="AL193" si="544">AL192</f>
        <v>0</v>
      </c>
      <c r="AM193" s="364">
        <f t="shared" ref="AM193" si="545">AM192</f>
        <v>0</v>
      </c>
      <c r="AN193" s="364">
        <f t="shared" ref="AN193" si="546">AN192</f>
        <v>0</v>
      </c>
      <c r="AO193" s="364">
        <f t="shared" ref="AO193" si="547">AO192</f>
        <v>0</v>
      </c>
      <c r="AP193" s="364">
        <f t="shared" ref="AP193" si="548">AP192</f>
        <v>0</v>
      </c>
      <c r="AQ193" s="364">
        <f t="shared" ref="AQ193" si="549">AQ192</f>
        <v>0</v>
      </c>
      <c r="AR193" s="364">
        <f t="shared" ref="AR193" si="550">AR192</f>
        <v>0</v>
      </c>
      <c r="AS193" s="364">
        <f t="shared" ref="AS193" si="551">AS192</f>
        <v>0</v>
      </c>
      <c r="AT193" s="364">
        <f t="shared" ref="AT193" si="552">AT192</f>
        <v>0</v>
      </c>
      <c r="AU193" s="268"/>
    </row>
    <row r="194" spans="2:47" ht="15" outlineLevel="1">
      <c r="B194" s="256"/>
      <c r="C194" s="267"/>
      <c r="D194" s="253"/>
      <c r="E194" s="253"/>
      <c r="F194" s="253"/>
      <c r="G194" s="253"/>
      <c r="H194" s="253"/>
      <c r="I194" s="253"/>
      <c r="J194" s="253"/>
      <c r="K194" s="253"/>
      <c r="L194" s="253"/>
      <c r="M194" s="253"/>
      <c r="N194" s="253"/>
      <c r="O194" s="253"/>
      <c r="P194" s="253"/>
      <c r="Q194" s="253"/>
      <c r="R194" s="253"/>
      <c r="S194" s="253"/>
      <c r="T194" s="253"/>
      <c r="U194" s="253"/>
      <c r="V194" s="253"/>
      <c r="W194" s="253"/>
      <c r="X194" s="253"/>
      <c r="Y194" s="253"/>
      <c r="Z194" s="253"/>
      <c r="AA194" s="253"/>
      <c r="AB194" s="253"/>
      <c r="AC194" s="253"/>
      <c r="AD194" s="253"/>
      <c r="AE194" s="253"/>
      <c r="AF194" s="253"/>
      <c r="AG194" s="263"/>
      <c r="AH194" s="263"/>
      <c r="AI194" s="263"/>
      <c r="AJ194" s="263"/>
      <c r="AK194" s="263"/>
      <c r="AL194" s="263"/>
      <c r="AM194" s="263"/>
      <c r="AN194" s="263"/>
      <c r="AO194" s="263"/>
      <c r="AP194" s="263"/>
      <c r="AQ194" s="263"/>
      <c r="AR194" s="263"/>
      <c r="AS194" s="263"/>
      <c r="AT194" s="263"/>
      <c r="AU194" s="268"/>
    </row>
    <row r="195" spans="2:47" ht="15.6">
      <c r="B195" s="288" t="s">
        <v>270</v>
      </c>
      <c r="C195" s="290"/>
      <c r="D195" s="290">
        <f>SUM(D38:D193)</f>
        <v>0</v>
      </c>
      <c r="E195" s="290"/>
      <c r="F195" s="290"/>
      <c r="G195" s="290"/>
      <c r="H195" s="290"/>
      <c r="I195" s="290"/>
      <c r="J195" s="290">
        <f>SUM(J38:J193)</f>
        <v>3418944</v>
      </c>
      <c r="K195" s="290">
        <f t="shared" ref="K195:P195" si="553">SUM(K38:K193)</f>
        <v>3418317</v>
      </c>
      <c r="L195" s="290">
        <f t="shared" si="553"/>
        <v>3413864</v>
      </c>
      <c r="M195" s="290">
        <f t="shared" si="553"/>
        <v>3188643</v>
      </c>
      <c r="N195" s="290">
        <f t="shared" si="553"/>
        <v>2581254</v>
      </c>
      <c r="O195" s="290">
        <f t="shared" si="553"/>
        <v>2489196</v>
      </c>
      <c r="P195" s="290">
        <f t="shared" si="553"/>
        <v>1869818</v>
      </c>
      <c r="Q195" s="290">
        <f t="shared" ref="Q195" si="554">SUM(Q38:Q193)</f>
        <v>1820423</v>
      </c>
      <c r="R195" s="290"/>
      <c r="S195" s="290">
        <f>SUM(S38:S193)</f>
        <v>0</v>
      </c>
      <c r="T195" s="290"/>
      <c r="U195" s="290"/>
      <c r="V195" s="290"/>
      <c r="W195" s="290"/>
      <c r="X195" s="290"/>
      <c r="Y195" s="290">
        <f>SUM(Y38:Y193)</f>
        <v>449</v>
      </c>
      <c r="Z195" s="290">
        <f t="shared" ref="Z195:AE195" si="555">SUM(Z38:Z193)</f>
        <v>449</v>
      </c>
      <c r="AA195" s="290">
        <f t="shared" si="555"/>
        <v>449</v>
      </c>
      <c r="AB195" s="290">
        <f t="shared" si="555"/>
        <v>410</v>
      </c>
      <c r="AC195" s="290">
        <f t="shared" si="555"/>
        <v>302</v>
      </c>
      <c r="AD195" s="290">
        <f t="shared" si="555"/>
        <v>286</v>
      </c>
      <c r="AE195" s="290">
        <f t="shared" si="555"/>
        <v>249</v>
      </c>
      <c r="AF195" s="290">
        <f t="shared" ref="AF195" si="556">SUM(AF38:AF193)</f>
        <v>239</v>
      </c>
      <c r="AG195" s="290">
        <f>IF(AG36="kWh",SUMPRODUCT(D38:D193,AG38:AG193))</f>
        <v>0</v>
      </c>
      <c r="AH195" s="290">
        <f>IF(AH36="kWh",SUMPRODUCT(D38:D193,AH38:AH193))</f>
        <v>0</v>
      </c>
      <c r="AI195" s="290">
        <f>IF(AI36="kw",SUMPRODUCT(R38:R193,S38:S193,AI38:AI193),SUMPRODUCT(D38:D193,AI38:AI193))</f>
        <v>0</v>
      </c>
      <c r="AJ195" s="290">
        <f>IF(AJ36="kw",SUMPRODUCT(R38:R193,S38:S193,AJ38:AJ193),SUMPRODUCT(D38:D193,AJ38:AJ193))</f>
        <v>0</v>
      </c>
      <c r="AK195" s="290">
        <f>IF(AK36="kw",SUMPRODUCT(R38:R193,S38:S193,AK38:AK193),SUMPRODUCT(D38:D193,AK38:AK193))</f>
        <v>0</v>
      </c>
      <c r="AL195" s="290">
        <f>IF(AL36="kw",SUMPRODUCT(R38:R193,S38:S193,AL38:AL193),SUMPRODUCT(D38:D193,AL38:AL193))</f>
        <v>0</v>
      </c>
      <c r="AM195" s="290">
        <f>IF(AM36="kw",SUMPRODUCT(R38:R193,S38:S193,AM38:AM193),SUMPRODUCT(D38:D193,AM38:AM193))</f>
        <v>0</v>
      </c>
      <c r="AN195" s="290">
        <f>IF(AN36="kw",SUMPRODUCT(R38:R193,S38:S193,AN38:AN193),SUMPRODUCT(D38:D193,AN38:AN193))</f>
        <v>0</v>
      </c>
      <c r="AO195" s="290">
        <f>IF(AO36="kw",SUMPRODUCT(R38:R193,S38:S193,AO38:AO193),SUMPRODUCT(D38:D193,AO38:AO193))</f>
        <v>0</v>
      </c>
      <c r="AP195" s="290">
        <f>IF(AP36="kw",SUMPRODUCT(R38:R193,S38:S193,AP38:AP193),SUMPRODUCT(D38:D193,AP38:AP193))</f>
        <v>0</v>
      </c>
      <c r="AQ195" s="290">
        <f>IF(AQ36="kw",SUMPRODUCT(R38:R193,S38:S193,AQ38:AQ193),SUMPRODUCT(D38:D193,AQ38:AQ193))</f>
        <v>0</v>
      </c>
      <c r="AR195" s="290">
        <f>IF(AR36="kw",SUMPRODUCT(R38:R193,S38:S193,AR38:AR193),SUMPRODUCT(D38:D193,AR38:AR193))</f>
        <v>0</v>
      </c>
      <c r="AS195" s="290">
        <f>IF(AS36="kw",SUMPRODUCT(R38:R193,S38:S193,AS38:AS193),SUMPRODUCT(D38:D193,AS38:AS193))</f>
        <v>0</v>
      </c>
      <c r="AT195" s="290">
        <f>IF(AT36="kw",SUMPRODUCT(R38:R193,S38:S193,AT38:AT193),SUMPRODUCT(D38:D193,AT38:AT193))</f>
        <v>0</v>
      </c>
      <c r="AU195" s="291"/>
    </row>
    <row r="196" spans="2:47" ht="15.6">
      <c r="B196" s="345" t="s">
        <v>271</v>
      </c>
      <c r="C196" s="346"/>
      <c r="D196" s="346"/>
      <c r="E196" s="346"/>
      <c r="F196" s="346"/>
      <c r="G196" s="346"/>
      <c r="H196" s="346"/>
      <c r="I196" s="346"/>
      <c r="J196" s="346"/>
      <c r="K196" s="346"/>
      <c r="L196" s="346"/>
      <c r="M196" s="346"/>
      <c r="N196" s="346"/>
      <c r="O196" s="346"/>
      <c r="P196" s="346"/>
      <c r="Q196" s="346"/>
      <c r="R196" s="346"/>
      <c r="S196" s="346"/>
      <c r="T196" s="346"/>
      <c r="U196" s="346"/>
      <c r="V196" s="346"/>
      <c r="W196" s="346"/>
      <c r="X196" s="346"/>
      <c r="Y196" s="346"/>
      <c r="Z196" s="346"/>
      <c r="AA196" s="346"/>
      <c r="AB196" s="346"/>
      <c r="AC196" s="346"/>
      <c r="AD196" s="346"/>
      <c r="AE196" s="346"/>
      <c r="AF196" s="346"/>
      <c r="AG196" s="346">
        <f>HLOOKUP(AG35,'2. LRAMVA Threshold'!$B$42:$Q$60,7,FALSE)</f>
        <v>0</v>
      </c>
      <c r="AH196" s="346">
        <f>HLOOKUP(AH35,'2. LRAMVA Threshold'!$B$42:$Q$53,7,FALSE)</f>
        <v>0</v>
      </c>
      <c r="AI196" s="346">
        <f>HLOOKUP(AI35,'2. LRAMVA Threshold'!$B$42:$Q$53,7,FALSE)</f>
        <v>0</v>
      </c>
      <c r="AJ196" s="346">
        <f>HLOOKUP(AJ35,'2. LRAMVA Threshold'!$B$42:$Q$53,7,FALSE)</f>
        <v>0</v>
      </c>
      <c r="AK196" s="346">
        <f>HLOOKUP(AK35,'2. LRAMVA Threshold'!$B$42:$Q$53,7,FALSE)</f>
        <v>0</v>
      </c>
      <c r="AL196" s="346">
        <f>HLOOKUP(AL35,'2. LRAMVA Threshold'!$B$42:$Q$53,7,FALSE)</f>
        <v>0</v>
      </c>
      <c r="AM196" s="346">
        <f>HLOOKUP(AM35,'2. LRAMVA Threshold'!$B$42:$Q$53,7,FALSE)</f>
        <v>0</v>
      </c>
      <c r="AN196" s="346">
        <f>HLOOKUP(AN35,'2. LRAMVA Threshold'!$B$42:$Q$53,7,FALSE)</f>
        <v>0</v>
      </c>
      <c r="AO196" s="346">
        <f>HLOOKUP(AO35,'2. LRAMVA Threshold'!$B$42:$Q$53,7,FALSE)</f>
        <v>0</v>
      </c>
      <c r="AP196" s="346">
        <f>HLOOKUP(AP35,'2. LRAMVA Threshold'!$B$42:$Q$53,7,FALSE)</f>
        <v>0</v>
      </c>
      <c r="AQ196" s="346">
        <f>HLOOKUP(AQ35,'2. LRAMVA Threshold'!$B$42:$Q$53,7,FALSE)</f>
        <v>0</v>
      </c>
      <c r="AR196" s="346">
        <f>HLOOKUP(AR35,'2. LRAMVA Threshold'!$B$42:$Q$53,7,FALSE)</f>
        <v>0</v>
      </c>
      <c r="AS196" s="346">
        <f>HLOOKUP(AS35,'2. LRAMVA Threshold'!$B$42:$Q$53,7,FALSE)</f>
        <v>0</v>
      </c>
      <c r="AT196" s="346">
        <f>HLOOKUP(AT35,'2. LRAMVA Threshold'!$B$42:$Q$53,7,FALSE)</f>
        <v>0</v>
      </c>
      <c r="AU196" s="347"/>
    </row>
    <row r="197" spans="2:47" ht="15">
      <c r="B197" s="458"/>
      <c r="C197" s="385"/>
      <c r="D197" s="386"/>
      <c r="E197" s="386"/>
      <c r="F197" s="386"/>
      <c r="G197" s="386"/>
      <c r="H197" s="386"/>
      <c r="I197" s="386"/>
      <c r="J197" s="386"/>
      <c r="K197" s="386"/>
      <c r="L197" s="386"/>
      <c r="M197" s="386"/>
      <c r="N197" s="350"/>
      <c r="O197" s="350"/>
      <c r="P197" s="350"/>
      <c r="Q197" s="350"/>
      <c r="R197" s="386"/>
      <c r="S197" s="387"/>
      <c r="T197" s="386"/>
      <c r="U197" s="386"/>
      <c r="V197" s="386"/>
      <c r="W197" s="388"/>
      <c r="X197" s="388"/>
      <c r="Y197" s="388"/>
      <c r="Z197" s="388"/>
      <c r="AA197" s="386"/>
      <c r="AB197" s="386"/>
      <c r="AC197" s="350"/>
      <c r="AD197" s="350"/>
      <c r="AE197" s="350"/>
      <c r="AF197" s="350"/>
      <c r="AG197" s="389"/>
      <c r="AH197" s="389"/>
      <c r="AI197" s="389"/>
      <c r="AJ197" s="389"/>
      <c r="AK197" s="389"/>
      <c r="AL197" s="389"/>
      <c r="AM197" s="389"/>
      <c r="AN197" s="353"/>
      <c r="AO197" s="353"/>
      <c r="AP197" s="353"/>
      <c r="AQ197" s="353"/>
      <c r="AR197" s="353"/>
      <c r="AS197" s="353"/>
      <c r="AT197" s="353"/>
      <c r="AU197" s="354"/>
    </row>
    <row r="198" spans="2:47" ht="15">
      <c r="B198" s="285" t="s">
        <v>168</v>
      </c>
      <c r="C198" s="298"/>
      <c r="D198" s="298"/>
      <c r="E198" s="331"/>
      <c r="F198" s="331"/>
      <c r="G198" s="331"/>
      <c r="H198" s="331"/>
      <c r="I198" s="331"/>
      <c r="J198" s="331"/>
      <c r="K198" s="331"/>
      <c r="L198" s="331"/>
      <c r="M198" s="331"/>
      <c r="N198" s="331"/>
      <c r="O198" s="331"/>
      <c r="P198" s="331"/>
      <c r="Q198" s="331"/>
      <c r="R198" s="331"/>
      <c r="S198" s="253"/>
      <c r="T198" s="300"/>
      <c r="U198" s="300"/>
      <c r="V198" s="300"/>
      <c r="W198" s="299"/>
      <c r="X198" s="299"/>
      <c r="Y198" s="299"/>
      <c r="Z198" s="299"/>
      <c r="AA198" s="300"/>
      <c r="AB198" s="300"/>
      <c r="AC198" s="300"/>
      <c r="AD198" s="300"/>
      <c r="AE198" s="300"/>
      <c r="AF198" s="300"/>
      <c r="AG198" s="737">
        <f>HLOOKUP(AG$35,'3.  Distribution Rates'!$C$122:$P$135,7,FALSE)</f>
        <v>2.0400000000000001E-2</v>
      </c>
      <c r="AH198" s="737">
        <f>HLOOKUP(AH$35,'3.  Distribution Rates'!$C$122:$P$135,7,FALSE)</f>
        <v>1.61E-2</v>
      </c>
      <c r="AI198" s="301">
        <f>HLOOKUP(AI$35,'3.  Distribution Rates'!$C$122:$P$135,7,FALSE)</f>
        <v>3.1474000000000002</v>
      </c>
      <c r="AJ198" s="301">
        <f>HLOOKUP(AJ$35,'3.  Distribution Rates'!$C$122:$P$135,7,FALSE)</f>
        <v>8.6286000000000005</v>
      </c>
      <c r="AK198" s="301">
        <f>HLOOKUP(AK$35,'3.  Distribution Rates'!$C$122:$P$135,7,FALSE)</f>
        <v>0</v>
      </c>
      <c r="AL198" s="301">
        <f>HLOOKUP(AL$35,'3.  Distribution Rates'!$C$122:$P$135,7,FALSE)</f>
        <v>0</v>
      </c>
      <c r="AM198" s="301">
        <f>HLOOKUP(AM$35,'3.  Distribution Rates'!$C$122:$P$135,7,FALSE)</f>
        <v>0</v>
      </c>
      <c r="AN198" s="301">
        <f>HLOOKUP(AN$35,'3.  Distribution Rates'!$C$122:$P$135,7,FALSE)</f>
        <v>0</v>
      </c>
      <c r="AO198" s="301">
        <f>HLOOKUP(AO$35,'3.  Distribution Rates'!$C$122:$P$135,7,FALSE)</f>
        <v>0</v>
      </c>
      <c r="AP198" s="301">
        <f>HLOOKUP(AP$35,'3.  Distribution Rates'!$C$122:$P$135,7,FALSE)</f>
        <v>0</v>
      </c>
      <c r="AQ198" s="301">
        <f>HLOOKUP(AQ$35,'3.  Distribution Rates'!$C$122:$P$135,7,FALSE)</f>
        <v>0</v>
      </c>
      <c r="AR198" s="301">
        <f>HLOOKUP(AR$35,'3.  Distribution Rates'!$C$122:$P$135,7,FALSE)</f>
        <v>0</v>
      </c>
      <c r="AS198" s="301">
        <f>HLOOKUP(AS$35,'3.  Distribution Rates'!$C$122:$P$135,7,FALSE)</f>
        <v>0</v>
      </c>
      <c r="AT198" s="301">
        <f>HLOOKUP(AT$35,'3.  Distribution Rates'!$C$122:$P$135,7,FALSE)</f>
        <v>0</v>
      </c>
      <c r="AU198" s="306"/>
    </row>
    <row r="199" spans="2:47" ht="15">
      <c r="B199" s="285" t="s">
        <v>149</v>
      </c>
      <c r="C199" s="303"/>
      <c r="D199" s="245"/>
      <c r="E199" s="242"/>
      <c r="F199" s="242"/>
      <c r="G199" s="242"/>
      <c r="H199" s="242"/>
      <c r="I199" s="242"/>
      <c r="J199" s="242"/>
      <c r="K199" s="242"/>
      <c r="L199" s="242"/>
      <c r="M199" s="242"/>
      <c r="N199" s="242"/>
      <c r="O199" s="242"/>
      <c r="P199" s="242"/>
      <c r="Q199" s="242"/>
      <c r="R199" s="242"/>
      <c r="S199" s="253"/>
      <c r="T199" s="242"/>
      <c r="U199" s="242"/>
      <c r="V199" s="242"/>
      <c r="W199" s="245"/>
      <c r="X199" s="245"/>
      <c r="Y199" s="245"/>
      <c r="Z199" s="245"/>
      <c r="AA199" s="242"/>
      <c r="AB199" s="242"/>
      <c r="AC199" s="242"/>
      <c r="AD199" s="242"/>
      <c r="AE199" s="242"/>
      <c r="AF199" s="242"/>
      <c r="AG199" s="333">
        <f>'4.  2011-2014 LRAM'!AM138*AG198</f>
        <v>0</v>
      </c>
      <c r="AH199" s="333">
        <f>'4.  2011-2014 LRAM'!AN138*AH198</f>
        <v>0</v>
      </c>
      <c r="AI199" s="333">
        <f>'4.  2011-2014 LRAM'!AO138*AI198</f>
        <v>0</v>
      </c>
      <c r="AJ199" s="333">
        <f>'4.  2011-2014 LRAM'!AP138*AJ198</f>
        <v>0</v>
      </c>
      <c r="AK199" s="333">
        <f>'4.  2011-2014 LRAM'!AQ138*AK198</f>
        <v>0</v>
      </c>
      <c r="AL199" s="333">
        <f>'4.  2011-2014 LRAM'!AR138*AL198</f>
        <v>0</v>
      </c>
      <c r="AM199" s="333">
        <f>'4.  2011-2014 LRAM'!AS138*AM198</f>
        <v>0</v>
      </c>
      <c r="AN199" s="333">
        <f>'4.  2011-2014 LRAM'!AT138*AN198</f>
        <v>0</v>
      </c>
      <c r="AO199" s="333">
        <f>'4.  2011-2014 LRAM'!AU138*AO198</f>
        <v>0</v>
      </c>
      <c r="AP199" s="333">
        <f>'4.  2011-2014 LRAM'!AV138*AP198</f>
        <v>0</v>
      </c>
      <c r="AQ199" s="333">
        <f>'4.  2011-2014 LRAM'!AW138*AQ198</f>
        <v>0</v>
      </c>
      <c r="AR199" s="333">
        <f>'4.  2011-2014 LRAM'!AX138*AR198</f>
        <v>0</v>
      </c>
      <c r="AS199" s="333">
        <f>'4.  2011-2014 LRAM'!AY138*AS198</f>
        <v>0</v>
      </c>
      <c r="AT199" s="333">
        <f>'4.  2011-2014 LRAM'!AZ138*AT198</f>
        <v>0</v>
      </c>
      <c r="AU199" s="545">
        <f>SUM(AG199:AT199)</f>
        <v>0</v>
      </c>
    </row>
    <row r="200" spans="2:47" ht="15">
      <c r="B200" s="285" t="s">
        <v>150</v>
      </c>
      <c r="C200" s="303"/>
      <c r="D200" s="245"/>
      <c r="E200" s="242"/>
      <c r="F200" s="242"/>
      <c r="G200" s="242"/>
      <c r="H200" s="242"/>
      <c r="I200" s="242"/>
      <c r="J200" s="242"/>
      <c r="K200" s="242"/>
      <c r="L200" s="242"/>
      <c r="M200" s="242"/>
      <c r="N200" s="242"/>
      <c r="O200" s="242"/>
      <c r="P200" s="242"/>
      <c r="Q200" s="242"/>
      <c r="R200" s="242"/>
      <c r="S200" s="253"/>
      <c r="T200" s="242"/>
      <c r="U200" s="242"/>
      <c r="V200" s="242"/>
      <c r="W200" s="245"/>
      <c r="X200" s="245"/>
      <c r="Y200" s="245"/>
      <c r="Z200" s="245"/>
      <c r="AA200" s="242"/>
      <c r="AB200" s="242"/>
      <c r="AC200" s="242"/>
      <c r="AD200" s="242"/>
      <c r="AE200" s="242"/>
      <c r="AF200" s="242"/>
      <c r="AG200" s="333">
        <f>'4.  2011-2014 LRAM'!AM278*AG198</f>
        <v>0</v>
      </c>
      <c r="AH200" s="333">
        <f>'4.  2011-2014 LRAM'!AN278*AH198</f>
        <v>0</v>
      </c>
      <c r="AI200" s="333">
        <f>'4.  2011-2014 LRAM'!AO278*AI198</f>
        <v>0</v>
      </c>
      <c r="AJ200" s="333">
        <f>'4.  2011-2014 LRAM'!AP278*AJ198</f>
        <v>0</v>
      </c>
      <c r="AK200" s="333">
        <f>'4.  2011-2014 LRAM'!AQ278*AK198</f>
        <v>0</v>
      </c>
      <c r="AL200" s="333">
        <f>'4.  2011-2014 LRAM'!AR278*AL198</f>
        <v>0</v>
      </c>
      <c r="AM200" s="333">
        <f>'4.  2011-2014 LRAM'!AS278*AM198</f>
        <v>0</v>
      </c>
      <c r="AN200" s="333">
        <f>'4.  2011-2014 LRAM'!AT278*AN198</f>
        <v>0</v>
      </c>
      <c r="AO200" s="333">
        <f>'4.  2011-2014 LRAM'!AU278*AO198</f>
        <v>0</v>
      </c>
      <c r="AP200" s="333">
        <f>'4.  2011-2014 LRAM'!AV278*AP198</f>
        <v>0</v>
      </c>
      <c r="AQ200" s="333">
        <f>'4.  2011-2014 LRAM'!AW278*AQ198</f>
        <v>0</v>
      </c>
      <c r="AR200" s="333">
        <f>'4.  2011-2014 LRAM'!AX278*AR198</f>
        <v>0</v>
      </c>
      <c r="AS200" s="333">
        <f>'4.  2011-2014 LRAM'!AY278*AS198</f>
        <v>0</v>
      </c>
      <c r="AT200" s="333">
        <f>'4.  2011-2014 LRAM'!AZ278*AT198</f>
        <v>0</v>
      </c>
      <c r="AU200" s="545">
        <f>SUM(AG200:AT200)</f>
        <v>0</v>
      </c>
    </row>
    <row r="201" spans="2:47" ht="15">
      <c r="B201" s="285" t="s">
        <v>151</v>
      </c>
      <c r="C201" s="303"/>
      <c r="D201" s="245"/>
      <c r="E201" s="242"/>
      <c r="F201" s="242"/>
      <c r="G201" s="242"/>
      <c r="H201" s="242"/>
      <c r="I201" s="242"/>
      <c r="J201" s="242"/>
      <c r="K201" s="242"/>
      <c r="L201" s="242"/>
      <c r="M201" s="242"/>
      <c r="N201" s="242"/>
      <c r="O201" s="242"/>
      <c r="P201" s="242"/>
      <c r="Q201" s="242"/>
      <c r="R201" s="242"/>
      <c r="S201" s="253"/>
      <c r="T201" s="242"/>
      <c r="U201" s="242"/>
      <c r="V201" s="242"/>
      <c r="W201" s="245"/>
      <c r="X201" s="245"/>
      <c r="Y201" s="245"/>
      <c r="Z201" s="245"/>
      <c r="AA201" s="242"/>
      <c r="AB201" s="242"/>
      <c r="AC201" s="242"/>
      <c r="AD201" s="242"/>
      <c r="AE201" s="242"/>
      <c r="AF201" s="242"/>
      <c r="AG201" s="333">
        <f>'4.  2011-2014 LRAM'!AM415*AG198</f>
        <v>0</v>
      </c>
      <c r="AH201" s="333">
        <f>'4.  2011-2014 LRAM'!AN415*AH198</f>
        <v>0</v>
      </c>
      <c r="AI201" s="333">
        <f>'4.  2011-2014 LRAM'!AO415*AI198</f>
        <v>0</v>
      </c>
      <c r="AJ201" s="333">
        <f>'4.  2011-2014 LRAM'!AP415*AJ198</f>
        <v>0</v>
      </c>
      <c r="AK201" s="333">
        <f>'4.  2011-2014 LRAM'!AQ415*AK198</f>
        <v>0</v>
      </c>
      <c r="AL201" s="333">
        <f>'4.  2011-2014 LRAM'!AR415*AL198</f>
        <v>0</v>
      </c>
      <c r="AM201" s="333">
        <f>'4.  2011-2014 LRAM'!AS415*AM198</f>
        <v>0</v>
      </c>
      <c r="AN201" s="333">
        <f>'4.  2011-2014 LRAM'!AT415*AN198</f>
        <v>0</v>
      </c>
      <c r="AO201" s="333">
        <f>'4.  2011-2014 LRAM'!AU415*AO198</f>
        <v>0</v>
      </c>
      <c r="AP201" s="333">
        <f>'4.  2011-2014 LRAM'!AV415*AP198</f>
        <v>0</v>
      </c>
      <c r="AQ201" s="333">
        <f>'4.  2011-2014 LRAM'!AW415*AQ198</f>
        <v>0</v>
      </c>
      <c r="AR201" s="333">
        <f>'4.  2011-2014 LRAM'!AX415*AR198</f>
        <v>0</v>
      </c>
      <c r="AS201" s="333">
        <f>'4.  2011-2014 LRAM'!AY415*AS198</f>
        <v>0</v>
      </c>
      <c r="AT201" s="333">
        <f>'4.  2011-2014 LRAM'!AZ415*AT198</f>
        <v>0</v>
      </c>
      <c r="AU201" s="545">
        <f>SUM(AG201:AT201)</f>
        <v>0</v>
      </c>
    </row>
    <row r="202" spans="2:47" ht="15">
      <c r="B202" s="285" t="s">
        <v>152</v>
      </c>
      <c r="C202" s="303"/>
      <c r="D202" s="245"/>
      <c r="E202" s="242"/>
      <c r="F202" s="242"/>
      <c r="G202" s="242"/>
      <c r="H202" s="242"/>
      <c r="I202" s="242"/>
      <c r="J202" s="242"/>
      <c r="K202" s="242"/>
      <c r="L202" s="242"/>
      <c r="M202" s="242"/>
      <c r="N202" s="242"/>
      <c r="O202" s="242"/>
      <c r="P202" s="242"/>
      <c r="Q202" s="242"/>
      <c r="R202" s="242"/>
      <c r="S202" s="253"/>
      <c r="T202" s="242"/>
      <c r="U202" s="242"/>
      <c r="V202" s="242"/>
      <c r="W202" s="245"/>
      <c r="X202" s="245"/>
      <c r="Y202" s="245"/>
      <c r="Z202" s="245"/>
      <c r="AA202" s="242"/>
      <c r="AB202" s="242"/>
      <c r="AC202" s="242"/>
      <c r="AD202" s="242"/>
      <c r="AE202" s="242"/>
      <c r="AF202" s="242"/>
      <c r="AG202" s="333">
        <f>'4.  2011-2014 LRAM'!AM553*AG198</f>
        <v>0</v>
      </c>
      <c r="AH202" s="333">
        <f>'4.  2011-2014 LRAM'!AN553*AH198</f>
        <v>0</v>
      </c>
      <c r="AI202" s="333">
        <f>'4.  2011-2014 LRAM'!AO553*AI198</f>
        <v>0</v>
      </c>
      <c r="AJ202" s="333">
        <f>'4.  2011-2014 LRAM'!AP553*AJ198</f>
        <v>0</v>
      </c>
      <c r="AK202" s="333">
        <f>'4.  2011-2014 LRAM'!AQ553*AK198</f>
        <v>0</v>
      </c>
      <c r="AL202" s="333">
        <f>'4.  2011-2014 LRAM'!AR553*AL198</f>
        <v>0</v>
      </c>
      <c r="AM202" s="333">
        <f>'4.  2011-2014 LRAM'!AS553*AM198</f>
        <v>0</v>
      </c>
      <c r="AN202" s="333">
        <f>'4.  2011-2014 LRAM'!AT553*AN198</f>
        <v>0</v>
      </c>
      <c r="AO202" s="333">
        <f>'4.  2011-2014 LRAM'!AU553*AO198</f>
        <v>0</v>
      </c>
      <c r="AP202" s="333">
        <f>'4.  2011-2014 LRAM'!AV553*AP198</f>
        <v>0</v>
      </c>
      <c r="AQ202" s="333">
        <f>'4.  2011-2014 LRAM'!AW553*AQ198</f>
        <v>0</v>
      </c>
      <c r="AR202" s="333">
        <f>'4.  2011-2014 LRAM'!AX553*AR198</f>
        <v>0</v>
      </c>
      <c r="AS202" s="333">
        <f>'4.  2011-2014 LRAM'!AY553*AS198</f>
        <v>0</v>
      </c>
      <c r="AT202" s="333">
        <f>'4.  2011-2014 LRAM'!AZ553*AT198</f>
        <v>0</v>
      </c>
      <c r="AU202" s="545">
        <f>SUM(AG202:AT202)</f>
        <v>0</v>
      </c>
    </row>
    <row r="203" spans="2:47" ht="15">
      <c r="B203" s="285" t="s">
        <v>153</v>
      </c>
      <c r="C203" s="303"/>
      <c r="D203" s="245"/>
      <c r="E203" s="242"/>
      <c r="F203" s="242"/>
      <c r="G203" s="242"/>
      <c r="H203" s="242"/>
      <c r="I203" s="242"/>
      <c r="J203" s="242"/>
      <c r="K203" s="242"/>
      <c r="L203" s="242"/>
      <c r="M203" s="242"/>
      <c r="N203" s="242"/>
      <c r="O203" s="242"/>
      <c r="P203" s="242"/>
      <c r="Q203" s="242"/>
      <c r="R203" s="242"/>
      <c r="S203" s="253"/>
      <c r="T203" s="242"/>
      <c r="U203" s="242"/>
      <c r="V203" s="242"/>
      <c r="W203" s="245"/>
      <c r="X203" s="245"/>
      <c r="Y203" s="245"/>
      <c r="Z203" s="245"/>
      <c r="AA203" s="242"/>
      <c r="AB203" s="242"/>
      <c r="AC203" s="242"/>
      <c r="AD203" s="242"/>
      <c r="AE203" s="242"/>
      <c r="AF203" s="242"/>
      <c r="AG203" s="333">
        <f>AG195*AG198</f>
        <v>0</v>
      </c>
      <c r="AH203" s="333">
        <f t="shared" ref="AH203:AT203" si="557">AH195*AH198</f>
        <v>0</v>
      </c>
      <c r="AI203" s="333">
        <f t="shared" si="557"/>
        <v>0</v>
      </c>
      <c r="AJ203" s="333">
        <f t="shared" si="557"/>
        <v>0</v>
      </c>
      <c r="AK203" s="333">
        <f t="shared" si="557"/>
        <v>0</v>
      </c>
      <c r="AL203" s="333">
        <f t="shared" si="557"/>
        <v>0</v>
      </c>
      <c r="AM203" s="333">
        <f t="shared" si="557"/>
        <v>0</v>
      </c>
      <c r="AN203" s="333">
        <f t="shared" si="557"/>
        <v>0</v>
      </c>
      <c r="AO203" s="333">
        <f t="shared" si="557"/>
        <v>0</v>
      </c>
      <c r="AP203" s="333">
        <f t="shared" si="557"/>
        <v>0</v>
      </c>
      <c r="AQ203" s="333">
        <f t="shared" si="557"/>
        <v>0</v>
      </c>
      <c r="AR203" s="333">
        <f t="shared" si="557"/>
        <v>0</v>
      </c>
      <c r="AS203" s="333">
        <f t="shared" si="557"/>
        <v>0</v>
      </c>
      <c r="AT203" s="333">
        <f t="shared" si="557"/>
        <v>0</v>
      </c>
      <c r="AU203" s="545">
        <f>SUM(AG203:AT203)</f>
        <v>0</v>
      </c>
    </row>
    <row r="204" spans="2:47" ht="15.6">
      <c r="B204" s="307" t="s">
        <v>267</v>
      </c>
      <c r="C204" s="303"/>
      <c r="D204" s="265"/>
      <c r="E204" s="295"/>
      <c r="F204" s="295"/>
      <c r="G204" s="295"/>
      <c r="H204" s="295"/>
      <c r="I204" s="295"/>
      <c r="J204" s="295"/>
      <c r="K204" s="295"/>
      <c r="L204" s="295"/>
      <c r="M204" s="295"/>
      <c r="N204" s="295"/>
      <c r="O204" s="295"/>
      <c r="P204" s="295"/>
      <c r="Q204" s="295"/>
      <c r="R204" s="295"/>
      <c r="S204" s="262"/>
      <c r="T204" s="295"/>
      <c r="U204" s="295"/>
      <c r="V204" s="295"/>
      <c r="W204" s="265"/>
      <c r="X204" s="265"/>
      <c r="Y204" s="265"/>
      <c r="Z204" s="265"/>
      <c r="AA204" s="295"/>
      <c r="AB204" s="295"/>
      <c r="AC204" s="295"/>
      <c r="AD204" s="295"/>
      <c r="AE204" s="295"/>
      <c r="AF204" s="295"/>
      <c r="AG204" s="304">
        <f>SUM(AG199:AG203)</f>
        <v>0</v>
      </c>
      <c r="AH204" s="304">
        <f>SUM(AH199:AH203)</f>
        <v>0</v>
      </c>
      <c r="AI204" s="304">
        <f t="shared" ref="AI204:AM204" si="558">SUM(AI199:AI203)</f>
        <v>0</v>
      </c>
      <c r="AJ204" s="304">
        <f t="shared" si="558"/>
        <v>0</v>
      </c>
      <c r="AK204" s="304">
        <f t="shared" si="558"/>
        <v>0</v>
      </c>
      <c r="AL204" s="304">
        <f t="shared" si="558"/>
        <v>0</v>
      </c>
      <c r="AM204" s="304">
        <f t="shared" si="558"/>
        <v>0</v>
      </c>
      <c r="AN204" s="304">
        <f>SUM(AN199:AN203)</f>
        <v>0</v>
      </c>
      <c r="AO204" s="304">
        <f>SUM(AO199:AO203)</f>
        <v>0</v>
      </c>
      <c r="AP204" s="304">
        <f t="shared" ref="AP204:AT204" si="559">SUM(AP199:AP203)</f>
        <v>0</v>
      </c>
      <c r="AQ204" s="304">
        <f t="shared" si="559"/>
        <v>0</v>
      </c>
      <c r="AR204" s="304">
        <f t="shared" si="559"/>
        <v>0</v>
      </c>
      <c r="AS204" s="304">
        <f t="shared" si="559"/>
        <v>0</v>
      </c>
      <c r="AT204" s="304">
        <f t="shared" si="559"/>
        <v>0</v>
      </c>
      <c r="AU204" s="361">
        <f>SUM(AU199:AU203)</f>
        <v>0</v>
      </c>
    </row>
    <row r="205" spans="2:47" ht="15.6">
      <c r="B205" s="307" t="s">
        <v>268</v>
      </c>
      <c r="C205" s="303"/>
      <c r="D205" s="308"/>
      <c r="E205" s="295"/>
      <c r="F205" s="295"/>
      <c r="G205" s="295"/>
      <c r="H205" s="295"/>
      <c r="I205" s="295"/>
      <c r="J205" s="295"/>
      <c r="K205" s="295"/>
      <c r="L205" s="295"/>
      <c r="M205" s="295"/>
      <c r="N205" s="295"/>
      <c r="O205" s="295"/>
      <c r="P205" s="295"/>
      <c r="Q205" s="295"/>
      <c r="R205" s="295"/>
      <c r="S205" s="262"/>
      <c r="T205" s="295"/>
      <c r="U205" s="295"/>
      <c r="V205" s="295"/>
      <c r="W205" s="265"/>
      <c r="X205" s="265"/>
      <c r="Y205" s="265"/>
      <c r="Z205" s="265"/>
      <c r="AA205" s="295"/>
      <c r="AB205" s="295"/>
      <c r="AC205" s="295"/>
      <c r="AD205" s="295"/>
      <c r="AE205" s="295"/>
      <c r="AF205" s="295"/>
      <c r="AG205" s="305">
        <f>AG196*AG198</f>
        <v>0</v>
      </c>
      <c r="AH205" s="305">
        <f t="shared" ref="AH205:AM205" si="560">AH196*AH198</f>
        <v>0</v>
      </c>
      <c r="AI205" s="305">
        <f t="shared" si="560"/>
        <v>0</v>
      </c>
      <c r="AJ205" s="305">
        <f t="shared" si="560"/>
        <v>0</v>
      </c>
      <c r="AK205" s="305">
        <f t="shared" si="560"/>
        <v>0</v>
      </c>
      <c r="AL205" s="305">
        <f t="shared" si="560"/>
        <v>0</v>
      </c>
      <c r="AM205" s="305">
        <f t="shared" si="560"/>
        <v>0</v>
      </c>
      <c r="AN205" s="305">
        <f>AN196*AN198</f>
        <v>0</v>
      </c>
      <c r="AO205" s="305">
        <f t="shared" ref="AO205:AT205" si="561">AO196*AO198</f>
        <v>0</v>
      </c>
      <c r="AP205" s="305">
        <f t="shared" si="561"/>
        <v>0</v>
      </c>
      <c r="AQ205" s="305">
        <f t="shared" si="561"/>
        <v>0</v>
      </c>
      <c r="AR205" s="305">
        <f t="shared" si="561"/>
        <v>0</v>
      </c>
      <c r="AS205" s="305">
        <f t="shared" si="561"/>
        <v>0</v>
      </c>
      <c r="AT205" s="305">
        <f t="shared" si="561"/>
        <v>0</v>
      </c>
      <c r="AU205" s="361">
        <f>SUM(AG205:AT205)</f>
        <v>0</v>
      </c>
    </row>
    <row r="206" spans="2:47" ht="15.6">
      <c r="B206" s="307" t="s">
        <v>269</v>
      </c>
      <c r="C206" s="303"/>
      <c r="D206" s="308"/>
      <c r="E206" s="295"/>
      <c r="F206" s="295"/>
      <c r="G206" s="295"/>
      <c r="H206" s="295"/>
      <c r="I206" s="295"/>
      <c r="J206" s="295"/>
      <c r="K206" s="295"/>
      <c r="L206" s="295"/>
      <c r="M206" s="295"/>
      <c r="N206" s="295"/>
      <c r="O206" s="295"/>
      <c r="P206" s="295"/>
      <c r="Q206" s="295"/>
      <c r="R206" s="295"/>
      <c r="S206" s="262"/>
      <c r="T206" s="295"/>
      <c r="U206" s="295"/>
      <c r="V206" s="295"/>
      <c r="W206" s="308"/>
      <c r="X206" s="308"/>
      <c r="Y206" s="308"/>
      <c r="Z206" s="308"/>
      <c r="AA206" s="295"/>
      <c r="AB206" s="295"/>
      <c r="AC206" s="295"/>
      <c r="AD206" s="295"/>
      <c r="AE206" s="295"/>
      <c r="AF206" s="295"/>
      <c r="AG206" s="309"/>
      <c r="AH206" s="309"/>
      <c r="AI206" s="309"/>
      <c r="AJ206" s="309"/>
      <c r="AK206" s="309"/>
      <c r="AL206" s="309"/>
      <c r="AM206" s="309"/>
      <c r="AN206" s="309"/>
      <c r="AO206" s="309"/>
      <c r="AP206" s="309"/>
      <c r="AQ206" s="309"/>
      <c r="AR206" s="309"/>
      <c r="AS206" s="309"/>
      <c r="AT206" s="309"/>
      <c r="AU206" s="361">
        <f>AU204-AU205</f>
        <v>0</v>
      </c>
    </row>
    <row r="207" spans="2:47" ht="15">
      <c r="B207" s="285"/>
      <c r="C207" s="308"/>
      <c r="D207" s="308"/>
      <c r="E207" s="295"/>
      <c r="F207" s="295"/>
      <c r="G207" s="295"/>
      <c r="H207" s="295"/>
      <c r="I207" s="295"/>
      <c r="J207" s="295"/>
      <c r="K207" s="295"/>
      <c r="L207" s="295"/>
      <c r="M207" s="295"/>
      <c r="N207" s="295"/>
      <c r="O207" s="295"/>
      <c r="P207" s="295"/>
      <c r="Q207" s="295"/>
      <c r="R207" s="295"/>
      <c r="S207" s="262"/>
      <c r="T207" s="295"/>
      <c r="U207" s="295"/>
      <c r="V207" s="295"/>
      <c r="W207" s="308"/>
      <c r="X207" s="303"/>
      <c r="Y207" s="308"/>
      <c r="Z207" s="308"/>
      <c r="AA207" s="295"/>
      <c r="AB207" s="295"/>
      <c r="AC207" s="295"/>
      <c r="AD207" s="295"/>
      <c r="AE207" s="295"/>
      <c r="AF207" s="295"/>
      <c r="AG207" s="310"/>
      <c r="AH207" s="310"/>
      <c r="AI207" s="310"/>
      <c r="AJ207" s="310"/>
      <c r="AK207" s="310"/>
      <c r="AL207" s="310"/>
      <c r="AM207" s="310"/>
      <c r="AN207" s="310"/>
      <c r="AO207" s="310"/>
      <c r="AP207" s="310"/>
      <c r="AQ207" s="310"/>
      <c r="AR207" s="310"/>
      <c r="AS207" s="310"/>
      <c r="AT207" s="310"/>
      <c r="AU207" s="306"/>
    </row>
    <row r="208" spans="2:47" ht="15">
      <c r="B208" s="256" t="s">
        <v>144</v>
      </c>
      <c r="C208" s="266"/>
      <c r="D208" s="242"/>
      <c r="E208" s="242"/>
      <c r="F208" s="242"/>
      <c r="G208" s="242"/>
      <c r="H208" s="242"/>
      <c r="I208" s="242"/>
      <c r="J208" s="242"/>
      <c r="K208" s="242"/>
      <c r="L208" s="242"/>
      <c r="M208" s="242"/>
      <c r="N208" s="242"/>
      <c r="O208" s="242"/>
      <c r="P208" s="242"/>
      <c r="Q208" s="242"/>
      <c r="R208" s="242"/>
      <c r="S208" s="314"/>
      <c r="T208" s="242"/>
      <c r="U208" s="242"/>
      <c r="V208" s="242"/>
      <c r="W208" s="266"/>
      <c r="X208" s="245"/>
      <c r="Y208" s="245"/>
      <c r="Z208" s="242"/>
      <c r="AA208" s="242"/>
      <c r="AB208" s="245"/>
      <c r="AC208" s="245"/>
      <c r="AD208" s="245"/>
      <c r="AE208" s="245"/>
      <c r="AF208" s="245"/>
      <c r="AG208" s="253">
        <f>SUMPRODUCT($E$38:$E$193,AG38:AG193)</f>
        <v>0</v>
      </c>
      <c r="AH208" s="253">
        <f>SUMPRODUCT($E$38:$E$193,AH38:AH193)</f>
        <v>0</v>
      </c>
      <c r="AI208" s="253">
        <f t="shared" ref="AI208:AT208" si="562">IF(AI36="kw",SUMPRODUCT($R$38:$R$193,$T$38:$T$193,AI38:AI193),SUMPRODUCT($E$38:$E$193,AI38:AI193))</f>
        <v>0</v>
      </c>
      <c r="AJ208" s="253">
        <f t="shared" si="562"/>
        <v>0</v>
      </c>
      <c r="AK208" s="253">
        <f t="shared" si="562"/>
        <v>0</v>
      </c>
      <c r="AL208" s="253">
        <f t="shared" si="562"/>
        <v>0</v>
      </c>
      <c r="AM208" s="253">
        <f t="shared" si="562"/>
        <v>0</v>
      </c>
      <c r="AN208" s="253">
        <f t="shared" si="562"/>
        <v>0</v>
      </c>
      <c r="AO208" s="253">
        <f t="shared" si="562"/>
        <v>0</v>
      </c>
      <c r="AP208" s="253">
        <f t="shared" si="562"/>
        <v>0</v>
      </c>
      <c r="AQ208" s="253">
        <f t="shared" si="562"/>
        <v>0</v>
      </c>
      <c r="AR208" s="253">
        <f t="shared" si="562"/>
        <v>0</v>
      </c>
      <c r="AS208" s="253">
        <f t="shared" si="562"/>
        <v>0</v>
      </c>
      <c r="AT208" s="253">
        <f t="shared" si="562"/>
        <v>0</v>
      </c>
      <c r="AU208" s="306"/>
    </row>
    <row r="209" spans="2:47" ht="15">
      <c r="B209" s="256" t="s">
        <v>145</v>
      </c>
      <c r="C209" s="266"/>
      <c r="D209" s="242"/>
      <c r="E209" s="242"/>
      <c r="F209" s="242"/>
      <c r="G209" s="242"/>
      <c r="H209" s="242"/>
      <c r="I209" s="242"/>
      <c r="J209" s="242"/>
      <c r="K209" s="242"/>
      <c r="L209" s="242"/>
      <c r="M209" s="242"/>
      <c r="N209" s="242"/>
      <c r="O209" s="242"/>
      <c r="P209" s="242"/>
      <c r="Q209" s="242"/>
      <c r="R209" s="242"/>
      <c r="S209" s="314"/>
      <c r="T209" s="242"/>
      <c r="U209" s="242"/>
      <c r="V209" s="242"/>
      <c r="W209" s="266"/>
      <c r="X209" s="245"/>
      <c r="Y209" s="245"/>
      <c r="Z209" s="242"/>
      <c r="AA209" s="242"/>
      <c r="AB209" s="245"/>
      <c r="AC209" s="245"/>
      <c r="AD209" s="245"/>
      <c r="AE209" s="245"/>
      <c r="AF209" s="245"/>
      <c r="AG209" s="253">
        <f>SUMPRODUCT($F$38:$F$193,AG38:AG193)</f>
        <v>0</v>
      </c>
      <c r="AH209" s="253">
        <f>SUMPRODUCT($F$38:$F$193,AH38:AH193)</f>
        <v>0</v>
      </c>
      <c r="AI209" s="253">
        <f t="shared" ref="AI209:AT209" si="563">IF(AI36="kw",SUMPRODUCT($R$38:$R$193,$U$38:$U$193,AI38:AI193),SUMPRODUCT($F$38:$F$193,AI38:AI193))</f>
        <v>0</v>
      </c>
      <c r="AJ209" s="253">
        <f t="shared" si="563"/>
        <v>0</v>
      </c>
      <c r="AK209" s="253">
        <f t="shared" si="563"/>
        <v>0</v>
      </c>
      <c r="AL209" s="253">
        <f t="shared" si="563"/>
        <v>0</v>
      </c>
      <c r="AM209" s="253">
        <f t="shared" si="563"/>
        <v>0</v>
      </c>
      <c r="AN209" s="253">
        <f t="shared" si="563"/>
        <v>0</v>
      </c>
      <c r="AO209" s="253">
        <f t="shared" si="563"/>
        <v>0</v>
      </c>
      <c r="AP209" s="253">
        <f t="shared" si="563"/>
        <v>0</v>
      </c>
      <c r="AQ209" s="253">
        <f t="shared" si="563"/>
        <v>0</v>
      </c>
      <c r="AR209" s="253">
        <f t="shared" si="563"/>
        <v>0</v>
      </c>
      <c r="AS209" s="253">
        <f t="shared" si="563"/>
        <v>0</v>
      </c>
      <c r="AT209" s="253">
        <f t="shared" si="563"/>
        <v>0</v>
      </c>
      <c r="AU209" s="297"/>
    </row>
    <row r="210" spans="2:47" ht="15">
      <c r="B210" s="256" t="s">
        <v>146</v>
      </c>
      <c r="C210" s="266"/>
      <c r="D210" s="242"/>
      <c r="E210" s="242"/>
      <c r="F210" s="242"/>
      <c r="G210" s="242"/>
      <c r="H210" s="242"/>
      <c r="I210" s="242"/>
      <c r="J210" s="242"/>
      <c r="K210" s="242"/>
      <c r="L210" s="242"/>
      <c r="M210" s="242"/>
      <c r="N210" s="242"/>
      <c r="O210" s="242"/>
      <c r="P210" s="242"/>
      <c r="Q210" s="242"/>
      <c r="R210" s="242"/>
      <c r="S210" s="314"/>
      <c r="T210" s="242"/>
      <c r="U210" s="242"/>
      <c r="V210" s="242"/>
      <c r="W210" s="266"/>
      <c r="X210" s="245"/>
      <c r="Y210" s="245"/>
      <c r="Z210" s="242"/>
      <c r="AA210" s="242"/>
      <c r="AB210" s="245"/>
      <c r="AC210" s="245"/>
      <c r="AD210" s="245"/>
      <c r="AE210" s="245"/>
      <c r="AF210" s="245"/>
      <c r="AG210" s="253">
        <f>SUMPRODUCT($G$38:$G$193,AG38:AG193)</f>
        <v>0</v>
      </c>
      <c r="AH210" s="253">
        <f>SUMPRODUCT($G$38:$G$193,AH38:AH193)</f>
        <v>0</v>
      </c>
      <c r="AI210" s="253">
        <f t="shared" ref="AI210:AT210" si="564">IF(AI36="kw",SUMPRODUCT($R$38:$R$193,$V$38:$V$193,AI38:AI193),SUMPRODUCT($G$38:$G$193,AI38:AI193))</f>
        <v>0</v>
      </c>
      <c r="AJ210" s="253">
        <f t="shared" si="564"/>
        <v>0</v>
      </c>
      <c r="AK210" s="253">
        <f t="shared" si="564"/>
        <v>0</v>
      </c>
      <c r="AL210" s="253">
        <f t="shared" si="564"/>
        <v>0</v>
      </c>
      <c r="AM210" s="253">
        <f t="shared" si="564"/>
        <v>0</v>
      </c>
      <c r="AN210" s="253">
        <f t="shared" si="564"/>
        <v>0</v>
      </c>
      <c r="AO210" s="253">
        <f t="shared" si="564"/>
        <v>0</v>
      </c>
      <c r="AP210" s="253">
        <f t="shared" si="564"/>
        <v>0</v>
      </c>
      <c r="AQ210" s="253">
        <f t="shared" si="564"/>
        <v>0</v>
      </c>
      <c r="AR210" s="253">
        <f t="shared" si="564"/>
        <v>0</v>
      </c>
      <c r="AS210" s="253">
        <f t="shared" si="564"/>
        <v>0</v>
      </c>
      <c r="AT210" s="253">
        <f t="shared" si="564"/>
        <v>0</v>
      </c>
      <c r="AU210" s="297"/>
    </row>
    <row r="211" spans="2:47" ht="15">
      <c r="B211" s="256" t="s">
        <v>147</v>
      </c>
      <c r="C211" s="266"/>
      <c r="D211" s="242"/>
      <c r="E211" s="242"/>
      <c r="F211" s="242"/>
      <c r="G211" s="242"/>
      <c r="H211" s="242"/>
      <c r="I211" s="242"/>
      <c r="J211" s="242"/>
      <c r="K211" s="242"/>
      <c r="L211" s="242"/>
      <c r="M211" s="242"/>
      <c r="N211" s="242"/>
      <c r="O211" s="242"/>
      <c r="P211" s="242"/>
      <c r="Q211" s="242"/>
      <c r="R211" s="242"/>
      <c r="S211" s="314"/>
      <c r="T211" s="242"/>
      <c r="U211" s="242"/>
      <c r="V211" s="242"/>
      <c r="W211" s="266"/>
      <c r="X211" s="245"/>
      <c r="Y211" s="245"/>
      <c r="Z211" s="242"/>
      <c r="AA211" s="242"/>
      <c r="AB211" s="245"/>
      <c r="AC211" s="245"/>
      <c r="AD211" s="245"/>
      <c r="AE211" s="245"/>
      <c r="AF211" s="245"/>
      <c r="AG211" s="253">
        <f>SUMPRODUCT($H$38:$H$193,AG38:AG193)</f>
        <v>0</v>
      </c>
      <c r="AH211" s="253">
        <f>SUMPRODUCT($H$38:$H$193,AH38:AH193)</f>
        <v>0</v>
      </c>
      <c r="AI211" s="253">
        <f t="shared" ref="AI211:AT211" si="565">IF(AI36="kw",SUMPRODUCT($R$38:$R$193,$W$38:$W$193,AI38:AI193),SUMPRODUCT($H$38:$H$193,AI38:AI193))</f>
        <v>0</v>
      </c>
      <c r="AJ211" s="253">
        <f t="shared" si="565"/>
        <v>0</v>
      </c>
      <c r="AK211" s="253">
        <f t="shared" si="565"/>
        <v>0</v>
      </c>
      <c r="AL211" s="253">
        <f t="shared" si="565"/>
        <v>0</v>
      </c>
      <c r="AM211" s="253">
        <f t="shared" si="565"/>
        <v>0</v>
      </c>
      <c r="AN211" s="253">
        <f t="shared" si="565"/>
        <v>0</v>
      </c>
      <c r="AO211" s="253">
        <f t="shared" si="565"/>
        <v>0</v>
      </c>
      <c r="AP211" s="253">
        <f t="shared" si="565"/>
        <v>0</v>
      </c>
      <c r="AQ211" s="253">
        <f t="shared" si="565"/>
        <v>0</v>
      </c>
      <c r="AR211" s="253">
        <f t="shared" si="565"/>
        <v>0</v>
      </c>
      <c r="AS211" s="253">
        <f t="shared" si="565"/>
        <v>0</v>
      </c>
      <c r="AT211" s="253">
        <f t="shared" si="565"/>
        <v>0</v>
      </c>
      <c r="AU211" s="297"/>
    </row>
    <row r="212" spans="2:47" ht="15">
      <c r="B212" s="256" t="s">
        <v>148</v>
      </c>
      <c r="C212" s="266"/>
      <c r="D212" s="242"/>
      <c r="E212" s="242"/>
      <c r="F212" s="242"/>
      <c r="G212" s="242"/>
      <c r="H212" s="242"/>
      <c r="I212" s="242"/>
      <c r="J212" s="242"/>
      <c r="K212" s="242"/>
      <c r="L212" s="242"/>
      <c r="M212" s="242"/>
      <c r="N212" s="242"/>
      <c r="O212" s="242"/>
      <c r="P212" s="242"/>
      <c r="Q212" s="242"/>
      <c r="R212" s="242"/>
      <c r="S212" s="314"/>
      <c r="T212" s="242"/>
      <c r="U212" s="242"/>
      <c r="V212" s="242"/>
      <c r="W212" s="266"/>
      <c r="X212" s="245"/>
      <c r="Y212" s="245"/>
      <c r="Z212" s="242"/>
      <c r="AA212" s="242"/>
      <c r="AB212" s="245"/>
      <c r="AC212" s="245"/>
      <c r="AD212" s="245"/>
      <c r="AE212" s="245"/>
      <c r="AF212" s="245"/>
      <c r="AG212" s="253">
        <f>SUMPRODUCT($I$38:$I$193,AG38:AG193)</f>
        <v>0</v>
      </c>
      <c r="AH212" s="253">
        <f>SUMPRODUCT($I$38:$I$193,AH38:AH193)</f>
        <v>0</v>
      </c>
      <c r="AI212" s="253">
        <f t="shared" ref="AI212:AT212" si="566">IF(AI36="kw",SUMPRODUCT($R$38:$R$193,$X$38:$X$193,AI38:AI193),SUMPRODUCT($I$38:$I$193,AI38:AI193))</f>
        <v>0</v>
      </c>
      <c r="AJ212" s="253">
        <f t="shared" si="566"/>
        <v>0</v>
      </c>
      <c r="AK212" s="253">
        <f t="shared" si="566"/>
        <v>0</v>
      </c>
      <c r="AL212" s="253">
        <f t="shared" si="566"/>
        <v>0</v>
      </c>
      <c r="AM212" s="253">
        <f t="shared" si="566"/>
        <v>0</v>
      </c>
      <c r="AN212" s="253">
        <f t="shared" si="566"/>
        <v>0</v>
      </c>
      <c r="AO212" s="253">
        <f t="shared" si="566"/>
        <v>0</v>
      </c>
      <c r="AP212" s="253">
        <f t="shared" si="566"/>
        <v>0</v>
      </c>
      <c r="AQ212" s="253">
        <f t="shared" si="566"/>
        <v>0</v>
      </c>
      <c r="AR212" s="253">
        <f t="shared" si="566"/>
        <v>0</v>
      </c>
      <c r="AS212" s="253">
        <f t="shared" si="566"/>
        <v>0</v>
      </c>
      <c r="AT212" s="253">
        <f t="shared" si="566"/>
        <v>0</v>
      </c>
      <c r="AU212" s="297"/>
    </row>
    <row r="213" spans="2:47" ht="15">
      <c r="B213" s="256" t="s">
        <v>841</v>
      </c>
      <c r="C213" s="266"/>
      <c r="D213" s="242"/>
      <c r="E213" s="242"/>
      <c r="F213" s="242"/>
      <c r="G213" s="242"/>
      <c r="H213" s="242"/>
      <c r="I213" s="242"/>
      <c r="J213" s="242"/>
      <c r="K213" s="242"/>
      <c r="L213" s="242"/>
      <c r="M213" s="242"/>
      <c r="N213" s="242"/>
      <c r="O213" s="242"/>
      <c r="P213" s="242"/>
      <c r="Q213" s="242"/>
      <c r="R213" s="242"/>
      <c r="S213" s="314"/>
      <c r="T213" s="242"/>
      <c r="U213" s="242"/>
      <c r="V213" s="242"/>
      <c r="W213" s="266"/>
      <c r="X213" s="245"/>
      <c r="Y213" s="245"/>
      <c r="Z213" s="242"/>
      <c r="AA213" s="242"/>
      <c r="AB213" s="245"/>
      <c r="AC213" s="245"/>
      <c r="AD213" s="245"/>
      <c r="AE213" s="245"/>
      <c r="AF213" s="245"/>
      <c r="AG213" s="253">
        <f>SUMPRODUCT($J$38:$J$193,AG38:AG193)</f>
        <v>0</v>
      </c>
      <c r="AH213" s="253">
        <f>SUMPRODUCT($J$38:$J$193,AH38:AH193)</f>
        <v>322520.64</v>
      </c>
      <c r="AI213" s="253">
        <f t="shared" ref="AI213:AT213" si="567">IF(AI36="kw",SUMPRODUCT($R$38:$R$193,$Y$38:$Y$193,AI38:AI193),SUMPRODUCT($J$38:$J$193,AI38:AI193))</f>
        <v>4198.08</v>
      </c>
      <c r="AJ213" s="253">
        <f t="shared" si="567"/>
        <v>0</v>
      </c>
      <c r="AK213" s="253">
        <f t="shared" si="567"/>
        <v>0</v>
      </c>
      <c r="AL213" s="253">
        <f t="shared" si="567"/>
        <v>0</v>
      </c>
      <c r="AM213" s="253">
        <f t="shared" si="567"/>
        <v>0</v>
      </c>
      <c r="AN213" s="253">
        <f t="shared" si="567"/>
        <v>0</v>
      </c>
      <c r="AO213" s="253">
        <f t="shared" si="567"/>
        <v>0</v>
      </c>
      <c r="AP213" s="253">
        <f t="shared" si="567"/>
        <v>0</v>
      </c>
      <c r="AQ213" s="253">
        <f t="shared" si="567"/>
        <v>0</v>
      </c>
      <c r="AR213" s="253">
        <f t="shared" si="567"/>
        <v>0</v>
      </c>
      <c r="AS213" s="253">
        <f t="shared" si="567"/>
        <v>0</v>
      </c>
      <c r="AT213" s="253">
        <f t="shared" si="567"/>
        <v>0</v>
      </c>
      <c r="AU213" s="297"/>
    </row>
    <row r="214" spans="2:47" ht="15">
      <c r="B214" s="256" t="s">
        <v>846</v>
      </c>
      <c r="C214" s="266"/>
      <c r="D214" s="242"/>
      <c r="E214" s="242"/>
      <c r="F214" s="242"/>
      <c r="G214" s="242"/>
      <c r="H214" s="242"/>
      <c r="I214" s="242"/>
      <c r="J214" s="242"/>
      <c r="K214" s="242"/>
      <c r="L214" s="242"/>
      <c r="M214" s="242"/>
      <c r="N214" s="242"/>
      <c r="O214" s="242"/>
      <c r="P214" s="242"/>
      <c r="Q214" s="242"/>
      <c r="R214" s="242"/>
      <c r="S214" s="314"/>
      <c r="T214" s="242"/>
      <c r="U214" s="242"/>
      <c r="V214" s="242"/>
      <c r="W214" s="266"/>
      <c r="X214" s="245"/>
      <c r="Y214" s="245"/>
      <c r="Z214" s="242"/>
      <c r="AA214" s="242"/>
      <c r="AB214" s="245"/>
      <c r="AC214" s="245"/>
      <c r="AD214" s="245"/>
      <c r="AE214" s="245"/>
      <c r="AF214" s="245"/>
      <c r="AG214" s="253">
        <f>SUMPRODUCT($K$35:$K$193,AG35:AG193)</f>
        <v>0</v>
      </c>
      <c r="AH214" s="253">
        <f>SUMPRODUCT($K$35:$K$193,AH35:AH193)</f>
        <v>322520.64</v>
      </c>
      <c r="AI214" s="253">
        <f t="shared" ref="AI214:AT214" si="568">IF(AI36="kw",SUMPRODUCT($R$38:$R$193,$Z$38:$Z$193,AI38:AI193),SUMPRODUCT($K$38:$K$193,AI38:AI193))</f>
        <v>4198.08</v>
      </c>
      <c r="AJ214" s="253">
        <f t="shared" si="568"/>
        <v>0</v>
      </c>
      <c r="AK214" s="253">
        <f t="shared" si="568"/>
        <v>0</v>
      </c>
      <c r="AL214" s="253">
        <f t="shared" si="568"/>
        <v>0</v>
      </c>
      <c r="AM214" s="253">
        <f t="shared" si="568"/>
        <v>0</v>
      </c>
      <c r="AN214" s="253">
        <f t="shared" si="568"/>
        <v>0</v>
      </c>
      <c r="AO214" s="253">
        <f t="shared" si="568"/>
        <v>0</v>
      </c>
      <c r="AP214" s="253">
        <f t="shared" si="568"/>
        <v>0</v>
      </c>
      <c r="AQ214" s="253">
        <f t="shared" si="568"/>
        <v>0</v>
      </c>
      <c r="AR214" s="253">
        <f t="shared" si="568"/>
        <v>0</v>
      </c>
      <c r="AS214" s="253">
        <f t="shared" si="568"/>
        <v>0</v>
      </c>
      <c r="AT214" s="253">
        <f t="shared" si="568"/>
        <v>0</v>
      </c>
      <c r="AU214" s="297"/>
    </row>
    <row r="215" spans="2:47" ht="15">
      <c r="B215" s="256" t="s">
        <v>847</v>
      </c>
      <c r="C215" s="266"/>
      <c r="D215" s="242"/>
      <c r="E215" s="242"/>
      <c r="F215" s="242"/>
      <c r="G215" s="242"/>
      <c r="H215" s="242"/>
      <c r="I215" s="242"/>
      <c r="J215" s="242"/>
      <c r="K215" s="242"/>
      <c r="L215" s="242"/>
      <c r="M215" s="242"/>
      <c r="N215" s="242"/>
      <c r="O215" s="242"/>
      <c r="P215" s="242"/>
      <c r="Q215" s="242"/>
      <c r="R215" s="242"/>
      <c r="S215" s="314"/>
      <c r="T215" s="242"/>
      <c r="U215" s="242"/>
      <c r="V215" s="242"/>
      <c r="W215" s="266"/>
      <c r="X215" s="245"/>
      <c r="Y215" s="245"/>
      <c r="Z215" s="242"/>
      <c r="AA215" s="242"/>
      <c r="AB215" s="245"/>
      <c r="AC215" s="245"/>
      <c r="AD215" s="245"/>
      <c r="AE215" s="245"/>
      <c r="AF215" s="245"/>
      <c r="AG215" s="253">
        <f>SUMPRODUCT($L$38:$L$193,AG38:AG193)</f>
        <v>0</v>
      </c>
      <c r="AH215" s="253">
        <f>SUMPRODUCT($L$38:$L$193,AH38:AH193)</f>
        <v>322520.76</v>
      </c>
      <c r="AI215" s="253">
        <f t="shared" ref="AI215:AT215" si="569">IF(AI36="kw",SUMPRODUCT($R$38:$R$193,$AA$38:$AA$193,AI38:AI193),SUMPRODUCT($L$38:$L$193,AI38:AI193))</f>
        <v>4198.08</v>
      </c>
      <c r="AJ215" s="253">
        <f t="shared" si="569"/>
        <v>0</v>
      </c>
      <c r="AK215" s="253">
        <f t="shared" si="569"/>
        <v>0</v>
      </c>
      <c r="AL215" s="253">
        <f t="shared" si="569"/>
        <v>0</v>
      </c>
      <c r="AM215" s="253">
        <f t="shared" si="569"/>
        <v>0</v>
      </c>
      <c r="AN215" s="253">
        <f t="shared" si="569"/>
        <v>0</v>
      </c>
      <c r="AO215" s="253">
        <f t="shared" si="569"/>
        <v>0</v>
      </c>
      <c r="AP215" s="253">
        <f t="shared" si="569"/>
        <v>0</v>
      </c>
      <c r="AQ215" s="253">
        <f t="shared" si="569"/>
        <v>0</v>
      </c>
      <c r="AR215" s="253">
        <f t="shared" si="569"/>
        <v>0</v>
      </c>
      <c r="AS215" s="253">
        <f t="shared" si="569"/>
        <v>0</v>
      </c>
      <c r="AT215" s="253">
        <f t="shared" si="569"/>
        <v>0</v>
      </c>
      <c r="AU215" s="297"/>
    </row>
    <row r="216" spans="2:47" ht="15">
      <c r="B216" s="256" t="s">
        <v>848</v>
      </c>
      <c r="C216" s="266"/>
      <c r="D216" s="242"/>
      <c r="E216" s="242"/>
      <c r="F216" s="242"/>
      <c r="G216" s="242"/>
      <c r="H216" s="242"/>
      <c r="I216" s="242"/>
      <c r="J216" s="242"/>
      <c r="K216" s="242"/>
      <c r="L216" s="242"/>
      <c r="M216" s="242"/>
      <c r="N216" s="242"/>
      <c r="O216" s="242"/>
      <c r="P216" s="242"/>
      <c r="Q216" s="242"/>
      <c r="R216" s="242"/>
      <c r="S216" s="314"/>
      <c r="T216" s="242"/>
      <c r="U216" s="242"/>
      <c r="V216" s="242"/>
      <c r="W216" s="266"/>
      <c r="X216" s="245"/>
      <c r="Y216" s="245"/>
      <c r="Z216" s="242"/>
      <c r="AA216" s="242"/>
      <c r="AB216" s="245"/>
      <c r="AC216" s="245"/>
      <c r="AD216" s="245"/>
      <c r="AE216" s="245"/>
      <c r="AF216" s="245"/>
      <c r="AG216" s="253">
        <f>SUMPRODUCT($M$38:$M$193,AG38:AG193)</f>
        <v>0</v>
      </c>
      <c r="AH216" s="253">
        <f>SUMPRODUCT($M$38:$M$193,AH38:AH193)</f>
        <v>295494.24</v>
      </c>
      <c r="AI216" s="253">
        <f t="shared" ref="AI216:AT216" si="570">IF(AI36="kw",SUMPRODUCT($R$38:$R$193,$AB$38:$AB$193,AI38:AI193),SUMPRODUCT($M$38:$M$193,AI38:AI193))</f>
        <v>3786.24</v>
      </c>
      <c r="AJ216" s="253">
        <f t="shared" si="570"/>
        <v>0</v>
      </c>
      <c r="AK216" s="253">
        <f t="shared" si="570"/>
        <v>0</v>
      </c>
      <c r="AL216" s="253">
        <f t="shared" si="570"/>
        <v>0</v>
      </c>
      <c r="AM216" s="253">
        <f t="shared" si="570"/>
        <v>0</v>
      </c>
      <c r="AN216" s="253">
        <f t="shared" si="570"/>
        <v>0</v>
      </c>
      <c r="AO216" s="253">
        <f t="shared" si="570"/>
        <v>0</v>
      </c>
      <c r="AP216" s="253">
        <f t="shared" si="570"/>
        <v>0</v>
      </c>
      <c r="AQ216" s="253">
        <f t="shared" si="570"/>
        <v>0</v>
      </c>
      <c r="AR216" s="253">
        <f t="shared" si="570"/>
        <v>0</v>
      </c>
      <c r="AS216" s="253">
        <f t="shared" si="570"/>
        <v>0</v>
      </c>
      <c r="AT216" s="253">
        <f t="shared" si="570"/>
        <v>0</v>
      </c>
      <c r="AU216" s="297"/>
    </row>
    <row r="217" spans="2:47" ht="15">
      <c r="B217" s="256" t="s">
        <v>849</v>
      </c>
      <c r="C217" s="266"/>
      <c r="D217" s="242"/>
      <c r="E217" s="242"/>
      <c r="F217" s="242"/>
      <c r="G217" s="242"/>
      <c r="H217" s="242"/>
      <c r="I217" s="242"/>
      <c r="J217" s="242"/>
      <c r="K217" s="242"/>
      <c r="L217" s="242"/>
      <c r="M217" s="242"/>
      <c r="N217" s="242"/>
      <c r="O217" s="242"/>
      <c r="P217" s="242"/>
      <c r="Q217" s="242"/>
      <c r="R217" s="242"/>
      <c r="S217" s="314"/>
      <c r="T217" s="242"/>
      <c r="U217" s="242"/>
      <c r="V217" s="242"/>
      <c r="W217" s="266"/>
      <c r="X217" s="245"/>
      <c r="Y217" s="245"/>
      <c r="Z217" s="242"/>
      <c r="AA217" s="242"/>
      <c r="AB217" s="245"/>
      <c r="AC217" s="245"/>
      <c r="AD217" s="245"/>
      <c r="AE217" s="245"/>
      <c r="AF217" s="245"/>
      <c r="AG217" s="253">
        <f>SUMPRODUCT($N$38:$N$193,AG38:AG193)</f>
        <v>0</v>
      </c>
      <c r="AH217" s="253">
        <f>SUMPRODUCT($N$38:$N$193,AH38:AH193)</f>
        <v>227658.36</v>
      </c>
      <c r="AI217" s="253">
        <f t="shared" ref="AI217:AT217" si="571">IF(AI36="kw",SUMPRODUCT($R$38:$R$193,$AC$38:$AC$193,AI38:AI193),SUMPRODUCT($N$38:$N$193,AI38:AI193))</f>
        <v>2682.2400000000002</v>
      </c>
      <c r="AJ217" s="253">
        <f t="shared" si="571"/>
        <v>0</v>
      </c>
      <c r="AK217" s="253">
        <f t="shared" si="571"/>
        <v>0</v>
      </c>
      <c r="AL217" s="253">
        <f t="shared" si="571"/>
        <v>0</v>
      </c>
      <c r="AM217" s="253">
        <f t="shared" si="571"/>
        <v>0</v>
      </c>
      <c r="AN217" s="253">
        <f t="shared" si="571"/>
        <v>0</v>
      </c>
      <c r="AO217" s="253">
        <f t="shared" si="571"/>
        <v>0</v>
      </c>
      <c r="AP217" s="253">
        <f t="shared" si="571"/>
        <v>0</v>
      </c>
      <c r="AQ217" s="253">
        <f t="shared" si="571"/>
        <v>0</v>
      </c>
      <c r="AR217" s="253">
        <f t="shared" si="571"/>
        <v>0</v>
      </c>
      <c r="AS217" s="253">
        <f t="shared" si="571"/>
        <v>0</v>
      </c>
      <c r="AT217" s="253">
        <f t="shared" si="571"/>
        <v>0</v>
      </c>
      <c r="AU217" s="297"/>
    </row>
    <row r="218" spans="2:47" ht="15">
      <c r="B218" s="256" t="s">
        <v>850</v>
      </c>
      <c r="C218" s="266"/>
      <c r="D218" s="242"/>
      <c r="E218" s="242"/>
      <c r="F218" s="242"/>
      <c r="G218" s="242"/>
      <c r="H218" s="242"/>
      <c r="I218" s="242"/>
      <c r="J218" s="242"/>
      <c r="K218" s="242"/>
      <c r="L218" s="242"/>
      <c r="M218" s="242"/>
      <c r="N218" s="242"/>
      <c r="O218" s="242"/>
      <c r="P218" s="242"/>
      <c r="Q218" s="242"/>
      <c r="R218" s="242"/>
      <c r="S218" s="314"/>
      <c r="T218" s="242"/>
      <c r="U218" s="242"/>
      <c r="V218" s="242"/>
      <c r="W218" s="266"/>
      <c r="X218" s="245"/>
      <c r="Y218" s="245"/>
      <c r="Z218" s="242"/>
      <c r="AA218" s="242"/>
      <c r="AB218" s="245"/>
      <c r="AC218" s="245"/>
      <c r="AD218" s="245"/>
      <c r="AE218" s="245"/>
      <c r="AF218" s="245"/>
      <c r="AG218" s="253">
        <f>SUMPRODUCT($O$38:$O$193,AG38:AG193)</f>
        <v>0</v>
      </c>
      <c r="AH218" s="253">
        <f>SUMPRODUCT($O$38:$O$193,AH38:AH193)</f>
        <v>222634.91999999998</v>
      </c>
      <c r="AI218" s="253">
        <f t="shared" ref="AI218:AT218" si="572">IF(AI36="kw",SUMPRODUCT($R$38:$R$193,$AD$38:$AD$193,AI38:AI193),SUMPRODUCT($O$38:$O$193,AI38:AI193))</f>
        <v>2500.3200000000002</v>
      </c>
      <c r="AJ218" s="253">
        <f t="shared" si="572"/>
        <v>0</v>
      </c>
      <c r="AK218" s="253">
        <f t="shared" si="572"/>
        <v>0</v>
      </c>
      <c r="AL218" s="253">
        <f t="shared" si="572"/>
        <v>0</v>
      </c>
      <c r="AM218" s="253">
        <f t="shared" si="572"/>
        <v>0</v>
      </c>
      <c r="AN218" s="253">
        <f t="shared" si="572"/>
        <v>0</v>
      </c>
      <c r="AO218" s="253">
        <f t="shared" si="572"/>
        <v>0</v>
      </c>
      <c r="AP218" s="253">
        <f t="shared" si="572"/>
        <v>0</v>
      </c>
      <c r="AQ218" s="253">
        <f t="shared" si="572"/>
        <v>0</v>
      </c>
      <c r="AR218" s="253">
        <f t="shared" si="572"/>
        <v>0</v>
      </c>
      <c r="AS218" s="253">
        <f t="shared" si="572"/>
        <v>0</v>
      </c>
      <c r="AT218" s="253">
        <f t="shared" si="572"/>
        <v>0</v>
      </c>
      <c r="AU218" s="297"/>
    </row>
    <row r="219" spans="2:47" ht="15">
      <c r="B219" s="390" t="s">
        <v>851</v>
      </c>
      <c r="C219" s="321"/>
      <c r="D219" s="339"/>
      <c r="E219" s="339"/>
      <c r="F219" s="339"/>
      <c r="G219" s="339"/>
      <c r="H219" s="339"/>
      <c r="I219" s="339"/>
      <c r="J219" s="339"/>
      <c r="K219" s="339"/>
      <c r="L219" s="339"/>
      <c r="M219" s="339"/>
      <c r="N219" s="339"/>
      <c r="O219" s="339"/>
      <c r="P219" s="339"/>
      <c r="Q219" s="359"/>
      <c r="R219" s="339"/>
      <c r="S219" s="338"/>
      <c r="T219" s="339"/>
      <c r="U219" s="339"/>
      <c r="V219" s="339"/>
      <c r="W219" s="321"/>
      <c r="X219" s="340"/>
      <c r="Y219" s="340"/>
      <c r="Z219" s="339"/>
      <c r="AA219" s="339"/>
      <c r="AB219" s="340"/>
      <c r="AC219" s="340"/>
      <c r="AD219" s="340"/>
      <c r="AE219" s="340"/>
      <c r="AF219" s="358"/>
      <c r="AG219" s="287">
        <f>SUMPRODUCT($P$38:$P$193,AG38:AG193)</f>
        <v>0</v>
      </c>
      <c r="AH219" s="287">
        <f>SUMPRODUCT($P$38:$P$193,$AH$38:$AH$193)</f>
        <v>149272.32000000001</v>
      </c>
      <c r="AI219" s="287">
        <f>IF($AI$36="kw",SUMPRODUCT($R$38:$R$193,$AE$38:$AE$193,$AI$38:$AI$193),SUMPRODUCT($P$38:$P$193,$AI$38:$AI$193))</f>
        <v>2106.7200000000003</v>
      </c>
      <c r="AJ219" s="287">
        <f>IF($AJ$36="kw",SUMPRODUCT($R$38:$R$193,$AE$38:$AE$193,$AJ$38:$AJ$193),SUMPRODUCT($P$38:$P$193,$AJ$38:$AJ$193))</f>
        <v>0</v>
      </c>
      <c r="AK219" s="287">
        <f t="shared" ref="AK219:AT219" si="573">IF(AK36="kw",SUMPRODUCT($R$38:$R$193,$AE$38:$AE$193,AK38:AK193),SUMPRODUCT($P$38:$P$193,AK38:AK193))</f>
        <v>0</v>
      </c>
      <c r="AL219" s="287">
        <f t="shared" si="573"/>
        <v>0</v>
      </c>
      <c r="AM219" s="287">
        <f t="shared" si="573"/>
        <v>0</v>
      </c>
      <c r="AN219" s="287">
        <f t="shared" si="573"/>
        <v>0</v>
      </c>
      <c r="AO219" s="287">
        <f t="shared" si="573"/>
        <v>0</v>
      </c>
      <c r="AP219" s="287">
        <f t="shared" si="573"/>
        <v>0</v>
      </c>
      <c r="AQ219" s="287">
        <f t="shared" si="573"/>
        <v>0</v>
      </c>
      <c r="AR219" s="287">
        <f t="shared" si="573"/>
        <v>0</v>
      </c>
      <c r="AS219" s="287">
        <f t="shared" si="573"/>
        <v>0</v>
      </c>
      <c r="AT219" s="287">
        <f t="shared" si="573"/>
        <v>0</v>
      </c>
      <c r="AU219" s="341"/>
    </row>
    <row r="220" spans="2:47" ht="15">
      <c r="B220" s="390" t="s">
        <v>1141</v>
      </c>
      <c r="C220" s="266"/>
      <c r="D220" s="242"/>
      <c r="E220" s="242"/>
      <c r="F220" s="242"/>
      <c r="G220" s="242"/>
      <c r="H220" s="242"/>
      <c r="I220" s="242"/>
      <c r="J220" s="242"/>
      <c r="K220" s="242"/>
      <c r="L220" s="242"/>
      <c r="M220" s="242"/>
      <c r="N220" s="242"/>
      <c r="O220" s="242"/>
      <c r="P220" s="242"/>
      <c r="Q220" s="242"/>
      <c r="R220" s="242"/>
      <c r="S220" s="314"/>
      <c r="T220" s="242"/>
      <c r="U220" s="242"/>
      <c r="V220" s="242"/>
      <c r="W220" s="266"/>
      <c r="X220" s="245"/>
      <c r="Y220" s="245"/>
      <c r="Z220" s="242"/>
      <c r="AA220" s="242"/>
      <c r="AB220" s="245"/>
      <c r="AC220" s="245"/>
      <c r="AD220" s="245"/>
      <c r="AE220" s="245"/>
      <c r="AF220" s="245"/>
      <c r="AG220" s="253"/>
      <c r="AH220" s="899">
        <f>SUMPRODUCT($Q$38:$Q$193,$AH$38:$AH$193)</f>
        <v>149272.32000000001</v>
      </c>
      <c r="AI220" s="899">
        <f>IF($AI$36="kw",SUMPRODUCT($R$38:$R$193,$AF$38:$AF$193,$AI$38:$AI$193),SUMPRODUCT($Q$38:$Q$193,$AI$38:$AI$193))</f>
        <v>1986.72</v>
      </c>
      <c r="AJ220" s="253"/>
      <c r="AK220" s="253"/>
      <c r="AL220" s="253"/>
      <c r="AM220" s="253"/>
      <c r="AN220" s="253"/>
      <c r="AO220" s="253"/>
      <c r="AP220" s="253"/>
      <c r="AQ220" s="253"/>
      <c r="AR220" s="253"/>
      <c r="AS220" s="253"/>
      <c r="AT220" s="253"/>
      <c r="AU220" s="262"/>
    </row>
    <row r="221" spans="2:47" ht="20.25" customHeight="1">
      <c r="B221" s="324" t="s">
        <v>578</v>
      </c>
      <c r="C221" s="342"/>
      <c r="D221" s="343"/>
      <c r="E221" s="343"/>
      <c r="F221" s="343"/>
      <c r="G221" s="343"/>
      <c r="H221" s="343"/>
      <c r="I221" s="343"/>
      <c r="J221" s="343"/>
      <c r="K221" s="343"/>
      <c r="L221" s="343"/>
      <c r="M221" s="343"/>
      <c r="N221" s="343"/>
      <c r="O221" s="343"/>
      <c r="P221" s="343"/>
      <c r="Q221" s="343"/>
      <c r="R221" s="343"/>
      <c r="S221" s="343"/>
      <c r="T221" s="343"/>
      <c r="U221" s="343"/>
      <c r="V221" s="343"/>
      <c r="W221" s="327"/>
      <c r="X221" s="328"/>
      <c r="Y221" s="343"/>
      <c r="Z221" s="343"/>
      <c r="AA221" s="343"/>
      <c r="AB221" s="343"/>
      <c r="AC221" s="343"/>
      <c r="AD221" s="343"/>
      <c r="AE221" s="343"/>
      <c r="AF221" s="343"/>
      <c r="AG221" s="344"/>
      <c r="AH221" s="344"/>
      <c r="AI221" s="344"/>
      <c r="AJ221" s="344"/>
      <c r="AK221" s="344"/>
      <c r="AL221" s="344"/>
      <c r="AM221" s="344"/>
      <c r="AN221" s="344"/>
      <c r="AO221" s="344"/>
      <c r="AP221" s="344"/>
      <c r="AQ221" s="344"/>
      <c r="AR221" s="344"/>
      <c r="AS221" s="344"/>
      <c r="AT221" s="344"/>
      <c r="AU221" s="344"/>
    </row>
    <row r="222" spans="2:47" ht="15.6">
      <c r="B222" s="391"/>
    </row>
    <row r="223" spans="2:47" ht="15.6">
      <c r="B223" s="391"/>
    </row>
    <row r="224" spans="2:47" ht="15.6">
      <c r="B224" s="243" t="s">
        <v>272</v>
      </c>
      <c r="C224" s="244"/>
      <c r="D224" s="513" t="s">
        <v>523</v>
      </c>
      <c r="E224" s="219"/>
      <c r="F224" s="513"/>
      <c r="G224" s="219"/>
      <c r="H224" s="219"/>
      <c r="I224" s="219"/>
      <c r="J224" s="219"/>
      <c r="K224" s="219"/>
      <c r="L224" s="219"/>
      <c r="M224" s="219"/>
      <c r="N224" s="219"/>
      <c r="O224" s="219"/>
      <c r="P224" s="219"/>
      <c r="Q224" s="219"/>
      <c r="R224" s="219"/>
      <c r="S224" s="244"/>
      <c r="T224" s="219"/>
      <c r="U224" s="219"/>
      <c r="V224" s="219"/>
      <c r="W224" s="219"/>
      <c r="X224" s="219"/>
      <c r="Y224" s="219"/>
      <c r="Z224" s="219"/>
      <c r="AA224" s="219"/>
      <c r="AB224" s="219"/>
      <c r="AC224" s="219"/>
      <c r="AD224" s="219"/>
      <c r="AE224" s="219"/>
      <c r="AF224" s="219"/>
      <c r="AG224" s="233"/>
      <c r="AH224" s="231"/>
      <c r="AI224" s="231"/>
      <c r="AJ224" s="231"/>
      <c r="AK224" s="231"/>
      <c r="AL224" s="231"/>
      <c r="AM224" s="231"/>
      <c r="AN224" s="231"/>
      <c r="AO224" s="231"/>
      <c r="AP224" s="231"/>
      <c r="AQ224" s="231"/>
      <c r="AR224" s="231"/>
      <c r="AS224" s="231"/>
      <c r="AT224" s="231"/>
      <c r="AU224" s="231"/>
    </row>
    <row r="225" spans="1:47" ht="34.5" customHeight="1">
      <c r="B225" s="964" t="s">
        <v>211</v>
      </c>
      <c r="C225" s="966" t="s">
        <v>33</v>
      </c>
      <c r="D225" s="246" t="s">
        <v>421</v>
      </c>
      <c r="E225" s="970" t="s">
        <v>209</v>
      </c>
      <c r="F225" s="971"/>
      <c r="G225" s="971"/>
      <c r="H225" s="971"/>
      <c r="I225" s="971"/>
      <c r="J225" s="971"/>
      <c r="K225" s="971"/>
      <c r="L225" s="971"/>
      <c r="M225" s="971"/>
      <c r="N225" s="971"/>
      <c r="O225" s="971"/>
      <c r="P225" s="972"/>
      <c r="Q225" s="661"/>
      <c r="R225" s="968" t="s">
        <v>213</v>
      </c>
      <c r="S225" s="246" t="s">
        <v>422</v>
      </c>
      <c r="T225" s="961" t="s">
        <v>212</v>
      </c>
      <c r="U225" s="962"/>
      <c r="V225" s="962"/>
      <c r="W225" s="962"/>
      <c r="X225" s="962"/>
      <c r="Y225" s="962"/>
      <c r="Z225" s="962"/>
      <c r="AA225" s="962"/>
      <c r="AB225" s="962"/>
      <c r="AC225" s="962"/>
      <c r="AD225" s="962"/>
      <c r="AE225" s="973"/>
      <c r="AF225" s="896"/>
      <c r="AG225" s="961" t="s">
        <v>242</v>
      </c>
      <c r="AH225" s="962"/>
      <c r="AI225" s="962"/>
      <c r="AJ225" s="962"/>
      <c r="AK225" s="962"/>
      <c r="AL225" s="962"/>
      <c r="AM225" s="962"/>
      <c r="AN225" s="962"/>
      <c r="AO225" s="962"/>
      <c r="AP225" s="962"/>
      <c r="AQ225" s="962"/>
      <c r="AR225" s="962"/>
      <c r="AS225" s="962"/>
      <c r="AT225" s="962"/>
      <c r="AU225" s="963"/>
    </row>
    <row r="226" spans="1:47" ht="60.75" customHeight="1">
      <c r="B226" s="965"/>
      <c r="C226" s="967"/>
      <c r="D226" s="247">
        <v>2016</v>
      </c>
      <c r="E226" s="247">
        <v>2017</v>
      </c>
      <c r="F226" s="247">
        <v>2018</v>
      </c>
      <c r="G226" s="247">
        <v>2019</v>
      </c>
      <c r="H226" s="247">
        <v>2020</v>
      </c>
      <c r="I226" s="247">
        <v>2021</v>
      </c>
      <c r="J226" s="247">
        <v>2022</v>
      </c>
      <c r="K226" s="247">
        <v>2023</v>
      </c>
      <c r="L226" s="247">
        <v>2024</v>
      </c>
      <c r="M226" s="247">
        <v>2025</v>
      </c>
      <c r="N226" s="247">
        <v>2026</v>
      </c>
      <c r="O226" s="247">
        <v>2027</v>
      </c>
      <c r="P226" s="247">
        <v>2028</v>
      </c>
      <c r="Q226" s="382"/>
      <c r="R226" s="969"/>
      <c r="S226" s="247">
        <v>2016</v>
      </c>
      <c r="T226" s="247">
        <v>2017</v>
      </c>
      <c r="U226" s="247">
        <v>2018</v>
      </c>
      <c r="V226" s="247">
        <v>2019</v>
      </c>
      <c r="W226" s="247">
        <v>2020</v>
      </c>
      <c r="X226" s="247">
        <v>2021</v>
      </c>
      <c r="Y226" s="247">
        <v>2022</v>
      </c>
      <c r="Z226" s="247">
        <v>2023</v>
      </c>
      <c r="AA226" s="247">
        <v>2024</v>
      </c>
      <c r="AB226" s="247">
        <v>2025</v>
      </c>
      <c r="AC226" s="247">
        <v>2026</v>
      </c>
      <c r="AD226" s="247">
        <v>2027</v>
      </c>
      <c r="AE226" s="247">
        <v>2028</v>
      </c>
      <c r="AF226" s="247"/>
      <c r="AG226" s="247" t="str">
        <f>'1.  LRAMVA Summary'!$D$53</f>
        <v>Residential</v>
      </c>
      <c r="AH226" s="247" t="str">
        <f>'1.  LRAMVA Summary'!$E$53</f>
        <v>GS&lt;50 kW</v>
      </c>
      <c r="AI226" s="247" t="str">
        <f>'1.  LRAMVA Summary'!$F$53</f>
        <v>GS&gt;50 KW</v>
      </c>
      <c r="AJ226" s="247" t="str">
        <f>'1.  LRAMVA Summary'!$G$53</f>
        <v>Street Lights</v>
      </c>
      <c r="AK226" s="247" t="str">
        <f>'1.  LRAMVA Summary'!$H$53</f>
        <v/>
      </c>
      <c r="AL226" s="247" t="str">
        <f>'1.  LRAMVA Summary'!$I$53</f>
        <v/>
      </c>
      <c r="AM226" s="247" t="str">
        <f>'1.  LRAMVA Summary'!$J$53</f>
        <v/>
      </c>
      <c r="AN226" s="247" t="str">
        <f>'1.  LRAMVA Summary'!$K$53</f>
        <v/>
      </c>
      <c r="AO226" s="247" t="str">
        <f>'1.  LRAMVA Summary'!$L$53</f>
        <v/>
      </c>
      <c r="AP226" s="247" t="str">
        <f>'1.  LRAMVA Summary'!$M$53</f>
        <v/>
      </c>
      <c r="AQ226" s="247" t="str">
        <f>'1.  LRAMVA Summary'!$N$53</f>
        <v/>
      </c>
      <c r="AR226" s="247" t="str">
        <f>'1.  LRAMVA Summary'!$O$53</f>
        <v/>
      </c>
      <c r="AS226" s="247" t="str">
        <f>'1.  LRAMVA Summary'!$P$53</f>
        <v/>
      </c>
      <c r="AT226" s="247" t="str">
        <f>'1.  LRAMVA Summary'!$Q$53</f>
        <v/>
      </c>
      <c r="AU226" s="249" t="str">
        <f>'1.  LRAMVA Summary'!$R$53</f>
        <v>Total</v>
      </c>
    </row>
    <row r="227" spans="1:47" ht="15.75" customHeight="1">
      <c r="B227" s="456" t="s">
        <v>501</v>
      </c>
      <c r="C227" s="251"/>
      <c r="D227" s="251"/>
      <c r="E227" s="251"/>
      <c r="F227" s="251"/>
      <c r="G227" s="251"/>
      <c r="H227" s="251"/>
      <c r="I227" s="251"/>
      <c r="J227" s="251"/>
      <c r="K227" s="251"/>
      <c r="L227" s="251"/>
      <c r="M227" s="251"/>
      <c r="N227" s="251"/>
      <c r="O227" s="251"/>
      <c r="P227" s="251"/>
      <c r="Q227" s="251"/>
      <c r="R227" s="252"/>
      <c r="S227" s="251"/>
      <c r="T227" s="251"/>
      <c r="U227" s="251"/>
      <c r="V227" s="251"/>
      <c r="W227" s="251"/>
      <c r="X227" s="251"/>
      <c r="Y227" s="251"/>
      <c r="Z227" s="251"/>
      <c r="AA227" s="251"/>
      <c r="AB227" s="251"/>
      <c r="AC227" s="251"/>
      <c r="AD227" s="251"/>
      <c r="AE227" s="251"/>
      <c r="AF227" s="251"/>
      <c r="AG227" s="253" t="str">
        <f>'1.  LRAMVA Summary'!$D$54</f>
        <v>kWh</v>
      </c>
      <c r="AH227" s="253" t="str">
        <f>'1.  LRAMVA Summary'!$E$54</f>
        <v>kWh</v>
      </c>
      <c r="AI227" s="253" t="str">
        <f>'1.  LRAMVA Summary'!$F$54</f>
        <v>kW</v>
      </c>
      <c r="AJ227" s="253" t="str">
        <f>'1.  LRAMVA Summary'!$G$54</f>
        <v>kW</v>
      </c>
      <c r="AK227" s="253">
        <f>'1.  LRAMVA Summary'!$H$54</f>
        <v>0</v>
      </c>
      <c r="AL227" s="253">
        <f>'1.  LRAMVA Summary'!$I$54</f>
        <v>0</v>
      </c>
      <c r="AM227" s="253">
        <f>'1.  LRAMVA Summary'!$J$54</f>
        <v>0</v>
      </c>
      <c r="AN227" s="253">
        <f>'1.  LRAMVA Summary'!$K$54</f>
        <v>0</v>
      </c>
      <c r="AO227" s="253">
        <f>'1.  LRAMVA Summary'!$L$54</f>
        <v>0</v>
      </c>
      <c r="AP227" s="253">
        <f>'1.  LRAMVA Summary'!$M$54</f>
        <v>0</v>
      </c>
      <c r="AQ227" s="253">
        <f>'1.  LRAMVA Summary'!$N$54</f>
        <v>0</v>
      </c>
      <c r="AR227" s="253">
        <f>'1.  LRAMVA Summary'!$O$54</f>
        <v>0</v>
      </c>
      <c r="AS227" s="253">
        <f>'1.  LRAMVA Summary'!$P$54</f>
        <v>0</v>
      </c>
      <c r="AT227" s="253">
        <f>'1.  LRAMVA Summary'!$Q$54</f>
        <v>0</v>
      </c>
      <c r="AU227" s="254"/>
    </row>
    <row r="228" spans="1:47" ht="15.6" outlineLevel="1">
      <c r="B228" s="250" t="s">
        <v>494</v>
      </c>
      <c r="C228" s="251"/>
      <c r="D228" s="251"/>
      <c r="E228" s="251"/>
      <c r="F228" s="251"/>
      <c r="G228" s="251"/>
      <c r="H228" s="251"/>
      <c r="I228" s="251"/>
      <c r="J228" s="251"/>
      <c r="K228" s="251"/>
      <c r="L228" s="251"/>
      <c r="M228" s="251"/>
      <c r="N228" s="251"/>
      <c r="O228" s="251"/>
      <c r="P228" s="251"/>
      <c r="Q228" s="251"/>
      <c r="R228" s="252"/>
      <c r="S228" s="251"/>
      <c r="T228" s="251"/>
      <c r="U228" s="251"/>
      <c r="V228" s="251"/>
      <c r="W228" s="251"/>
      <c r="X228" s="251"/>
      <c r="Y228" s="251"/>
      <c r="Z228" s="251"/>
      <c r="AA228" s="251"/>
      <c r="AB228" s="251"/>
      <c r="AC228" s="251"/>
      <c r="AD228" s="251"/>
      <c r="AE228" s="251"/>
      <c r="AF228" s="251"/>
      <c r="AG228" s="253"/>
      <c r="AH228" s="253"/>
      <c r="AI228" s="253"/>
      <c r="AJ228" s="253"/>
      <c r="AK228" s="253"/>
      <c r="AL228" s="253"/>
      <c r="AM228" s="253"/>
      <c r="AN228" s="253"/>
      <c r="AO228" s="253"/>
      <c r="AP228" s="253"/>
      <c r="AQ228" s="253"/>
      <c r="AR228" s="253"/>
      <c r="AS228" s="253"/>
      <c r="AT228" s="253"/>
      <c r="AU228" s="254"/>
    </row>
    <row r="229" spans="1:47" ht="15" outlineLevel="1">
      <c r="A229" s="459">
        <v>1</v>
      </c>
      <c r="B229" s="275" t="s">
        <v>95</v>
      </c>
      <c r="C229" s="253" t="s">
        <v>25</v>
      </c>
      <c r="D229" s="257"/>
      <c r="E229" s="257"/>
      <c r="F229" s="257"/>
      <c r="G229" s="257"/>
      <c r="H229" s="257"/>
      <c r="I229" s="257"/>
      <c r="J229" s="257"/>
      <c r="K229" s="257"/>
      <c r="L229" s="257"/>
      <c r="M229" s="257"/>
      <c r="N229" s="257"/>
      <c r="O229" s="257"/>
      <c r="P229" s="257"/>
      <c r="Q229" s="673"/>
      <c r="R229" s="253"/>
      <c r="S229" s="257"/>
      <c r="T229" s="257"/>
      <c r="U229" s="257"/>
      <c r="V229" s="257"/>
      <c r="W229" s="257"/>
      <c r="X229" s="257"/>
      <c r="Y229" s="257"/>
      <c r="Z229" s="257"/>
      <c r="AA229" s="257"/>
      <c r="AB229" s="257"/>
      <c r="AC229" s="257"/>
      <c r="AD229" s="257"/>
      <c r="AE229" s="257"/>
      <c r="AF229" s="673"/>
      <c r="AG229" s="363"/>
      <c r="AH229" s="363"/>
      <c r="AI229" s="363"/>
      <c r="AJ229" s="363"/>
      <c r="AK229" s="363"/>
      <c r="AL229" s="363"/>
      <c r="AM229" s="363"/>
      <c r="AN229" s="363"/>
      <c r="AO229" s="363"/>
      <c r="AP229" s="363"/>
      <c r="AQ229" s="363"/>
      <c r="AR229" s="363"/>
      <c r="AS229" s="363"/>
      <c r="AT229" s="363"/>
      <c r="AU229" s="258">
        <f>SUM(AG229:AT229)</f>
        <v>0</v>
      </c>
    </row>
    <row r="230" spans="1:47" ht="15" outlineLevel="1">
      <c r="B230" s="256" t="s">
        <v>288</v>
      </c>
      <c r="C230" s="253" t="s">
        <v>163</v>
      </c>
      <c r="D230" s="257"/>
      <c r="E230" s="257"/>
      <c r="F230" s="257"/>
      <c r="G230" s="257"/>
      <c r="H230" s="257"/>
      <c r="I230" s="257"/>
      <c r="J230" s="257"/>
      <c r="K230" s="257"/>
      <c r="L230" s="257"/>
      <c r="M230" s="257"/>
      <c r="N230" s="257"/>
      <c r="O230" s="257"/>
      <c r="P230" s="257"/>
      <c r="Q230" s="673"/>
      <c r="R230" s="416"/>
      <c r="S230" s="257"/>
      <c r="T230" s="257"/>
      <c r="U230" s="257"/>
      <c r="V230" s="257"/>
      <c r="W230" s="257"/>
      <c r="X230" s="257"/>
      <c r="Y230" s="257"/>
      <c r="Z230" s="257"/>
      <c r="AA230" s="257"/>
      <c r="AB230" s="257"/>
      <c r="AC230" s="257"/>
      <c r="AD230" s="257"/>
      <c r="AE230" s="257"/>
      <c r="AF230" s="673"/>
      <c r="AG230" s="364">
        <f>AG229</f>
        <v>0</v>
      </c>
      <c r="AH230" s="364">
        <f t="shared" ref="AH230" si="574">AH229</f>
        <v>0</v>
      </c>
      <c r="AI230" s="364">
        <f t="shared" ref="AI230" si="575">AI229</f>
        <v>0</v>
      </c>
      <c r="AJ230" s="364">
        <f t="shared" ref="AJ230" si="576">AJ229</f>
        <v>0</v>
      </c>
      <c r="AK230" s="364">
        <f t="shared" ref="AK230" si="577">AK229</f>
        <v>0</v>
      </c>
      <c r="AL230" s="364">
        <f t="shared" ref="AL230" si="578">AL229</f>
        <v>0</v>
      </c>
      <c r="AM230" s="364">
        <f t="shared" ref="AM230" si="579">AM229</f>
        <v>0</v>
      </c>
      <c r="AN230" s="364">
        <f t="shared" ref="AN230" si="580">AN229</f>
        <v>0</v>
      </c>
      <c r="AO230" s="364">
        <f t="shared" ref="AO230" si="581">AO229</f>
        <v>0</v>
      </c>
      <c r="AP230" s="364">
        <f t="shared" ref="AP230" si="582">AP229</f>
        <v>0</v>
      </c>
      <c r="AQ230" s="364">
        <f t="shared" ref="AQ230" si="583">AQ229</f>
        <v>0</v>
      </c>
      <c r="AR230" s="364">
        <f t="shared" ref="AR230" si="584">AR229</f>
        <v>0</v>
      </c>
      <c r="AS230" s="364">
        <f t="shared" ref="AS230" si="585">AS229</f>
        <v>0</v>
      </c>
      <c r="AT230" s="364">
        <f t="shared" ref="AT230" si="586">AT229</f>
        <v>0</v>
      </c>
      <c r="AU230" s="259"/>
    </row>
    <row r="231" spans="1:47" ht="15.6" outlineLevel="1">
      <c r="B231" s="260"/>
      <c r="C231" s="261"/>
      <c r="D231" s="261"/>
      <c r="E231" s="261"/>
      <c r="F231" s="261"/>
      <c r="G231" s="261"/>
      <c r="H231" s="261"/>
      <c r="I231" s="261"/>
      <c r="J231" s="662"/>
      <c r="K231" s="261"/>
      <c r="L231" s="261"/>
      <c r="M231" s="261"/>
      <c r="N231" s="261"/>
      <c r="O231" s="261"/>
      <c r="P231" s="261"/>
      <c r="Q231" s="261"/>
      <c r="R231" s="262"/>
      <c r="S231" s="261"/>
      <c r="T231" s="261"/>
      <c r="U231" s="261"/>
      <c r="V231" s="261"/>
      <c r="W231" s="261"/>
      <c r="X231" s="261"/>
      <c r="Y231" s="261"/>
      <c r="Z231" s="261"/>
      <c r="AA231" s="261"/>
      <c r="AB231" s="261"/>
      <c r="AC231" s="261"/>
      <c r="AD231" s="261"/>
      <c r="AE231" s="261"/>
      <c r="AF231" s="261"/>
      <c r="AG231" s="365"/>
      <c r="AH231" s="366"/>
      <c r="AI231" s="366"/>
      <c r="AJ231" s="366"/>
      <c r="AK231" s="366"/>
      <c r="AL231" s="366"/>
      <c r="AM231" s="366"/>
      <c r="AN231" s="366"/>
      <c r="AO231" s="366"/>
      <c r="AP231" s="366"/>
      <c r="AQ231" s="366"/>
      <c r="AR231" s="366"/>
      <c r="AS231" s="366"/>
      <c r="AT231" s="366"/>
      <c r="AU231" s="264"/>
    </row>
    <row r="232" spans="1:47" ht="15" outlineLevel="1">
      <c r="A232" s="459">
        <v>2</v>
      </c>
      <c r="B232" s="275" t="s">
        <v>96</v>
      </c>
      <c r="C232" s="253" t="s">
        <v>25</v>
      </c>
      <c r="D232" s="257"/>
      <c r="E232" s="257"/>
      <c r="F232" s="257"/>
      <c r="G232" s="257"/>
      <c r="H232" s="257"/>
      <c r="I232" s="257"/>
      <c r="J232" s="257"/>
      <c r="K232" s="257"/>
      <c r="L232" s="257"/>
      <c r="M232" s="257"/>
      <c r="N232" s="257"/>
      <c r="O232" s="257"/>
      <c r="P232" s="257"/>
      <c r="Q232" s="673"/>
      <c r="R232" s="253"/>
      <c r="S232" s="257"/>
      <c r="T232" s="257"/>
      <c r="U232" s="257"/>
      <c r="V232" s="257"/>
      <c r="W232" s="257"/>
      <c r="X232" s="257"/>
      <c r="Y232" s="257"/>
      <c r="Z232" s="257"/>
      <c r="AA232" s="257"/>
      <c r="AB232" s="257"/>
      <c r="AC232" s="257"/>
      <c r="AD232" s="257"/>
      <c r="AE232" s="257"/>
      <c r="AF232" s="673"/>
      <c r="AG232" s="363"/>
      <c r="AH232" s="363"/>
      <c r="AI232" s="363"/>
      <c r="AJ232" s="363"/>
      <c r="AK232" s="363"/>
      <c r="AL232" s="363"/>
      <c r="AM232" s="363"/>
      <c r="AN232" s="363"/>
      <c r="AO232" s="363"/>
      <c r="AP232" s="363"/>
      <c r="AQ232" s="363"/>
      <c r="AR232" s="363"/>
      <c r="AS232" s="363"/>
      <c r="AT232" s="363"/>
      <c r="AU232" s="258">
        <f>SUM(AG232:AT232)</f>
        <v>0</v>
      </c>
    </row>
    <row r="233" spans="1:47" ht="15" outlineLevel="1">
      <c r="B233" s="256" t="s">
        <v>288</v>
      </c>
      <c r="C233" s="253" t="s">
        <v>163</v>
      </c>
      <c r="D233" s="257"/>
      <c r="E233" s="257"/>
      <c r="F233" s="257"/>
      <c r="G233" s="257"/>
      <c r="H233" s="257"/>
      <c r="I233" s="257"/>
      <c r="J233" s="257"/>
      <c r="K233" s="257"/>
      <c r="L233" s="257"/>
      <c r="M233" s="257"/>
      <c r="N233" s="257"/>
      <c r="O233" s="257"/>
      <c r="P233" s="257"/>
      <c r="Q233" s="673"/>
      <c r="R233" s="416"/>
      <c r="S233" s="257"/>
      <c r="T233" s="257"/>
      <c r="U233" s="257"/>
      <c r="V233" s="257"/>
      <c r="W233" s="257"/>
      <c r="X233" s="257"/>
      <c r="Y233" s="257"/>
      <c r="Z233" s="257"/>
      <c r="AA233" s="257"/>
      <c r="AB233" s="257"/>
      <c r="AC233" s="257"/>
      <c r="AD233" s="257"/>
      <c r="AE233" s="257"/>
      <c r="AF233" s="673"/>
      <c r="AG233" s="364">
        <f>AG232</f>
        <v>0</v>
      </c>
      <c r="AH233" s="364">
        <f t="shared" ref="AH233" si="587">AH232</f>
        <v>0</v>
      </c>
      <c r="AI233" s="364">
        <f t="shared" ref="AI233" si="588">AI232</f>
        <v>0</v>
      </c>
      <c r="AJ233" s="364">
        <f t="shared" ref="AJ233" si="589">AJ232</f>
        <v>0</v>
      </c>
      <c r="AK233" s="364">
        <f t="shared" ref="AK233" si="590">AK232</f>
        <v>0</v>
      </c>
      <c r="AL233" s="364">
        <f t="shared" ref="AL233" si="591">AL232</f>
        <v>0</v>
      </c>
      <c r="AM233" s="364">
        <f t="shared" ref="AM233" si="592">AM232</f>
        <v>0</v>
      </c>
      <c r="AN233" s="364">
        <f t="shared" ref="AN233" si="593">AN232</f>
        <v>0</v>
      </c>
      <c r="AO233" s="364">
        <f t="shared" ref="AO233" si="594">AO232</f>
        <v>0</v>
      </c>
      <c r="AP233" s="364">
        <f t="shared" ref="AP233" si="595">AP232</f>
        <v>0</v>
      </c>
      <c r="AQ233" s="364">
        <f t="shared" ref="AQ233" si="596">AQ232</f>
        <v>0</v>
      </c>
      <c r="AR233" s="364">
        <f t="shared" ref="AR233" si="597">AR232</f>
        <v>0</v>
      </c>
      <c r="AS233" s="364">
        <f t="shared" ref="AS233" si="598">AS232</f>
        <v>0</v>
      </c>
      <c r="AT233" s="364">
        <f t="shared" ref="AT233" si="599">AT232</f>
        <v>0</v>
      </c>
      <c r="AU233" s="259"/>
    </row>
    <row r="234" spans="1:47" ht="15.6" outlineLevel="1">
      <c r="B234" s="260"/>
      <c r="C234" s="261"/>
      <c r="D234" s="266"/>
      <c r="E234" s="266"/>
      <c r="F234" s="266"/>
      <c r="G234" s="266"/>
      <c r="H234" s="266"/>
      <c r="I234" s="266"/>
      <c r="J234" s="266"/>
      <c r="K234" s="266"/>
      <c r="L234" s="266"/>
      <c r="M234" s="266"/>
      <c r="N234" s="266"/>
      <c r="O234" s="266"/>
      <c r="P234" s="266"/>
      <c r="Q234" s="266"/>
      <c r="R234" s="262"/>
      <c r="S234" s="266"/>
      <c r="T234" s="266"/>
      <c r="U234" s="266"/>
      <c r="V234" s="266"/>
      <c r="W234" s="266"/>
      <c r="X234" s="266"/>
      <c r="Y234" s="266"/>
      <c r="Z234" s="266"/>
      <c r="AA234" s="266"/>
      <c r="AB234" s="266"/>
      <c r="AC234" s="266"/>
      <c r="AD234" s="266"/>
      <c r="AE234" s="266"/>
      <c r="AF234" s="266"/>
      <c r="AG234" s="365"/>
      <c r="AH234" s="366"/>
      <c r="AI234" s="366"/>
      <c r="AJ234" s="366"/>
      <c r="AK234" s="366"/>
      <c r="AL234" s="366"/>
      <c r="AM234" s="366"/>
      <c r="AN234" s="366"/>
      <c r="AO234" s="366"/>
      <c r="AP234" s="366"/>
      <c r="AQ234" s="366"/>
      <c r="AR234" s="366"/>
      <c r="AS234" s="366"/>
      <c r="AT234" s="366"/>
      <c r="AU234" s="264"/>
    </row>
    <row r="235" spans="1:47" ht="15" outlineLevel="1">
      <c r="A235" s="459">
        <v>3</v>
      </c>
      <c r="B235" s="275" t="s">
        <v>97</v>
      </c>
      <c r="C235" s="253" t="s">
        <v>25</v>
      </c>
      <c r="D235" s="257"/>
      <c r="E235" s="257"/>
      <c r="F235" s="257"/>
      <c r="G235" s="257"/>
      <c r="H235" s="257"/>
      <c r="I235" s="257"/>
      <c r="J235" s="257"/>
      <c r="K235" s="257"/>
      <c r="L235" s="257"/>
      <c r="M235" s="257"/>
      <c r="N235" s="257"/>
      <c r="O235" s="257"/>
      <c r="P235" s="257"/>
      <c r="Q235" s="673"/>
      <c r="R235" s="253"/>
      <c r="S235" s="257"/>
      <c r="T235" s="257"/>
      <c r="U235" s="257"/>
      <c r="V235" s="257"/>
      <c r="W235" s="257"/>
      <c r="X235" s="257"/>
      <c r="Y235" s="257"/>
      <c r="Z235" s="257"/>
      <c r="AA235" s="257"/>
      <c r="AB235" s="257"/>
      <c r="AC235" s="257"/>
      <c r="AD235" s="257"/>
      <c r="AE235" s="257"/>
      <c r="AF235" s="673"/>
      <c r="AG235" s="363"/>
      <c r="AH235" s="363"/>
      <c r="AI235" s="363"/>
      <c r="AJ235" s="363"/>
      <c r="AK235" s="363"/>
      <c r="AL235" s="363"/>
      <c r="AM235" s="363"/>
      <c r="AN235" s="363"/>
      <c r="AO235" s="363"/>
      <c r="AP235" s="363"/>
      <c r="AQ235" s="363"/>
      <c r="AR235" s="363"/>
      <c r="AS235" s="363"/>
      <c r="AT235" s="363"/>
      <c r="AU235" s="258">
        <f>SUM(AG235:AT235)</f>
        <v>0</v>
      </c>
    </row>
    <row r="236" spans="1:47" ht="15" outlineLevel="1">
      <c r="B236" s="256" t="s">
        <v>288</v>
      </c>
      <c r="C236" s="253" t="s">
        <v>163</v>
      </c>
      <c r="D236" s="257"/>
      <c r="E236" s="257"/>
      <c r="F236" s="257"/>
      <c r="G236" s="257"/>
      <c r="H236" s="257"/>
      <c r="I236" s="257"/>
      <c r="J236" s="257"/>
      <c r="K236" s="257"/>
      <c r="L236" s="257"/>
      <c r="M236" s="257"/>
      <c r="N236" s="257"/>
      <c r="O236" s="257"/>
      <c r="P236" s="257"/>
      <c r="Q236" s="673"/>
      <c r="R236" s="416"/>
      <c r="S236" s="257"/>
      <c r="T236" s="257"/>
      <c r="U236" s="257"/>
      <c r="V236" s="257"/>
      <c r="W236" s="257"/>
      <c r="X236" s="257"/>
      <c r="Y236" s="257"/>
      <c r="Z236" s="257"/>
      <c r="AA236" s="257"/>
      <c r="AB236" s="257"/>
      <c r="AC236" s="257"/>
      <c r="AD236" s="257"/>
      <c r="AE236" s="257"/>
      <c r="AF236" s="673"/>
      <c r="AG236" s="364">
        <f>AG235</f>
        <v>0</v>
      </c>
      <c r="AH236" s="364">
        <f t="shared" ref="AH236" si="600">AH235</f>
        <v>0</v>
      </c>
      <c r="AI236" s="364">
        <f t="shared" ref="AI236" si="601">AI235</f>
        <v>0</v>
      </c>
      <c r="AJ236" s="364">
        <f t="shared" ref="AJ236" si="602">AJ235</f>
        <v>0</v>
      </c>
      <c r="AK236" s="364">
        <f t="shared" ref="AK236" si="603">AK235</f>
        <v>0</v>
      </c>
      <c r="AL236" s="364">
        <f t="shared" ref="AL236" si="604">AL235</f>
        <v>0</v>
      </c>
      <c r="AM236" s="364">
        <f t="shared" ref="AM236" si="605">AM235</f>
        <v>0</v>
      </c>
      <c r="AN236" s="364">
        <f t="shared" ref="AN236" si="606">AN235</f>
        <v>0</v>
      </c>
      <c r="AO236" s="364">
        <f t="shared" ref="AO236" si="607">AO235</f>
        <v>0</v>
      </c>
      <c r="AP236" s="364">
        <f t="shared" ref="AP236" si="608">AP235</f>
        <v>0</v>
      </c>
      <c r="AQ236" s="364">
        <f t="shared" ref="AQ236" si="609">AQ235</f>
        <v>0</v>
      </c>
      <c r="AR236" s="364">
        <f t="shared" ref="AR236" si="610">AR235</f>
        <v>0</v>
      </c>
      <c r="AS236" s="364">
        <f t="shared" ref="AS236" si="611">AS235</f>
        <v>0</v>
      </c>
      <c r="AT236" s="364">
        <f t="shared" ref="AT236" si="612">AT235</f>
        <v>0</v>
      </c>
      <c r="AU236" s="259"/>
    </row>
    <row r="237" spans="1:47" ht="15" outlineLevel="1">
      <c r="B237" s="256"/>
      <c r="C237" s="267"/>
      <c r="D237" s="253"/>
      <c r="E237" s="253"/>
      <c r="F237" s="253"/>
      <c r="G237" s="253"/>
      <c r="H237" s="253"/>
      <c r="I237" s="253"/>
      <c r="J237" s="253"/>
      <c r="K237" s="253"/>
      <c r="L237" s="253"/>
      <c r="M237" s="253"/>
      <c r="N237" s="253"/>
      <c r="O237" s="253"/>
      <c r="P237" s="253"/>
      <c r="Q237" s="253"/>
      <c r="R237" s="253"/>
      <c r="S237" s="253"/>
      <c r="T237" s="253"/>
      <c r="U237" s="253"/>
      <c r="V237" s="253"/>
      <c r="W237" s="253"/>
      <c r="X237" s="253"/>
      <c r="Y237" s="253"/>
      <c r="Z237" s="253"/>
      <c r="AA237" s="253"/>
      <c r="AB237" s="253"/>
      <c r="AC237" s="253"/>
      <c r="AD237" s="253"/>
      <c r="AE237" s="253"/>
      <c r="AF237" s="253"/>
      <c r="AG237" s="365"/>
      <c r="AH237" s="365"/>
      <c r="AI237" s="365"/>
      <c r="AJ237" s="365"/>
      <c r="AK237" s="365"/>
      <c r="AL237" s="365"/>
      <c r="AM237" s="365"/>
      <c r="AN237" s="365"/>
      <c r="AO237" s="365"/>
      <c r="AP237" s="365"/>
      <c r="AQ237" s="365"/>
      <c r="AR237" s="365"/>
      <c r="AS237" s="365"/>
      <c r="AT237" s="365"/>
      <c r="AU237" s="268"/>
    </row>
    <row r="238" spans="1:47" ht="15" outlineLevel="1">
      <c r="A238" s="459">
        <v>4</v>
      </c>
      <c r="B238" s="275" t="s">
        <v>653</v>
      </c>
      <c r="C238" s="253" t="s">
        <v>25</v>
      </c>
      <c r="D238" s="257"/>
      <c r="E238" s="257"/>
      <c r="F238" s="257"/>
      <c r="G238" s="257"/>
      <c r="H238" s="257"/>
      <c r="I238" s="257"/>
      <c r="J238" s="257"/>
      <c r="K238" s="257"/>
      <c r="L238" s="257"/>
      <c r="M238" s="257"/>
      <c r="N238" s="257"/>
      <c r="O238" s="257"/>
      <c r="P238" s="257"/>
      <c r="Q238" s="673"/>
      <c r="R238" s="253"/>
      <c r="S238" s="257"/>
      <c r="T238" s="257"/>
      <c r="U238" s="257"/>
      <c r="V238" s="257"/>
      <c r="W238" s="257"/>
      <c r="X238" s="257"/>
      <c r="Y238" s="257"/>
      <c r="Z238" s="257"/>
      <c r="AA238" s="257"/>
      <c r="AB238" s="257"/>
      <c r="AC238" s="257"/>
      <c r="AD238" s="257"/>
      <c r="AE238" s="257"/>
      <c r="AF238" s="673"/>
      <c r="AG238" s="363"/>
      <c r="AH238" s="363"/>
      <c r="AI238" s="363"/>
      <c r="AJ238" s="363"/>
      <c r="AK238" s="363"/>
      <c r="AL238" s="363"/>
      <c r="AM238" s="363"/>
      <c r="AN238" s="363"/>
      <c r="AO238" s="363"/>
      <c r="AP238" s="363"/>
      <c r="AQ238" s="363"/>
      <c r="AR238" s="363"/>
      <c r="AS238" s="363"/>
      <c r="AT238" s="363"/>
      <c r="AU238" s="258">
        <f>SUM(AG238:AT238)</f>
        <v>0</v>
      </c>
    </row>
    <row r="239" spans="1:47" ht="15" outlineLevel="1">
      <c r="B239" s="256" t="s">
        <v>288</v>
      </c>
      <c r="C239" s="253" t="s">
        <v>163</v>
      </c>
      <c r="D239" s="257"/>
      <c r="E239" s="257"/>
      <c r="F239" s="257"/>
      <c r="G239" s="257"/>
      <c r="H239" s="257"/>
      <c r="I239" s="257"/>
      <c r="J239" s="257"/>
      <c r="K239" s="257"/>
      <c r="L239" s="257"/>
      <c r="M239" s="257"/>
      <c r="N239" s="257"/>
      <c r="O239" s="257"/>
      <c r="P239" s="257"/>
      <c r="Q239" s="673"/>
      <c r="R239" s="416"/>
      <c r="S239" s="257"/>
      <c r="T239" s="257"/>
      <c r="U239" s="257"/>
      <c r="V239" s="257"/>
      <c r="W239" s="257"/>
      <c r="X239" s="257"/>
      <c r="Y239" s="257"/>
      <c r="Z239" s="257"/>
      <c r="AA239" s="257"/>
      <c r="AB239" s="257"/>
      <c r="AC239" s="257"/>
      <c r="AD239" s="257"/>
      <c r="AE239" s="257"/>
      <c r="AF239" s="673"/>
      <c r="AG239" s="364">
        <f>AG238</f>
        <v>0</v>
      </c>
      <c r="AH239" s="364">
        <f t="shared" ref="AH239" si="613">AH238</f>
        <v>0</v>
      </c>
      <c r="AI239" s="364">
        <f t="shared" ref="AI239" si="614">AI238</f>
        <v>0</v>
      </c>
      <c r="AJ239" s="364">
        <f t="shared" ref="AJ239" si="615">AJ238</f>
        <v>0</v>
      </c>
      <c r="AK239" s="364">
        <f t="shared" ref="AK239" si="616">AK238</f>
        <v>0</v>
      </c>
      <c r="AL239" s="364">
        <f t="shared" ref="AL239" si="617">AL238</f>
        <v>0</v>
      </c>
      <c r="AM239" s="364">
        <f t="shared" ref="AM239" si="618">AM238</f>
        <v>0</v>
      </c>
      <c r="AN239" s="364">
        <f t="shared" ref="AN239" si="619">AN238</f>
        <v>0</v>
      </c>
      <c r="AO239" s="364">
        <f t="shared" ref="AO239" si="620">AO238</f>
        <v>0</v>
      </c>
      <c r="AP239" s="364">
        <f t="shared" ref="AP239" si="621">AP238</f>
        <v>0</v>
      </c>
      <c r="AQ239" s="364">
        <f t="shared" ref="AQ239" si="622">AQ238</f>
        <v>0</v>
      </c>
      <c r="AR239" s="364">
        <f t="shared" ref="AR239" si="623">AR238</f>
        <v>0</v>
      </c>
      <c r="AS239" s="364">
        <f t="shared" ref="AS239" si="624">AS238</f>
        <v>0</v>
      </c>
      <c r="AT239" s="364">
        <f t="shared" ref="AT239" si="625">AT238</f>
        <v>0</v>
      </c>
      <c r="AU239" s="259"/>
    </row>
    <row r="240" spans="1:47" ht="15" outlineLevel="1">
      <c r="B240" s="256"/>
      <c r="C240" s="267"/>
      <c r="D240" s="266"/>
      <c r="E240" s="266"/>
      <c r="F240" s="266"/>
      <c r="G240" s="266"/>
      <c r="H240" s="266"/>
      <c r="I240" s="266"/>
      <c r="J240" s="266"/>
      <c r="K240" s="266"/>
      <c r="L240" s="266"/>
      <c r="M240" s="266"/>
      <c r="N240" s="266"/>
      <c r="O240" s="266"/>
      <c r="P240" s="266"/>
      <c r="Q240" s="266"/>
      <c r="R240" s="253"/>
      <c r="S240" s="266"/>
      <c r="T240" s="266"/>
      <c r="U240" s="266"/>
      <c r="V240" s="266"/>
      <c r="W240" s="266"/>
      <c r="X240" s="266"/>
      <c r="Y240" s="266"/>
      <c r="Z240" s="266"/>
      <c r="AA240" s="266"/>
      <c r="AB240" s="266"/>
      <c r="AC240" s="266"/>
      <c r="AD240" s="266"/>
      <c r="AE240" s="266"/>
      <c r="AF240" s="266"/>
      <c r="AG240" s="365"/>
      <c r="AH240" s="365"/>
      <c r="AI240" s="365"/>
      <c r="AJ240" s="365"/>
      <c r="AK240" s="365"/>
      <c r="AL240" s="365"/>
      <c r="AM240" s="365"/>
      <c r="AN240" s="365"/>
      <c r="AO240" s="365"/>
      <c r="AP240" s="365"/>
      <c r="AQ240" s="365"/>
      <c r="AR240" s="365"/>
      <c r="AS240" s="365"/>
      <c r="AT240" s="365"/>
      <c r="AU240" s="268"/>
    </row>
    <row r="241" spans="1:47" ht="30" outlineLevel="1">
      <c r="A241" s="459">
        <v>5</v>
      </c>
      <c r="B241" s="275" t="s">
        <v>98</v>
      </c>
      <c r="C241" s="253" t="s">
        <v>25</v>
      </c>
      <c r="D241" s="257"/>
      <c r="E241" s="257"/>
      <c r="F241" s="257"/>
      <c r="G241" s="257"/>
      <c r="H241" s="257"/>
      <c r="I241" s="257"/>
      <c r="J241" s="257"/>
      <c r="K241" s="257"/>
      <c r="L241" s="257"/>
      <c r="M241" s="257"/>
      <c r="N241" s="257"/>
      <c r="O241" s="257"/>
      <c r="P241" s="257"/>
      <c r="Q241" s="673"/>
      <c r="R241" s="253"/>
      <c r="S241" s="257"/>
      <c r="T241" s="257"/>
      <c r="U241" s="257"/>
      <c r="V241" s="257"/>
      <c r="W241" s="257"/>
      <c r="X241" s="257"/>
      <c r="Y241" s="257"/>
      <c r="Z241" s="257"/>
      <c r="AA241" s="257"/>
      <c r="AB241" s="257"/>
      <c r="AC241" s="257"/>
      <c r="AD241" s="257"/>
      <c r="AE241" s="257"/>
      <c r="AF241" s="673"/>
      <c r="AG241" s="363"/>
      <c r="AH241" s="363"/>
      <c r="AI241" s="363"/>
      <c r="AJ241" s="363"/>
      <c r="AK241" s="363"/>
      <c r="AL241" s="363"/>
      <c r="AM241" s="363"/>
      <c r="AN241" s="363"/>
      <c r="AO241" s="363"/>
      <c r="AP241" s="363"/>
      <c r="AQ241" s="363"/>
      <c r="AR241" s="363"/>
      <c r="AS241" s="363"/>
      <c r="AT241" s="363"/>
      <c r="AU241" s="258">
        <f>SUM(AG241:AT241)</f>
        <v>0</v>
      </c>
    </row>
    <row r="242" spans="1:47" ht="15" outlineLevel="1">
      <c r="B242" s="256" t="s">
        <v>288</v>
      </c>
      <c r="C242" s="253" t="s">
        <v>163</v>
      </c>
      <c r="D242" s="257"/>
      <c r="E242" s="257"/>
      <c r="F242" s="257"/>
      <c r="G242" s="257"/>
      <c r="H242" s="257"/>
      <c r="I242" s="257"/>
      <c r="J242" s="257"/>
      <c r="K242" s="257"/>
      <c r="L242" s="257"/>
      <c r="M242" s="257"/>
      <c r="N242" s="257"/>
      <c r="O242" s="257"/>
      <c r="P242" s="257"/>
      <c r="Q242" s="673"/>
      <c r="R242" s="416"/>
      <c r="S242" s="257"/>
      <c r="T242" s="257"/>
      <c r="U242" s="257"/>
      <c r="V242" s="257"/>
      <c r="W242" s="257"/>
      <c r="X242" s="257"/>
      <c r="Y242" s="257"/>
      <c r="Z242" s="257"/>
      <c r="AA242" s="257"/>
      <c r="AB242" s="257"/>
      <c r="AC242" s="257"/>
      <c r="AD242" s="257"/>
      <c r="AE242" s="257"/>
      <c r="AF242" s="673"/>
      <c r="AG242" s="364">
        <f>AG241</f>
        <v>0</v>
      </c>
      <c r="AH242" s="364">
        <f t="shared" ref="AH242" si="626">AH241</f>
        <v>0</v>
      </c>
      <c r="AI242" s="364">
        <f t="shared" ref="AI242" si="627">AI241</f>
        <v>0</v>
      </c>
      <c r="AJ242" s="364">
        <f t="shared" ref="AJ242" si="628">AJ241</f>
        <v>0</v>
      </c>
      <c r="AK242" s="364">
        <f t="shared" ref="AK242" si="629">AK241</f>
        <v>0</v>
      </c>
      <c r="AL242" s="364">
        <f t="shared" ref="AL242" si="630">AL241</f>
        <v>0</v>
      </c>
      <c r="AM242" s="364">
        <f t="shared" ref="AM242" si="631">AM241</f>
        <v>0</v>
      </c>
      <c r="AN242" s="364">
        <f t="shared" ref="AN242" si="632">AN241</f>
        <v>0</v>
      </c>
      <c r="AO242" s="364">
        <f t="shared" ref="AO242" si="633">AO241</f>
        <v>0</v>
      </c>
      <c r="AP242" s="364">
        <f t="shared" ref="AP242" si="634">AP241</f>
        <v>0</v>
      </c>
      <c r="AQ242" s="364">
        <f t="shared" ref="AQ242" si="635">AQ241</f>
        <v>0</v>
      </c>
      <c r="AR242" s="364">
        <f t="shared" ref="AR242" si="636">AR241</f>
        <v>0</v>
      </c>
      <c r="AS242" s="364">
        <f t="shared" ref="AS242" si="637">AS241</f>
        <v>0</v>
      </c>
      <c r="AT242" s="364">
        <f t="shared" ref="AT242" si="638">AT241</f>
        <v>0</v>
      </c>
      <c r="AU242" s="259"/>
    </row>
    <row r="243" spans="1:47" ht="15" outlineLevel="1">
      <c r="B243" s="256"/>
      <c r="C243" s="253"/>
      <c r="D243" s="253"/>
      <c r="E243" s="253"/>
      <c r="F243" s="253"/>
      <c r="G243" s="253"/>
      <c r="H243" s="253"/>
      <c r="I243" s="253"/>
      <c r="J243" s="253"/>
      <c r="K243" s="253"/>
      <c r="L243" s="253"/>
      <c r="M243" s="253"/>
      <c r="N243" s="253"/>
      <c r="O243" s="253"/>
      <c r="P243" s="253"/>
      <c r="Q243" s="253"/>
      <c r="R243" s="253"/>
      <c r="S243" s="253"/>
      <c r="T243" s="253"/>
      <c r="U243" s="253"/>
      <c r="V243" s="253"/>
      <c r="W243" s="253"/>
      <c r="X243" s="253"/>
      <c r="Y243" s="253"/>
      <c r="Z243" s="253"/>
      <c r="AA243" s="253"/>
      <c r="AB243" s="253"/>
      <c r="AC243" s="253"/>
      <c r="AD243" s="253"/>
      <c r="AE243" s="253"/>
      <c r="AF243" s="253"/>
      <c r="AG243" s="375"/>
      <c r="AH243" s="376"/>
      <c r="AI243" s="376"/>
      <c r="AJ243" s="376"/>
      <c r="AK243" s="376"/>
      <c r="AL243" s="376"/>
      <c r="AM243" s="376"/>
      <c r="AN243" s="376"/>
      <c r="AO243" s="376"/>
      <c r="AP243" s="376"/>
      <c r="AQ243" s="376"/>
      <c r="AR243" s="376"/>
      <c r="AS243" s="376"/>
      <c r="AT243" s="376"/>
      <c r="AU243" s="259"/>
    </row>
    <row r="244" spans="1:47" ht="15.6" outlineLevel="1">
      <c r="B244" s="280" t="s">
        <v>495</v>
      </c>
      <c r="C244" s="251"/>
      <c r="D244" s="251"/>
      <c r="E244" s="251"/>
      <c r="F244" s="251"/>
      <c r="G244" s="251"/>
      <c r="H244" s="251"/>
      <c r="I244" s="251"/>
      <c r="J244" s="251"/>
      <c r="K244" s="251"/>
      <c r="L244" s="251"/>
      <c r="M244" s="251"/>
      <c r="N244" s="251"/>
      <c r="O244" s="251"/>
      <c r="P244" s="251"/>
      <c r="Q244" s="251"/>
      <c r="R244" s="252"/>
      <c r="S244" s="251"/>
      <c r="T244" s="251"/>
      <c r="U244" s="251"/>
      <c r="V244" s="251"/>
      <c r="W244" s="251"/>
      <c r="X244" s="251"/>
      <c r="Y244" s="251"/>
      <c r="Z244" s="251"/>
      <c r="AA244" s="251"/>
      <c r="AB244" s="251"/>
      <c r="AC244" s="251"/>
      <c r="AD244" s="251"/>
      <c r="AE244" s="251"/>
      <c r="AF244" s="251"/>
      <c r="AG244" s="367"/>
      <c r="AH244" s="367"/>
      <c r="AI244" s="367"/>
      <c r="AJ244" s="367"/>
      <c r="AK244" s="367"/>
      <c r="AL244" s="367"/>
      <c r="AM244" s="367"/>
      <c r="AN244" s="367"/>
      <c r="AO244" s="367"/>
      <c r="AP244" s="367"/>
      <c r="AQ244" s="367"/>
      <c r="AR244" s="367"/>
      <c r="AS244" s="367"/>
      <c r="AT244" s="367"/>
      <c r="AU244" s="254"/>
    </row>
    <row r="245" spans="1:47" ht="15" outlineLevel="1">
      <c r="A245" s="459">
        <v>6</v>
      </c>
      <c r="B245" s="275" t="s">
        <v>99</v>
      </c>
      <c r="C245" s="253" t="s">
        <v>25</v>
      </c>
      <c r="D245" s="257"/>
      <c r="E245" s="257"/>
      <c r="F245" s="257"/>
      <c r="G245" s="257"/>
      <c r="H245" s="257"/>
      <c r="I245" s="257"/>
      <c r="J245" s="257"/>
      <c r="K245" s="257"/>
      <c r="L245" s="257"/>
      <c r="M245" s="257"/>
      <c r="N245" s="257"/>
      <c r="O245" s="257"/>
      <c r="P245" s="257"/>
      <c r="Q245" s="257"/>
      <c r="R245" s="257">
        <v>12</v>
      </c>
      <c r="S245" s="257"/>
      <c r="T245" s="257"/>
      <c r="U245" s="257"/>
      <c r="V245" s="257"/>
      <c r="W245" s="257"/>
      <c r="X245" s="257"/>
      <c r="Y245" s="257"/>
      <c r="Z245" s="257"/>
      <c r="AA245" s="257"/>
      <c r="AB245" s="257"/>
      <c r="AC245" s="257"/>
      <c r="AD245" s="257"/>
      <c r="AE245" s="257"/>
      <c r="AF245" s="673"/>
      <c r="AG245" s="368"/>
      <c r="AH245" s="363"/>
      <c r="AI245" s="363"/>
      <c r="AJ245" s="363"/>
      <c r="AK245" s="363"/>
      <c r="AL245" s="363"/>
      <c r="AM245" s="363"/>
      <c r="AN245" s="368"/>
      <c r="AO245" s="368"/>
      <c r="AP245" s="368"/>
      <c r="AQ245" s="368"/>
      <c r="AR245" s="368"/>
      <c r="AS245" s="368"/>
      <c r="AT245" s="368"/>
      <c r="AU245" s="258">
        <f>SUM(AG245:AT245)</f>
        <v>0</v>
      </c>
    </row>
    <row r="246" spans="1:47" ht="15" outlineLevel="1">
      <c r="B246" s="256" t="s">
        <v>288</v>
      </c>
      <c r="C246" s="253" t="s">
        <v>163</v>
      </c>
      <c r="D246" s="257"/>
      <c r="E246" s="257"/>
      <c r="F246" s="257"/>
      <c r="G246" s="257"/>
      <c r="H246" s="257"/>
      <c r="I246" s="257"/>
      <c r="J246" s="257"/>
      <c r="K246" s="257"/>
      <c r="L246" s="257"/>
      <c r="M246" s="257"/>
      <c r="N246" s="257"/>
      <c r="O246" s="257"/>
      <c r="P246" s="257"/>
      <c r="Q246" s="257"/>
      <c r="R246" s="257">
        <f>R245</f>
        <v>12</v>
      </c>
      <c r="S246" s="257"/>
      <c r="T246" s="257"/>
      <c r="U246" s="257"/>
      <c r="V246" s="257"/>
      <c r="W246" s="257"/>
      <c r="X246" s="257"/>
      <c r="Y246" s="257"/>
      <c r="Z246" s="257"/>
      <c r="AA246" s="257"/>
      <c r="AB246" s="257"/>
      <c r="AC246" s="257"/>
      <c r="AD246" s="257"/>
      <c r="AE246" s="257"/>
      <c r="AF246" s="673"/>
      <c r="AG246" s="364">
        <f>AG245</f>
        <v>0</v>
      </c>
      <c r="AH246" s="364">
        <f t="shared" ref="AH246" si="639">AH245</f>
        <v>0</v>
      </c>
      <c r="AI246" s="364">
        <f t="shared" ref="AI246" si="640">AI245</f>
        <v>0</v>
      </c>
      <c r="AJ246" s="364">
        <f t="shared" ref="AJ246" si="641">AJ245</f>
        <v>0</v>
      </c>
      <c r="AK246" s="364">
        <f t="shared" ref="AK246" si="642">AK245</f>
        <v>0</v>
      </c>
      <c r="AL246" s="364">
        <f t="shared" ref="AL246" si="643">AL245</f>
        <v>0</v>
      </c>
      <c r="AM246" s="364">
        <f t="shared" ref="AM246" si="644">AM245</f>
        <v>0</v>
      </c>
      <c r="AN246" s="364">
        <f t="shared" ref="AN246" si="645">AN245</f>
        <v>0</v>
      </c>
      <c r="AO246" s="364">
        <f t="shared" ref="AO246" si="646">AO245</f>
        <v>0</v>
      </c>
      <c r="AP246" s="364">
        <f t="shared" ref="AP246" si="647">AP245</f>
        <v>0</v>
      </c>
      <c r="AQ246" s="364">
        <f t="shared" ref="AQ246" si="648">AQ245</f>
        <v>0</v>
      </c>
      <c r="AR246" s="364">
        <f t="shared" ref="AR246" si="649">AR245</f>
        <v>0</v>
      </c>
      <c r="AS246" s="364">
        <f t="shared" ref="AS246" si="650">AS245</f>
        <v>0</v>
      </c>
      <c r="AT246" s="364">
        <f t="shared" ref="AT246" si="651">AT245</f>
        <v>0</v>
      </c>
      <c r="AU246" s="272"/>
    </row>
    <row r="247" spans="1:47" ht="15" outlineLevel="1">
      <c r="B247" s="271"/>
      <c r="C247" s="273"/>
      <c r="D247" s="253"/>
      <c r="E247" s="253"/>
      <c r="F247" s="253"/>
      <c r="G247" s="253"/>
      <c r="H247" s="253"/>
      <c r="I247" s="253"/>
      <c r="J247" s="253"/>
      <c r="K247" s="253"/>
      <c r="L247" s="253"/>
      <c r="M247" s="253"/>
      <c r="N247" s="253"/>
      <c r="O247" s="253"/>
      <c r="P247" s="253"/>
      <c r="Q247" s="253"/>
      <c r="R247" s="253"/>
      <c r="S247" s="253"/>
      <c r="T247" s="253"/>
      <c r="U247" s="253"/>
      <c r="V247" s="253"/>
      <c r="W247" s="253"/>
      <c r="X247" s="253"/>
      <c r="Y247" s="253"/>
      <c r="Z247" s="253"/>
      <c r="AA247" s="253"/>
      <c r="AB247" s="253"/>
      <c r="AC247" s="253"/>
      <c r="AD247" s="253"/>
      <c r="AE247" s="253"/>
      <c r="AF247" s="253"/>
      <c r="AG247" s="369"/>
      <c r="AH247" s="369"/>
      <c r="AI247" s="369"/>
      <c r="AJ247" s="369"/>
      <c r="AK247" s="369"/>
      <c r="AL247" s="369"/>
      <c r="AM247" s="369"/>
      <c r="AN247" s="369"/>
      <c r="AO247" s="369"/>
      <c r="AP247" s="369"/>
      <c r="AQ247" s="369"/>
      <c r="AR247" s="369"/>
      <c r="AS247" s="369"/>
      <c r="AT247" s="369"/>
      <c r="AU247" s="274"/>
    </row>
    <row r="248" spans="1:47" ht="15" outlineLevel="1">
      <c r="A248" s="459">
        <v>7</v>
      </c>
      <c r="B248" s="275" t="s">
        <v>100</v>
      </c>
      <c r="C248" s="253" t="s">
        <v>25</v>
      </c>
      <c r="D248" s="257"/>
      <c r="E248" s="257"/>
      <c r="F248" s="257"/>
      <c r="G248" s="257"/>
      <c r="H248" s="257"/>
      <c r="I248" s="257"/>
      <c r="J248" s="257"/>
      <c r="K248" s="257"/>
      <c r="L248" s="257"/>
      <c r="M248" s="257"/>
      <c r="N248" s="257"/>
      <c r="O248" s="257"/>
      <c r="P248" s="257"/>
      <c r="Q248" s="257"/>
      <c r="R248" s="257">
        <v>12</v>
      </c>
      <c r="S248" s="257"/>
      <c r="T248" s="257"/>
      <c r="U248" s="257"/>
      <c r="V248" s="257"/>
      <c r="W248" s="257"/>
      <c r="X248" s="257"/>
      <c r="Y248" s="257"/>
      <c r="Z248" s="257"/>
      <c r="AA248" s="257"/>
      <c r="AB248" s="257"/>
      <c r="AC248" s="257"/>
      <c r="AD248" s="257"/>
      <c r="AE248" s="257"/>
      <c r="AF248" s="673"/>
      <c r="AG248" s="368"/>
      <c r="AH248" s="363"/>
      <c r="AI248" s="363"/>
      <c r="AJ248" s="363"/>
      <c r="AK248" s="363"/>
      <c r="AL248" s="363"/>
      <c r="AM248" s="363"/>
      <c r="AN248" s="368"/>
      <c r="AO248" s="368"/>
      <c r="AP248" s="368"/>
      <c r="AQ248" s="368"/>
      <c r="AR248" s="368"/>
      <c r="AS248" s="368"/>
      <c r="AT248" s="368"/>
      <c r="AU248" s="258">
        <f>SUM(AG248:AT248)</f>
        <v>0</v>
      </c>
    </row>
    <row r="249" spans="1:47" ht="15" outlineLevel="1">
      <c r="B249" s="256" t="s">
        <v>288</v>
      </c>
      <c r="C249" s="253" t="s">
        <v>163</v>
      </c>
      <c r="D249" s="257"/>
      <c r="E249" s="257"/>
      <c r="F249" s="257"/>
      <c r="G249" s="257"/>
      <c r="H249" s="257"/>
      <c r="I249" s="257"/>
      <c r="J249" s="257"/>
      <c r="K249" s="257"/>
      <c r="L249" s="257"/>
      <c r="M249" s="257"/>
      <c r="N249" s="257"/>
      <c r="O249" s="257"/>
      <c r="P249" s="257"/>
      <c r="Q249" s="257"/>
      <c r="R249" s="257">
        <f>R248</f>
        <v>12</v>
      </c>
      <c r="S249" s="257"/>
      <c r="T249" s="257"/>
      <c r="U249" s="257"/>
      <c r="V249" s="257"/>
      <c r="W249" s="257"/>
      <c r="X249" s="257"/>
      <c r="Y249" s="257"/>
      <c r="Z249" s="257"/>
      <c r="AA249" s="257"/>
      <c r="AB249" s="257"/>
      <c r="AC249" s="257"/>
      <c r="AD249" s="257"/>
      <c r="AE249" s="257"/>
      <c r="AF249" s="673"/>
      <c r="AG249" s="364">
        <f>AG248</f>
        <v>0</v>
      </c>
      <c r="AH249" s="364">
        <f t="shared" ref="AH249" si="652">AH248</f>
        <v>0</v>
      </c>
      <c r="AI249" s="364">
        <f t="shared" ref="AI249" si="653">AI248</f>
        <v>0</v>
      </c>
      <c r="AJ249" s="364">
        <f t="shared" ref="AJ249" si="654">AJ248</f>
        <v>0</v>
      </c>
      <c r="AK249" s="364">
        <f t="shared" ref="AK249" si="655">AK248</f>
        <v>0</v>
      </c>
      <c r="AL249" s="364">
        <f t="shared" ref="AL249" si="656">AL248</f>
        <v>0</v>
      </c>
      <c r="AM249" s="364">
        <f t="shared" ref="AM249" si="657">AM248</f>
        <v>0</v>
      </c>
      <c r="AN249" s="364">
        <f t="shared" ref="AN249" si="658">AN248</f>
        <v>0</v>
      </c>
      <c r="AO249" s="364">
        <f t="shared" ref="AO249" si="659">AO248</f>
        <v>0</v>
      </c>
      <c r="AP249" s="364">
        <f t="shared" ref="AP249" si="660">AP248</f>
        <v>0</v>
      </c>
      <c r="AQ249" s="364">
        <f t="shared" ref="AQ249" si="661">AQ248</f>
        <v>0</v>
      </c>
      <c r="AR249" s="364">
        <f t="shared" ref="AR249" si="662">AR248</f>
        <v>0</v>
      </c>
      <c r="AS249" s="364">
        <f t="shared" ref="AS249" si="663">AS248</f>
        <v>0</v>
      </c>
      <c r="AT249" s="364">
        <f t="shared" ref="AT249" si="664">AT248</f>
        <v>0</v>
      </c>
      <c r="AU249" s="272"/>
    </row>
    <row r="250" spans="1:47" ht="15" outlineLevel="1">
      <c r="B250" s="275"/>
      <c r="C250" s="273"/>
      <c r="D250" s="253"/>
      <c r="E250" s="253"/>
      <c r="F250" s="253"/>
      <c r="G250" s="253"/>
      <c r="H250" s="253"/>
      <c r="I250" s="253"/>
      <c r="J250" s="253"/>
      <c r="K250" s="253"/>
      <c r="L250" s="253"/>
      <c r="M250" s="253"/>
      <c r="N250" s="253"/>
      <c r="O250" s="253"/>
      <c r="P250" s="253"/>
      <c r="Q250" s="253"/>
      <c r="R250" s="253"/>
      <c r="S250" s="253"/>
      <c r="T250" s="253"/>
      <c r="U250" s="253"/>
      <c r="V250" s="253"/>
      <c r="W250" s="253"/>
      <c r="X250" s="253"/>
      <c r="Y250" s="253"/>
      <c r="Z250" s="253"/>
      <c r="AA250" s="253"/>
      <c r="AB250" s="253"/>
      <c r="AC250" s="253"/>
      <c r="AD250" s="253"/>
      <c r="AE250" s="253"/>
      <c r="AF250" s="253"/>
      <c r="AG250" s="369"/>
      <c r="AH250" s="370"/>
      <c r="AI250" s="369"/>
      <c r="AJ250" s="369"/>
      <c r="AK250" s="369"/>
      <c r="AL250" s="369"/>
      <c r="AM250" s="369"/>
      <c r="AN250" s="369"/>
      <c r="AO250" s="369"/>
      <c r="AP250" s="369"/>
      <c r="AQ250" s="369"/>
      <c r="AR250" s="369"/>
      <c r="AS250" s="369"/>
      <c r="AT250" s="369"/>
      <c r="AU250" s="274"/>
    </row>
    <row r="251" spans="1:47" ht="15" outlineLevel="1">
      <c r="A251" s="459">
        <v>8</v>
      </c>
      <c r="B251" s="275" t="s">
        <v>101</v>
      </c>
      <c r="C251" s="253" t="s">
        <v>25</v>
      </c>
      <c r="D251" s="257"/>
      <c r="E251" s="257"/>
      <c r="F251" s="257"/>
      <c r="G251" s="257"/>
      <c r="H251" s="257"/>
      <c r="I251" s="257"/>
      <c r="J251" s="257"/>
      <c r="K251" s="257"/>
      <c r="L251" s="257"/>
      <c r="M251" s="257"/>
      <c r="N251" s="257"/>
      <c r="O251" s="257"/>
      <c r="P251" s="257"/>
      <c r="Q251" s="257"/>
      <c r="R251" s="257">
        <v>12</v>
      </c>
      <c r="S251" s="257"/>
      <c r="T251" s="257"/>
      <c r="U251" s="257"/>
      <c r="V251" s="257"/>
      <c r="W251" s="257"/>
      <c r="X251" s="257"/>
      <c r="Y251" s="257"/>
      <c r="Z251" s="257"/>
      <c r="AA251" s="257"/>
      <c r="AB251" s="257"/>
      <c r="AC251" s="257"/>
      <c r="AD251" s="257"/>
      <c r="AE251" s="257"/>
      <c r="AF251" s="673"/>
      <c r="AG251" s="368"/>
      <c r="AH251" s="363"/>
      <c r="AI251" s="363"/>
      <c r="AJ251" s="363"/>
      <c r="AK251" s="363"/>
      <c r="AL251" s="363"/>
      <c r="AM251" s="363"/>
      <c r="AN251" s="368"/>
      <c r="AO251" s="368"/>
      <c r="AP251" s="368"/>
      <c r="AQ251" s="368"/>
      <c r="AR251" s="368"/>
      <c r="AS251" s="368"/>
      <c r="AT251" s="368"/>
      <c r="AU251" s="258">
        <f>SUM(AG251:AT251)</f>
        <v>0</v>
      </c>
    </row>
    <row r="252" spans="1:47" ht="15" outlineLevel="1">
      <c r="B252" s="256" t="s">
        <v>288</v>
      </c>
      <c r="C252" s="253" t="s">
        <v>163</v>
      </c>
      <c r="D252" s="257"/>
      <c r="E252" s="257"/>
      <c r="F252" s="257"/>
      <c r="G252" s="257"/>
      <c r="H252" s="257"/>
      <c r="I252" s="257"/>
      <c r="J252" s="257"/>
      <c r="K252" s="257"/>
      <c r="L252" s="257"/>
      <c r="M252" s="257"/>
      <c r="N252" s="257"/>
      <c r="O252" s="257"/>
      <c r="P252" s="257"/>
      <c r="Q252" s="257"/>
      <c r="R252" s="257">
        <f>R251</f>
        <v>12</v>
      </c>
      <c r="S252" s="257"/>
      <c r="T252" s="257"/>
      <c r="U252" s="257"/>
      <c r="V252" s="257"/>
      <c r="W252" s="257"/>
      <c r="X252" s="257"/>
      <c r="Y252" s="257"/>
      <c r="Z252" s="257"/>
      <c r="AA252" s="257"/>
      <c r="AB252" s="257"/>
      <c r="AC252" s="257"/>
      <c r="AD252" s="257"/>
      <c r="AE252" s="257"/>
      <c r="AF252" s="673"/>
      <c r="AG252" s="364">
        <f>AG251</f>
        <v>0</v>
      </c>
      <c r="AH252" s="364">
        <f t="shared" ref="AH252" si="665">AH251</f>
        <v>0</v>
      </c>
      <c r="AI252" s="364">
        <f t="shared" ref="AI252" si="666">AI251</f>
        <v>0</v>
      </c>
      <c r="AJ252" s="364">
        <f t="shared" ref="AJ252" si="667">AJ251</f>
        <v>0</v>
      </c>
      <c r="AK252" s="364">
        <f t="shared" ref="AK252" si="668">AK251</f>
        <v>0</v>
      </c>
      <c r="AL252" s="364">
        <f t="shared" ref="AL252" si="669">AL251</f>
        <v>0</v>
      </c>
      <c r="AM252" s="364">
        <f t="shared" ref="AM252" si="670">AM251</f>
        <v>0</v>
      </c>
      <c r="AN252" s="364">
        <f t="shared" ref="AN252" si="671">AN251</f>
        <v>0</v>
      </c>
      <c r="AO252" s="364">
        <f t="shared" ref="AO252" si="672">AO251</f>
        <v>0</v>
      </c>
      <c r="AP252" s="364">
        <f t="shared" ref="AP252" si="673">AP251</f>
        <v>0</v>
      </c>
      <c r="AQ252" s="364">
        <f t="shared" ref="AQ252" si="674">AQ251</f>
        <v>0</v>
      </c>
      <c r="AR252" s="364">
        <f t="shared" ref="AR252" si="675">AR251</f>
        <v>0</v>
      </c>
      <c r="AS252" s="364">
        <f t="shared" ref="AS252" si="676">AS251</f>
        <v>0</v>
      </c>
      <c r="AT252" s="364">
        <f t="shared" ref="AT252" si="677">AT251</f>
        <v>0</v>
      </c>
      <c r="AU252" s="272"/>
    </row>
    <row r="253" spans="1:47" ht="15" outlineLevel="1">
      <c r="B253" s="275"/>
      <c r="C253" s="273"/>
      <c r="D253" s="277"/>
      <c r="E253" s="277"/>
      <c r="F253" s="277"/>
      <c r="G253" s="277"/>
      <c r="H253" s="277"/>
      <c r="I253" s="277"/>
      <c r="J253" s="277"/>
      <c r="K253" s="277"/>
      <c r="L253" s="277"/>
      <c r="M253" s="277"/>
      <c r="N253" s="277"/>
      <c r="O253" s="277"/>
      <c r="P253" s="277"/>
      <c r="Q253" s="277"/>
      <c r="R253" s="253"/>
      <c r="S253" s="277"/>
      <c r="T253" s="277"/>
      <c r="U253" s="277"/>
      <c r="V253" s="277"/>
      <c r="W253" s="277"/>
      <c r="X253" s="277"/>
      <c r="Y253" s="277"/>
      <c r="Z253" s="277"/>
      <c r="AA253" s="277"/>
      <c r="AB253" s="277"/>
      <c r="AC253" s="277"/>
      <c r="AD253" s="277"/>
      <c r="AE253" s="277"/>
      <c r="AF253" s="277"/>
      <c r="AG253" s="369"/>
      <c r="AH253" s="370"/>
      <c r="AI253" s="369"/>
      <c r="AJ253" s="369"/>
      <c r="AK253" s="369"/>
      <c r="AL253" s="369"/>
      <c r="AM253" s="369"/>
      <c r="AN253" s="369"/>
      <c r="AO253" s="369"/>
      <c r="AP253" s="369"/>
      <c r="AQ253" s="369"/>
      <c r="AR253" s="369"/>
      <c r="AS253" s="369"/>
      <c r="AT253" s="369"/>
      <c r="AU253" s="274"/>
    </row>
    <row r="254" spans="1:47" ht="15" outlineLevel="1">
      <c r="A254" s="459">
        <v>9</v>
      </c>
      <c r="B254" s="275" t="s">
        <v>102</v>
      </c>
      <c r="C254" s="253" t="s">
        <v>25</v>
      </c>
      <c r="D254" s="257"/>
      <c r="E254" s="257"/>
      <c r="F254" s="257"/>
      <c r="G254" s="257"/>
      <c r="H254" s="257"/>
      <c r="I254" s="257"/>
      <c r="J254" s="257"/>
      <c r="K254" s="257"/>
      <c r="L254" s="257"/>
      <c r="M254" s="257"/>
      <c r="N254" s="257"/>
      <c r="O254" s="257"/>
      <c r="P254" s="257"/>
      <c r="Q254" s="257"/>
      <c r="R254" s="257">
        <v>12</v>
      </c>
      <c r="S254" s="257"/>
      <c r="T254" s="257"/>
      <c r="U254" s="257"/>
      <c r="V254" s="257"/>
      <c r="W254" s="257"/>
      <c r="X254" s="257"/>
      <c r="Y254" s="257"/>
      <c r="Z254" s="257"/>
      <c r="AA254" s="257"/>
      <c r="AB254" s="257"/>
      <c r="AC254" s="257"/>
      <c r="AD254" s="257"/>
      <c r="AE254" s="257"/>
      <c r="AF254" s="673"/>
      <c r="AG254" s="368"/>
      <c r="AH254" s="363"/>
      <c r="AI254" s="363"/>
      <c r="AJ254" s="363"/>
      <c r="AK254" s="363"/>
      <c r="AL254" s="363"/>
      <c r="AM254" s="363"/>
      <c r="AN254" s="368"/>
      <c r="AO254" s="368"/>
      <c r="AP254" s="368"/>
      <c r="AQ254" s="368"/>
      <c r="AR254" s="368"/>
      <c r="AS254" s="368"/>
      <c r="AT254" s="368"/>
      <c r="AU254" s="258">
        <f>SUM(AG254:AT254)</f>
        <v>0</v>
      </c>
    </row>
    <row r="255" spans="1:47" ht="15" outlineLevel="1">
      <c r="B255" s="256" t="s">
        <v>288</v>
      </c>
      <c r="C255" s="253" t="s">
        <v>163</v>
      </c>
      <c r="D255" s="257"/>
      <c r="E255" s="257"/>
      <c r="F255" s="257"/>
      <c r="G255" s="257"/>
      <c r="H255" s="257"/>
      <c r="I255" s="257"/>
      <c r="J255" s="257"/>
      <c r="K255" s="257"/>
      <c r="L255" s="257"/>
      <c r="M255" s="257"/>
      <c r="N255" s="257"/>
      <c r="O255" s="257"/>
      <c r="P255" s="257"/>
      <c r="Q255" s="257"/>
      <c r="R255" s="257">
        <f>R254</f>
        <v>12</v>
      </c>
      <c r="S255" s="257"/>
      <c r="T255" s="257"/>
      <c r="U255" s="257"/>
      <c r="V255" s="257"/>
      <c r="W255" s="257"/>
      <c r="X255" s="257"/>
      <c r="Y255" s="257"/>
      <c r="Z255" s="257"/>
      <c r="AA255" s="257"/>
      <c r="AB255" s="257"/>
      <c r="AC255" s="257"/>
      <c r="AD255" s="257"/>
      <c r="AE255" s="257"/>
      <c r="AF255" s="673"/>
      <c r="AG255" s="364">
        <f>AG254</f>
        <v>0</v>
      </c>
      <c r="AH255" s="364">
        <f t="shared" ref="AH255" si="678">AH254</f>
        <v>0</v>
      </c>
      <c r="AI255" s="364">
        <f t="shared" ref="AI255" si="679">AI254</f>
        <v>0</v>
      </c>
      <c r="AJ255" s="364">
        <f t="shared" ref="AJ255" si="680">AJ254</f>
        <v>0</v>
      </c>
      <c r="AK255" s="364">
        <f t="shared" ref="AK255" si="681">AK254</f>
        <v>0</v>
      </c>
      <c r="AL255" s="364">
        <f t="shared" ref="AL255" si="682">AL254</f>
        <v>0</v>
      </c>
      <c r="AM255" s="364">
        <f t="shared" ref="AM255" si="683">AM254</f>
        <v>0</v>
      </c>
      <c r="AN255" s="364">
        <f t="shared" ref="AN255" si="684">AN254</f>
        <v>0</v>
      </c>
      <c r="AO255" s="364">
        <f t="shared" ref="AO255" si="685">AO254</f>
        <v>0</v>
      </c>
      <c r="AP255" s="364">
        <f t="shared" ref="AP255" si="686">AP254</f>
        <v>0</v>
      </c>
      <c r="AQ255" s="364">
        <f t="shared" ref="AQ255" si="687">AQ254</f>
        <v>0</v>
      </c>
      <c r="AR255" s="364">
        <f t="shared" ref="AR255" si="688">AR254</f>
        <v>0</v>
      </c>
      <c r="AS255" s="364">
        <f t="shared" ref="AS255" si="689">AS254</f>
        <v>0</v>
      </c>
      <c r="AT255" s="364">
        <f t="shared" ref="AT255" si="690">AT254</f>
        <v>0</v>
      </c>
      <c r="AU255" s="272"/>
    </row>
    <row r="256" spans="1:47" ht="15" outlineLevel="1">
      <c r="B256" s="275"/>
      <c r="C256" s="273"/>
      <c r="D256" s="277"/>
      <c r="E256" s="277"/>
      <c r="F256" s="277"/>
      <c r="G256" s="277"/>
      <c r="H256" s="277"/>
      <c r="I256" s="277"/>
      <c r="J256" s="277"/>
      <c r="K256" s="277"/>
      <c r="L256" s="277"/>
      <c r="M256" s="277"/>
      <c r="N256" s="277"/>
      <c r="O256" s="277"/>
      <c r="P256" s="277"/>
      <c r="Q256" s="277"/>
      <c r="R256" s="253"/>
      <c r="S256" s="277"/>
      <c r="T256" s="277"/>
      <c r="U256" s="277"/>
      <c r="V256" s="277"/>
      <c r="W256" s="277"/>
      <c r="X256" s="277"/>
      <c r="Y256" s="277"/>
      <c r="Z256" s="277"/>
      <c r="AA256" s="277"/>
      <c r="AB256" s="277"/>
      <c r="AC256" s="277"/>
      <c r="AD256" s="277"/>
      <c r="AE256" s="277"/>
      <c r="AF256" s="277"/>
      <c r="AG256" s="369"/>
      <c r="AH256" s="369"/>
      <c r="AI256" s="369"/>
      <c r="AJ256" s="369"/>
      <c r="AK256" s="369"/>
      <c r="AL256" s="369"/>
      <c r="AM256" s="369"/>
      <c r="AN256" s="369"/>
      <c r="AO256" s="369"/>
      <c r="AP256" s="369"/>
      <c r="AQ256" s="369"/>
      <c r="AR256" s="369"/>
      <c r="AS256" s="369"/>
      <c r="AT256" s="369"/>
      <c r="AU256" s="274"/>
    </row>
    <row r="257" spans="1:47" ht="15" outlineLevel="1">
      <c r="A257" s="459">
        <v>10</v>
      </c>
      <c r="B257" s="275" t="s">
        <v>103</v>
      </c>
      <c r="C257" s="253" t="s">
        <v>25</v>
      </c>
      <c r="D257" s="257"/>
      <c r="E257" s="257"/>
      <c r="F257" s="257"/>
      <c r="G257" s="257"/>
      <c r="H257" s="257"/>
      <c r="I257" s="257"/>
      <c r="J257" s="257"/>
      <c r="K257" s="257"/>
      <c r="L257" s="257"/>
      <c r="M257" s="257"/>
      <c r="N257" s="257"/>
      <c r="O257" s="257"/>
      <c r="P257" s="257"/>
      <c r="Q257" s="257"/>
      <c r="R257" s="257">
        <v>3</v>
      </c>
      <c r="S257" s="257"/>
      <c r="T257" s="257"/>
      <c r="U257" s="257"/>
      <c r="V257" s="257"/>
      <c r="W257" s="257"/>
      <c r="X257" s="257"/>
      <c r="Y257" s="257"/>
      <c r="Z257" s="257"/>
      <c r="AA257" s="257"/>
      <c r="AB257" s="257"/>
      <c r="AC257" s="257"/>
      <c r="AD257" s="257"/>
      <c r="AE257" s="257"/>
      <c r="AF257" s="673"/>
      <c r="AG257" s="368"/>
      <c r="AH257" s="363"/>
      <c r="AI257" s="363"/>
      <c r="AJ257" s="363"/>
      <c r="AK257" s="363"/>
      <c r="AL257" s="363"/>
      <c r="AM257" s="363"/>
      <c r="AN257" s="368"/>
      <c r="AO257" s="368"/>
      <c r="AP257" s="368"/>
      <c r="AQ257" s="368"/>
      <c r="AR257" s="368"/>
      <c r="AS257" s="368"/>
      <c r="AT257" s="368"/>
      <c r="AU257" s="258">
        <f>SUM(AG257:AT257)</f>
        <v>0</v>
      </c>
    </row>
    <row r="258" spans="1:47" ht="15" outlineLevel="1">
      <c r="B258" s="256" t="s">
        <v>288</v>
      </c>
      <c r="C258" s="253" t="s">
        <v>163</v>
      </c>
      <c r="D258" s="257"/>
      <c r="E258" s="257"/>
      <c r="F258" s="257"/>
      <c r="G258" s="257"/>
      <c r="H258" s="257"/>
      <c r="I258" s="257"/>
      <c r="J258" s="257"/>
      <c r="K258" s="257"/>
      <c r="L258" s="257"/>
      <c r="M258" s="257"/>
      <c r="N258" s="257"/>
      <c r="O258" s="257"/>
      <c r="P258" s="257"/>
      <c r="Q258" s="257"/>
      <c r="R258" s="257">
        <f>R257</f>
        <v>3</v>
      </c>
      <c r="S258" s="257"/>
      <c r="T258" s="257"/>
      <c r="U258" s="257"/>
      <c r="V258" s="257"/>
      <c r="W258" s="257"/>
      <c r="X258" s="257"/>
      <c r="Y258" s="257"/>
      <c r="Z258" s="257"/>
      <c r="AA258" s="257"/>
      <c r="AB258" s="257"/>
      <c r="AC258" s="257"/>
      <c r="AD258" s="257"/>
      <c r="AE258" s="257"/>
      <c r="AF258" s="673"/>
      <c r="AG258" s="364">
        <f>AG257</f>
        <v>0</v>
      </c>
      <c r="AH258" s="364">
        <f t="shared" ref="AH258" si="691">AH257</f>
        <v>0</v>
      </c>
      <c r="AI258" s="364">
        <f t="shared" ref="AI258" si="692">AI257</f>
        <v>0</v>
      </c>
      <c r="AJ258" s="364">
        <f t="shared" ref="AJ258" si="693">AJ257</f>
        <v>0</v>
      </c>
      <c r="AK258" s="364">
        <f t="shared" ref="AK258" si="694">AK257</f>
        <v>0</v>
      </c>
      <c r="AL258" s="364">
        <f t="shared" ref="AL258" si="695">AL257</f>
        <v>0</v>
      </c>
      <c r="AM258" s="364">
        <f t="shared" ref="AM258" si="696">AM257</f>
        <v>0</v>
      </c>
      <c r="AN258" s="364">
        <f t="shared" ref="AN258" si="697">AN257</f>
        <v>0</v>
      </c>
      <c r="AO258" s="364">
        <f t="shared" ref="AO258" si="698">AO257</f>
        <v>0</v>
      </c>
      <c r="AP258" s="364">
        <f t="shared" ref="AP258" si="699">AP257</f>
        <v>0</v>
      </c>
      <c r="AQ258" s="364">
        <f t="shared" ref="AQ258" si="700">AQ257</f>
        <v>0</v>
      </c>
      <c r="AR258" s="364">
        <f t="shared" ref="AR258" si="701">AR257</f>
        <v>0</v>
      </c>
      <c r="AS258" s="364">
        <f t="shared" ref="AS258" si="702">AS257</f>
        <v>0</v>
      </c>
      <c r="AT258" s="364">
        <f t="shared" ref="AT258" si="703">AT257</f>
        <v>0</v>
      </c>
      <c r="AU258" s="272"/>
    </row>
    <row r="259" spans="1:47" ht="15" outlineLevel="1">
      <c r="B259" s="275"/>
      <c r="C259" s="273"/>
      <c r="D259" s="277"/>
      <c r="E259" s="277"/>
      <c r="F259" s="277"/>
      <c r="G259" s="277"/>
      <c r="H259" s="277"/>
      <c r="I259" s="277"/>
      <c r="J259" s="277"/>
      <c r="K259" s="277"/>
      <c r="L259" s="277"/>
      <c r="M259" s="277"/>
      <c r="N259" s="277"/>
      <c r="O259" s="277"/>
      <c r="P259" s="277"/>
      <c r="Q259" s="277"/>
      <c r="R259" s="253"/>
      <c r="S259" s="277"/>
      <c r="T259" s="277"/>
      <c r="U259" s="277"/>
      <c r="V259" s="277"/>
      <c r="W259" s="277"/>
      <c r="X259" s="277"/>
      <c r="Y259" s="277"/>
      <c r="Z259" s="277"/>
      <c r="AA259" s="277"/>
      <c r="AB259" s="277"/>
      <c r="AC259" s="277"/>
      <c r="AD259" s="277"/>
      <c r="AE259" s="277"/>
      <c r="AF259" s="277"/>
      <c r="AG259" s="369"/>
      <c r="AH259" s="370"/>
      <c r="AI259" s="369"/>
      <c r="AJ259" s="369"/>
      <c r="AK259" s="369"/>
      <c r="AL259" s="369"/>
      <c r="AM259" s="369"/>
      <c r="AN259" s="369"/>
      <c r="AO259" s="369"/>
      <c r="AP259" s="369"/>
      <c r="AQ259" s="369"/>
      <c r="AR259" s="369"/>
      <c r="AS259" s="369"/>
      <c r="AT259" s="369"/>
      <c r="AU259" s="274"/>
    </row>
    <row r="260" spans="1:47" ht="15.6" outlineLevel="1">
      <c r="B260" s="250" t="s">
        <v>10</v>
      </c>
      <c r="C260" s="251"/>
      <c r="D260" s="251"/>
      <c r="E260" s="251"/>
      <c r="F260" s="251"/>
      <c r="G260" s="251"/>
      <c r="H260" s="251"/>
      <c r="I260" s="251"/>
      <c r="J260" s="251"/>
      <c r="K260" s="251"/>
      <c r="L260" s="251"/>
      <c r="M260" s="251"/>
      <c r="N260" s="251"/>
      <c r="O260" s="251"/>
      <c r="P260" s="251"/>
      <c r="Q260" s="251"/>
      <c r="R260" s="252"/>
      <c r="S260" s="251"/>
      <c r="T260" s="251"/>
      <c r="U260" s="251"/>
      <c r="V260" s="251"/>
      <c r="W260" s="251"/>
      <c r="X260" s="251"/>
      <c r="Y260" s="251"/>
      <c r="Z260" s="251"/>
      <c r="AA260" s="251"/>
      <c r="AB260" s="251"/>
      <c r="AC260" s="251"/>
      <c r="AD260" s="251"/>
      <c r="AE260" s="251"/>
      <c r="AF260" s="251"/>
      <c r="AG260" s="367"/>
      <c r="AH260" s="367"/>
      <c r="AI260" s="367"/>
      <c r="AJ260" s="367"/>
      <c r="AK260" s="367"/>
      <c r="AL260" s="367"/>
      <c r="AM260" s="367"/>
      <c r="AN260" s="367"/>
      <c r="AO260" s="367"/>
      <c r="AP260" s="367"/>
      <c r="AQ260" s="367"/>
      <c r="AR260" s="367"/>
      <c r="AS260" s="367"/>
      <c r="AT260" s="367"/>
      <c r="AU260" s="254"/>
    </row>
    <row r="261" spans="1:47" ht="30" outlineLevel="1">
      <c r="A261" s="459">
        <v>11</v>
      </c>
      <c r="B261" s="275" t="s">
        <v>104</v>
      </c>
      <c r="C261" s="253" t="s">
        <v>25</v>
      </c>
      <c r="D261" s="257"/>
      <c r="E261" s="257"/>
      <c r="F261" s="257"/>
      <c r="G261" s="257"/>
      <c r="H261" s="257"/>
      <c r="I261" s="257"/>
      <c r="J261" s="257"/>
      <c r="K261" s="257"/>
      <c r="L261" s="257"/>
      <c r="M261" s="257"/>
      <c r="N261" s="257"/>
      <c r="O261" s="257"/>
      <c r="P261" s="257"/>
      <c r="Q261" s="257"/>
      <c r="R261" s="257">
        <v>12</v>
      </c>
      <c r="S261" s="257"/>
      <c r="T261" s="257"/>
      <c r="U261" s="257"/>
      <c r="V261" s="257"/>
      <c r="W261" s="257"/>
      <c r="X261" s="257"/>
      <c r="Y261" s="257"/>
      <c r="Z261" s="257"/>
      <c r="AA261" s="257"/>
      <c r="AB261" s="257"/>
      <c r="AC261" s="257"/>
      <c r="AD261" s="257"/>
      <c r="AE261" s="257"/>
      <c r="AF261" s="673"/>
      <c r="AG261" s="379"/>
      <c r="AH261" s="363"/>
      <c r="AI261" s="363"/>
      <c r="AJ261" s="363"/>
      <c r="AK261" s="363"/>
      <c r="AL261" s="363"/>
      <c r="AM261" s="363"/>
      <c r="AN261" s="368"/>
      <c r="AO261" s="368"/>
      <c r="AP261" s="368"/>
      <c r="AQ261" s="368"/>
      <c r="AR261" s="368"/>
      <c r="AS261" s="368"/>
      <c r="AT261" s="368"/>
      <c r="AU261" s="258">
        <f>SUM(AG261:AT261)</f>
        <v>0</v>
      </c>
    </row>
    <row r="262" spans="1:47" ht="15" outlineLevel="1">
      <c r="B262" s="256" t="s">
        <v>288</v>
      </c>
      <c r="C262" s="253" t="s">
        <v>163</v>
      </c>
      <c r="D262" s="257"/>
      <c r="E262" s="257"/>
      <c r="F262" s="257"/>
      <c r="G262" s="257"/>
      <c r="H262" s="257"/>
      <c r="I262" s="257"/>
      <c r="J262" s="257"/>
      <c r="K262" s="257"/>
      <c r="L262" s="257"/>
      <c r="M262" s="257"/>
      <c r="N262" s="257"/>
      <c r="O262" s="257"/>
      <c r="P262" s="257"/>
      <c r="Q262" s="257"/>
      <c r="R262" s="257">
        <f>R261</f>
        <v>12</v>
      </c>
      <c r="S262" s="257"/>
      <c r="T262" s="257"/>
      <c r="U262" s="257"/>
      <c r="V262" s="257"/>
      <c r="W262" s="257"/>
      <c r="X262" s="257"/>
      <c r="Y262" s="257"/>
      <c r="Z262" s="257"/>
      <c r="AA262" s="257"/>
      <c r="AB262" s="257"/>
      <c r="AC262" s="257"/>
      <c r="AD262" s="257"/>
      <c r="AE262" s="257"/>
      <c r="AF262" s="673"/>
      <c r="AG262" s="364">
        <f>AG261</f>
        <v>0</v>
      </c>
      <c r="AH262" s="364">
        <f t="shared" ref="AH262" si="704">AH261</f>
        <v>0</v>
      </c>
      <c r="AI262" s="364">
        <f t="shared" ref="AI262" si="705">AI261</f>
        <v>0</v>
      </c>
      <c r="AJ262" s="364">
        <f t="shared" ref="AJ262" si="706">AJ261</f>
        <v>0</v>
      </c>
      <c r="AK262" s="364">
        <f t="shared" ref="AK262" si="707">AK261</f>
        <v>0</v>
      </c>
      <c r="AL262" s="364">
        <f t="shared" ref="AL262" si="708">AL261</f>
        <v>0</v>
      </c>
      <c r="AM262" s="364">
        <f t="shared" ref="AM262" si="709">AM261</f>
        <v>0</v>
      </c>
      <c r="AN262" s="364">
        <f t="shared" ref="AN262" si="710">AN261</f>
        <v>0</v>
      </c>
      <c r="AO262" s="364">
        <f t="shared" ref="AO262" si="711">AO261</f>
        <v>0</v>
      </c>
      <c r="AP262" s="364">
        <f t="shared" ref="AP262" si="712">AP261</f>
        <v>0</v>
      </c>
      <c r="AQ262" s="364">
        <f t="shared" ref="AQ262" si="713">AQ261</f>
        <v>0</v>
      </c>
      <c r="AR262" s="364">
        <f t="shared" ref="AR262" si="714">AR261</f>
        <v>0</v>
      </c>
      <c r="AS262" s="364">
        <f t="shared" ref="AS262" si="715">AS261</f>
        <v>0</v>
      </c>
      <c r="AT262" s="364">
        <f t="shared" ref="AT262" si="716">AT261</f>
        <v>0</v>
      </c>
      <c r="AU262" s="259"/>
    </row>
    <row r="263" spans="1:47" ht="15" outlineLevel="1">
      <c r="B263" s="276"/>
      <c r="C263" s="267"/>
      <c r="D263" s="253"/>
      <c r="E263" s="253"/>
      <c r="F263" s="253"/>
      <c r="G263" s="253"/>
      <c r="H263" s="253"/>
      <c r="I263" s="253"/>
      <c r="J263" s="253"/>
      <c r="K263" s="253"/>
      <c r="L263" s="253"/>
      <c r="M263" s="253"/>
      <c r="N263" s="253"/>
      <c r="O263" s="253"/>
      <c r="P263" s="253"/>
      <c r="Q263" s="253"/>
      <c r="R263" s="253"/>
      <c r="S263" s="253"/>
      <c r="T263" s="253"/>
      <c r="U263" s="253"/>
      <c r="V263" s="253"/>
      <c r="W263" s="253"/>
      <c r="X263" s="253"/>
      <c r="Y263" s="253"/>
      <c r="Z263" s="253"/>
      <c r="AA263" s="253"/>
      <c r="AB263" s="253"/>
      <c r="AC263" s="253"/>
      <c r="AD263" s="253"/>
      <c r="AE263" s="253"/>
      <c r="AF263" s="253"/>
      <c r="AG263" s="365"/>
      <c r="AH263" s="374"/>
      <c r="AI263" s="374"/>
      <c r="AJ263" s="374"/>
      <c r="AK263" s="374"/>
      <c r="AL263" s="374"/>
      <c r="AM263" s="374"/>
      <c r="AN263" s="374"/>
      <c r="AO263" s="374"/>
      <c r="AP263" s="374"/>
      <c r="AQ263" s="374"/>
      <c r="AR263" s="374"/>
      <c r="AS263" s="374"/>
      <c r="AT263" s="374"/>
      <c r="AU263" s="268"/>
    </row>
    <row r="264" spans="1:47" ht="30" outlineLevel="1">
      <c r="A264" s="459">
        <v>12</v>
      </c>
      <c r="B264" s="275" t="s">
        <v>105</v>
      </c>
      <c r="C264" s="253" t="s">
        <v>25</v>
      </c>
      <c r="D264" s="257"/>
      <c r="E264" s="257"/>
      <c r="F264" s="257"/>
      <c r="G264" s="257"/>
      <c r="H264" s="257"/>
      <c r="I264" s="257"/>
      <c r="J264" s="257"/>
      <c r="K264" s="257"/>
      <c r="L264" s="257"/>
      <c r="M264" s="257"/>
      <c r="N264" s="257"/>
      <c r="O264" s="257"/>
      <c r="P264" s="257"/>
      <c r="Q264" s="257"/>
      <c r="R264" s="257">
        <v>12</v>
      </c>
      <c r="S264" s="257"/>
      <c r="T264" s="257"/>
      <c r="U264" s="257"/>
      <c r="V264" s="257"/>
      <c r="W264" s="257"/>
      <c r="X264" s="257"/>
      <c r="Y264" s="257"/>
      <c r="Z264" s="257"/>
      <c r="AA264" s="257"/>
      <c r="AB264" s="257"/>
      <c r="AC264" s="257"/>
      <c r="AD264" s="257"/>
      <c r="AE264" s="257"/>
      <c r="AF264" s="673"/>
      <c r="AG264" s="363"/>
      <c r="AH264" s="363"/>
      <c r="AI264" s="363"/>
      <c r="AJ264" s="363"/>
      <c r="AK264" s="363"/>
      <c r="AL264" s="363"/>
      <c r="AM264" s="363"/>
      <c r="AN264" s="368"/>
      <c r="AO264" s="368"/>
      <c r="AP264" s="368"/>
      <c r="AQ264" s="368"/>
      <c r="AR264" s="368"/>
      <c r="AS264" s="368"/>
      <c r="AT264" s="368"/>
      <c r="AU264" s="258">
        <f>SUM(AG264:AT264)</f>
        <v>0</v>
      </c>
    </row>
    <row r="265" spans="1:47" ht="15" outlineLevel="1">
      <c r="B265" s="256" t="s">
        <v>288</v>
      </c>
      <c r="C265" s="253" t="s">
        <v>163</v>
      </c>
      <c r="D265" s="257"/>
      <c r="E265" s="257"/>
      <c r="F265" s="257"/>
      <c r="G265" s="257"/>
      <c r="H265" s="257"/>
      <c r="I265" s="257"/>
      <c r="J265" s="257"/>
      <c r="K265" s="257"/>
      <c r="L265" s="257"/>
      <c r="M265" s="257"/>
      <c r="N265" s="257"/>
      <c r="O265" s="257"/>
      <c r="P265" s="257"/>
      <c r="Q265" s="257"/>
      <c r="R265" s="257">
        <f>R264</f>
        <v>12</v>
      </c>
      <c r="S265" s="257"/>
      <c r="T265" s="257"/>
      <c r="U265" s="257"/>
      <c r="V265" s="257"/>
      <c r="W265" s="257"/>
      <c r="X265" s="257"/>
      <c r="Y265" s="257"/>
      <c r="Z265" s="257"/>
      <c r="AA265" s="257"/>
      <c r="AB265" s="257"/>
      <c r="AC265" s="257"/>
      <c r="AD265" s="257"/>
      <c r="AE265" s="257"/>
      <c r="AF265" s="673"/>
      <c r="AG265" s="364">
        <f>AG264</f>
        <v>0</v>
      </c>
      <c r="AH265" s="364">
        <f t="shared" ref="AH265" si="717">AH264</f>
        <v>0</v>
      </c>
      <c r="AI265" s="364">
        <f t="shared" ref="AI265" si="718">AI264</f>
        <v>0</v>
      </c>
      <c r="AJ265" s="364">
        <f t="shared" ref="AJ265" si="719">AJ264</f>
        <v>0</v>
      </c>
      <c r="AK265" s="364">
        <f t="shared" ref="AK265" si="720">AK264</f>
        <v>0</v>
      </c>
      <c r="AL265" s="364">
        <f t="shared" ref="AL265" si="721">AL264</f>
        <v>0</v>
      </c>
      <c r="AM265" s="364">
        <f t="shared" ref="AM265" si="722">AM264</f>
        <v>0</v>
      </c>
      <c r="AN265" s="364">
        <f t="shared" ref="AN265" si="723">AN264</f>
        <v>0</v>
      </c>
      <c r="AO265" s="364">
        <f t="shared" ref="AO265" si="724">AO264</f>
        <v>0</v>
      </c>
      <c r="AP265" s="364">
        <f t="shared" ref="AP265" si="725">AP264</f>
        <v>0</v>
      </c>
      <c r="AQ265" s="364">
        <f t="shared" ref="AQ265" si="726">AQ264</f>
        <v>0</v>
      </c>
      <c r="AR265" s="364">
        <f t="shared" ref="AR265" si="727">AR264</f>
        <v>0</v>
      </c>
      <c r="AS265" s="364">
        <f t="shared" ref="AS265" si="728">AS264</f>
        <v>0</v>
      </c>
      <c r="AT265" s="364">
        <f t="shared" ref="AT265" si="729">AT264</f>
        <v>0</v>
      </c>
      <c r="AU265" s="259"/>
    </row>
    <row r="266" spans="1:47" ht="15" outlineLevel="1">
      <c r="B266" s="276"/>
      <c r="C266" s="267"/>
      <c r="D266" s="253"/>
      <c r="E266" s="253"/>
      <c r="F266" s="253"/>
      <c r="G266" s="253"/>
      <c r="H266" s="253"/>
      <c r="I266" s="253"/>
      <c r="J266" s="253"/>
      <c r="K266" s="253"/>
      <c r="L266" s="253"/>
      <c r="M266" s="253"/>
      <c r="N266" s="253"/>
      <c r="O266" s="253"/>
      <c r="P266" s="253"/>
      <c r="Q266" s="253"/>
      <c r="R266" s="253"/>
      <c r="S266" s="253"/>
      <c r="T266" s="253"/>
      <c r="U266" s="253"/>
      <c r="V266" s="253"/>
      <c r="W266" s="253"/>
      <c r="X266" s="253"/>
      <c r="Y266" s="253"/>
      <c r="Z266" s="253"/>
      <c r="AA266" s="253"/>
      <c r="AB266" s="253"/>
      <c r="AC266" s="253"/>
      <c r="AD266" s="253"/>
      <c r="AE266" s="253"/>
      <c r="AF266" s="253"/>
      <c r="AG266" s="375"/>
      <c r="AH266" s="375"/>
      <c r="AI266" s="365"/>
      <c r="AJ266" s="365"/>
      <c r="AK266" s="365"/>
      <c r="AL266" s="365"/>
      <c r="AM266" s="365"/>
      <c r="AN266" s="365"/>
      <c r="AO266" s="365"/>
      <c r="AP266" s="365"/>
      <c r="AQ266" s="365"/>
      <c r="AR266" s="365"/>
      <c r="AS266" s="365"/>
      <c r="AT266" s="365"/>
      <c r="AU266" s="268"/>
    </row>
    <row r="267" spans="1:47" ht="30" outlineLevel="1">
      <c r="A267" s="459">
        <v>13</v>
      </c>
      <c r="B267" s="275" t="s">
        <v>106</v>
      </c>
      <c r="C267" s="253" t="s">
        <v>25</v>
      </c>
      <c r="D267" s="257"/>
      <c r="E267" s="257"/>
      <c r="F267" s="257"/>
      <c r="G267" s="257"/>
      <c r="H267" s="257"/>
      <c r="I267" s="257"/>
      <c r="J267" s="257"/>
      <c r="K267" s="257"/>
      <c r="L267" s="257"/>
      <c r="M267" s="257"/>
      <c r="N267" s="257"/>
      <c r="O267" s="257"/>
      <c r="P267" s="257"/>
      <c r="Q267" s="257"/>
      <c r="R267" s="257">
        <v>12</v>
      </c>
      <c r="S267" s="257"/>
      <c r="T267" s="257"/>
      <c r="U267" s="257"/>
      <c r="V267" s="257"/>
      <c r="W267" s="257"/>
      <c r="X267" s="257"/>
      <c r="Y267" s="257"/>
      <c r="Z267" s="257"/>
      <c r="AA267" s="257"/>
      <c r="AB267" s="257"/>
      <c r="AC267" s="257"/>
      <c r="AD267" s="257"/>
      <c r="AE267" s="257"/>
      <c r="AF267" s="673"/>
      <c r="AG267" s="363"/>
      <c r="AH267" s="363"/>
      <c r="AI267" s="363"/>
      <c r="AJ267" s="363"/>
      <c r="AK267" s="363"/>
      <c r="AL267" s="363"/>
      <c r="AM267" s="363"/>
      <c r="AN267" s="368"/>
      <c r="AO267" s="368"/>
      <c r="AP267" s="368"/>
      <c r="AQ267" s="368"/>
      <c r="AR267" s="368"/>
      <c r="AS267" s="368"/>
      <c r="AT267" s="368"/>
      <c r="AU267" s="258">
        <f>SUM(AG267:AT267)</f>
        <v>0</v>
      </c>
    </row>
    <row r="268" spans="1:47" ht="15" outlineLevel="1">
      <c r="B268" s="256" t="s">
        <v>288</v>
      </c>
      <c r="C268" s="253" t="s">
        <v>163</v>
      </c>
      <c r="D268" s="257"/>
      <c r="E268" s="257"/>
      <c r="F268" s="257"/>
      <c r="G268" s="257"/>
      <c r="H268" s="257"/>
      <c r="I268" s="257"/>
      <c r="J268" s="257"/>
      <c r="K268" s="257"/>
      <c r="L268" s="257"/>
      <c r="M268" s="257"/>
      <c r="N268" s="257"/>
      <c r="O268" s="257"/>
      <c r="P268" s="257"/>
      <c r="Q268" s="257"/>
      <c r="R268" s="257">
        <f>R267</f>
        <v>12</v>
      </c>
      <c r="S268" s="257"/>
      <c r="T268" s="257"/>
      <c r="U268" s="257"/>
      <c r="V268" s="257"/>
      <c r="W268" s="257"/>
      <c r="X268" s="257"/>
      <c r="Y268" s="257"/>
      <c r="Z268" s="257"/>
      <c r="AA268" s="257"/>
      <c r="AB268" s="257"/>
      <c r="AC268" s="257"/>
      <c r="AD268" s="257"/>
      <c r="AE268" s="257"/>
      <c r="AF268" s="673"/>
      <c r="AG268" s="364">
        <f>AG267</f>
        <v>0</v>
      </c>
      <c r="AH268" s="364">
        <f t="shared" ref="AH268" si="730">AH267</f>
        <v>0</v>
      </c>
      <c r="AI268" s="364">
        <f t="shared" ref="AI268" si="731">AI267</f>
        <v>0</v>
      </c>
      <c r="AJ268" s="364">
        <f t="shared" ref="AJ268" si="732">AJ267</f>
        <v>0</v>
      </c>
      <c r="AK268" s="364">
        <f t="shared" ref="AK268" si="733">AK267</f>
        <v>0</v>
      </c>
      <c r="AL268" s="364">
        <f t="shared" ref="AL268" si="734">AL267</f>
        <v>0</v>
      </c>
      <c r="AM268" s="364">
        <f t="shared" ref="AM268" si="735">AM267</f>
        <v>0</v>
      </c>
      <c r="AN268" s="364">
        <f t="shared" ref="AN268" si="736">AN267</f>
        <v>0</v>
      </c>
      <c r="AO268" s="364">
        <f t="shared" ref="AO268" si="737">AO267</f>
        <v>0</v>
      </c>
      <c r="AP268" s="364">
        <f t="shared" ref="AP268" si="738">AP267</f>
        <v>0</v>
      </c>
      <c r="AQ268" s="364">
        <f t="shared" ref="AQ268" si="739">AQ267</f>
        <v>0</v>
      </c>
      <c r="AR268" s="364">
        <f t="shared" ref="AR268" si="740">AR267</f>
        <v>0</v>
      </c>
      <c r="AS268" s="364">
        <f t="shared" ref="AS268" si="741">AS267</f>
        <v>0</v>
      </c>
      <c r="AT268" s="364">
        <f t="shared" ref="AT268" si="742">AT267</f>
        <v>0</v>
      </c>
      <c r="AU268" s="268"/>
    </row>
    <row r="269" spans="1:47" ht="15" outlineLevel="1">
      <c r="B269" s="276"/>
      <c r="C269" s="267"/>
      <c r="D269" s="253"/>
      <c r="E269" s="253"/>
      <c r="F269" s="253"/>
      <c r="G269" s="253"/>
      <c r="H269" s="253"/>
      <c r="I269" s="253"/>
      <c r="J269" s="253"/>
      <c r="K269" s="253"/>
      <c r="L269" s="253"/>
      <c r="M269" s="253"/>
      <c r="N269" s="253"/>
      <c r="O269" s="253"/>
      <c r="P269" s="253"/>
      <c r="Q269" s="253"/>
      <c r="R269" s="253"/>
      <c r="S269" s="253"/>
      <c r="T269" s="253"/>
      <c r="U269" s="253"/>
      <c r="V269" s="253"/>
      <c r="W269" s="253"/>
      <c r="X269" s="253"/>
      <c r="Y269" s="253"/>
      <c r="Z269" s="253"/>
      <c r="AA269" s="253"/>
      <c r="AB269" s="253"/>
      <c r="AC269" s="253"/>
      <c r="AD269" s="253"/>
      <c r="AE269" s="253"/>
      <c r="AF269" s="253"/>
      <c r="AG269" s="365"/>
      <c r="AH269" s="365"/>
      <c r="AI269" s="365"/>
      <c r="AJ269" s="365"/>
      <c r="AK269" s="365"/>
      <c r="AL269" s="365"/>
      <c r="AM269" s="365"/>
      <c r="AN269" s="365"/>
      <c r="AO269" s="365"/>
      <c r="AP269" s="365"/>
      <c r="AQ269" s="365"/>
      <c r="AR269" s="365"/>
      <c r="AS269" s="365"/>
      <c r="AT269" s="365"/>
      <c r="AU269" s="268"/>
    </row>
    <row r="270" spans="1:47" ht="15.6" outlineLevel="1">
      <c r="B270" s="250" t="s">
        <v>107</v>
      </c>
      <c r="C270" s="251"/>
      <c r="D270" s="252"/>
      <c r="E270" s="252"/>
      <c r="F270" s="252"/>
      <c r="G270" s="252"/>
      <c r="H270" s="252"/>
      <c r="I270" s="252"/>
      <c r="J270" s="252"/>
      <c r="K270" s="252"/>
      <c r="L270" s="252"/>
      <c r="M270" s="252"/>
      <c r="N270" s="252"/>
      <c r="O270" s="252"/>
      <c r="P270" s="252"/>
      <c r="Q270" s="252"/>
      <c r="R270" s="252"/>
      <c r="S270" s="252"/>
      <c r="T270" s="251"/>
      <c r="U270" s="251"/>
      <c r="V270" s="251"/>
      <c r="W270" s="251"/>
      <c r="X270" s="252"/>
      <c r="Y270" s="251"/>
      <c r="Z270" s="251"/>
      <c r="AA270" s="251"/>
      <c r="AB270" s="251"/>
      <c r="AC270" s="251"/>
      <c r="AD270" s="251"/>
      <c r="AE270" s="251"/>
      <c r="AF270" s="251"/>
      <c r="AG270" s="367"/>
      <c r="AH270" s="367"/>
      <c r="AI270" s="367"/>
      <c r="AJ270" s="367"/>
      <c r="AK270" s="367"/>
      <c r="AL270" s="367"/>
      <c r="AM270" s="367"/>
      <c r="AN270" s="367"/>
      <c r="AO270" s="367"/>
      <c r="AP270" s="367"/>
      <c r="AQ270" s="367"/>
      <c r="AR270" s="367"/>
      <c r="AS270" s="367"/>
      <c r="AT270" s="367"/>
      <c r="AU270" s="254"/>
    </row>
    <row r="271" spans="1:47" ht="15" outlineLevel="1">
      <c r="A271" s="459">
        <v>14</v>
      </c>
      <c r="B271" s="276" t="s">
        <v>108</v>
      </c>
      <c r="C271" s="253" t="s">
        <v>25</v>
      </c>
      <c r="D271" s="257"/>
      <c r="E271" s="257"/>
      <c r="F271" s="257"/>
      <c r="G271" s="257"/>
      <c r="H271" s="257"/>
      <c r="I271" s="257"/>
      <c r="J271" s="257"/>
      <c r="K271" s="257"/>
      <c r="L271" s="257"/>
      <c r="M271" s="257"/>
      <c r="N271" s="257"/>
      <c r="O271" s="257"/>
      <c r="P271" s="257"/>
      <c r="Q271" s="257"/>
      <c r="R271" s="257">
        <v>12</v>
      </c>
      <c r="S271" s="257"/>
      <c r="T271" s="257"/>
      <c r="U271" s="257"/>
      <c r="V271" s="257"/>
      <c r="W271" s="257"/>
      <c r="X271" s="257"/>
      <c r="Y271" s="257"/>
      <c r="Z271" s="257"/>
      <c r="AA271" s="257"/>
      <c r="AB271" s="257"/>
      <c r="AC271" s="257"/>
      <c r="AD271" s="257"/>
      <c r="AE271" s="257"/>
      <c r="AF271" s="673"/>
      <c r="AG271" s="363"/>
      <c r="AH271" s="363"/>
      <c r="AI271" s="363"/>
      <c r="AJ271" s="363"/>
      <c r="AK271" s="363"/>
      <c r="AL271" s="363"/>
      <c r="AM271" s="363"/>
      <c r="AN271" s="363"/>
      <c r="AO271" s="363"/>
      <c r="AP271" s="363"/>
      <c r="AQ271" s="363"/>
      <c r="AR271" s="363"/>
      <c r="AS271" s="363"/>
      <c r="AT271" s="363"/>
      <c r="AU271" s="258">
        <f>SUM(AG271:AT271)</f>
        <v>0</v>
      </c>
    </row>
    <row r="272" spans="1:47" ht="15" outlineLevel="1">
      <c r="B272" s="256" t="s">
        <v>288</v>
      </c>
      <c r="C272" s="253" t="s">
        <v>163</v>
      </c>
      <c r="D272" s="257"/>
      <c r="E272" s="257"/>
      <c r="F272" s="257"/>
      <c r="G272" s="257"/>
      <c r="H272" s="257"/>
      <c r="I272" s="257"/>
      <c r="J272" s="257"/>
      <c r="K272" s="257"/>
      <c r="L272" s="257"/>
      <c r="M272" s="257"/>
      <c r="N272" s="257"/>
      <c r="O272" s="257"/>
      <c r="P272" s="257"/>
      <c r="Q272" s="257"/>
      <c r="R272" s="257">
        <f>R271</f>
        <v>12</v>
      </c>
      <c r="S272" s="257"/>
      <c r="T272" s="257"/>
      <c r="U272" s="257"/>
      <c r="V272" s="257"/>
      <c r="W272" s="257"/>
      <c r="X272" s="257"/>
      <c r="Y272" s="257"/>
      <c r="Z272" s="257"/>
      <c r="AA272" s="257"/>
      <c r="AB272" s="257"/>
      <c r="AC272" s="257"/>
      <c r="AD272" s="257"/>
      <c r="AE272" s="257"/>
      <c r="AF272" s="673"/>
      <c r="AG272" s="364">
        <f>AG271</f>
        <v>0</v>
      </c>
      <c r="AH272" s="364">
        <f t="shared" ref="AH272" si="743">AH271</f>
        <v>0</v>
      </c>
      <c r="AI272" s="364">
        <f t="shared" ref="AI272" si="744">AI271</f>
        <v>0</v>
      </c>
      <c r="AJ272" s="364">
        <f t="shared" ref="AJ272" si="745">AJ271</f>
        <v>0</v>
      </c>
      <c r="AK272" s="364">
        <f t="shared" ref="AK272" si="746">AK271</f>
        <v>0</v>
      </c>
      <c r="AL272" s="364">
        <f t="shared" ref="AL272" si="747">AL271</f>
        <v>0</v>
      </c>
      <c r="AM272" s="364">
        <f t="shared" ref="AM272" si="748">AM271</f>
        <v>0</v>
      </c>
      <c r="AN272" s="364">
        <f t="shared" ref="AN272" si="749">AN271</f>
        <v>0</v>
      </c>
      <c r="AO272" s="364">
        <f t="shared" ref="AO272" si="750">AO271</f>
        <v>0</v>
      </c>
      <c r="AP272" s="364">
        <f t="shared" ref="AP272" si="751">AP271</f>
        <v>0</v>
      </c>
      <c r="AQ272" s="364">
        <f t="shared" ref="AQ272" si="752">AQ271</f>
        <v>0</v>
      </c>
      <c r="AR272" s="364">
        <f t="shared" ref="AR272" si="753">AR271</f>
        <v>0</v>
      </c>
      <c r="AS272" s="364">
        <f t="shared" ref="AS272" si="754">AS271</f>
        <v>0</v>
      </c>
      <c r="AT272" s="364">
        <f t="shared" ref="AT272" si="755">AT271</f>
        <v>0</v>
      </c>
      <c r="AU272" s="259"/>
    </row>
    <row r="273" spans="1:48" ht="15" outlineLevel="1">
      <c r="B273" s="276"/>
      <c r="C273" s="267"/>
      <c r="D273" s="253"/>
      <c r="E273" s="253"/>
      <c r="F273" s="253"/>
      <c r="G273" s="253"/>
      <c r="H273" s="253"/>
      <c r="I273" s="253"/>
      <c r="J273" s="253"/>
      <c r="K273" s="253"/>
      <c r="L273" s="253"/>
      <c r="M273" s="253"/>
      <c r="N273" s="253"/>
      <c r="O273" s="253"/>
      <c r="P273" s="253"/>
      <c r="Q273" s="253"/>
      <c r="R273" s="416"/>
      <c r="S273" s="253"/>
      <c r="T273" s="253"/>
      <c r="U273" s="253"/>
      <c r="V273" s="253"/>
      <c r="W273" s="253"/>
      <c r="X273" s="253"/>
      <c r="Y273" s="253"/>
      <c r="Z273" s="253"/>
      <c r="AA273" s="253"/>
      <c r="AB273" s="253"/>
      <c r="AC273" s="253"/>
      <c r="AD273" s="253"/>
      <c r="AE273" s="253"/>
      <c r="AF273" s="253"/>
      <c r="AG273" s="365"/>
      <c r="AH273" s="365"/>
      <c r="AI273" s="365"/>
      <c r="AJ273" s="365"/>
      <c r="AK273" s="365"/>
      <c r="AL273" s="365"/>
      <c r="AM273" s="365"/>
      <c r="AN273" s="365"/>
      <c r="AO273" s="365"/>
      <c r="AP273" s="365"/>
      <c r="AQ273" s="365"/>
      <c r="AR273" s="365"/>
      <c r="AS273" s="365"/>
      <c r="AT273" s="365"/>
      <c r="AU273" s="263"/>
      <c r="AV273" s="546"/>
    </row>
    <row r="274" spans="1:48" s="245" customFormat="1" ht="15.6" outlineLevel="1">
      <c r="A274" s="459"/>
      <c r="B274" s="250" t="s">
        <v>487</v>
      </c>
      <c r="C274" s="253"/>
      <c r="D274" s="253"/>
      <c r="E274" s="253"/>
      <c r="F274" s="253"/>
      <c r="G274" s="253"/>
      <c r="H274" s="253"/>
      <c r="I274" s="253"/>
      <c r="J274" s="253"/>
      <c r="K274" s="253"/>
      <c r="L274" s="253"/>
      <c r="M274" s="253"/>
      <c r="N274" s="253"/>
      <c r="O274" s="253"/>
      <c r="P274" s="253"/>
      <c r="Q274" s="253"/>
      <c r="R274" s="253"/>
      <c r="S274" s="253"/>
      <c r="T274" s="253"/>
      <c r="U274" s="253"/>
      <c r="V274" s="253"/>
      <c r="W274" s="253"/>
      <c r="X274" s="253"/>
      <c r="Y274" s="253"/>
      <c r="Z274" s="253"/>
      <c r="AA274" s="253"/>
      <c r="AB274" s="253"/>
      <c r="AC274" s="253"/>
      <c r="AD274" s="253"/>
      <c r="AE274" s="253"/>
      <c r="AF274" s="253"/>
      <c r="AG274" s="365"/>
      <c r="AH274" s="365"/>
      <c r="AI274" s="365"/>
      <c r="AJ274" s="365"/>
      <c r="AK274" s="365"/>
      <c r="AL274" s="365"/>
      <c r="AM274" s="369"/>
      <c r="AN274" s="369"/>
      <c r="AO274" s="369"/>
      <c r="AP274" s="369"/>
      <c r="AQ274" s="369"/>
      <c r="AR274" s="369"/>
      <c r="AS274" s="369"/>
      <c r="AT274" s="369"/>
      <c r="AU274" s="455"/>
      <c r="AV274" s="547"/>
    </row>
    <row r="275" spans="1:48" ht="15" outlineLevel="1">
      <c r="A275" s="459">
        <v>15</v>
      </c>
      <c r="B275" s="256" t="s">
        <v>492</v>
      </c>
      <c r="C275" s="253" t="s">
        <v>25</v>
      </c>
      <c r="D275" s="257"/>
      <c r="E275" s="257"/>
      <c r="F275" s="257"/>
      <c r="G275" s="257"/>
      <c r="H275" s="257"/>
      <c r="I275" s="257"/>
      <c r="J275" s="257"/>
      <c r="K275" s="257"/>
      <c r="L275" s="257"/>
      <c r="M275" s="257"/>
      <c r="N275" s="257"/>
      <c r="O275" s="257"/>
      <c r="P275" s="257"/>
      <c r="Q275" s="257"/>
      <c r="R275" s="257">
        <v>0</v>
      </c>
      <c r="S275" s="257"/>
      <c r="T275" s="257"/>
      <c r="U275" s="257"/>
      <c r="V275" s="257"/>
      <c r="W275" s="257"/>
      <c r="X275" s="257"/>
      <c r="Y275" s="257"/>
      <c r="Z275" s="257"/>
      <c r="AA275" s="257"/>
      <c r="AB275" s="257"/>
      <c r="AC275" s="257"/>
      <c r="AD275" s="257"/>
      <c r="AE275" s="257"/>
      <c r="AF275" s="673"/>
      <c r="AG275" s="363"/>
      <c r="AH275" s="363"/>
      <c r="AI275" s="363"/>
      <c r="AJ275" s="363"/>
      <c r="AK275" s="363"/>
      <c r="AL275" s="363"/>
      <c r="AM275" s="363"/>
      <c r="AN275" s="363"/>
      <c r="AO275" s="363"/>
      <c r="AP275" s="363"/>
      <c r="AQ275" s="363"/>
      <c r="AR275" s="363"/>
      <c r="AS275" s="363"/>
      <c r="AT275" s="363"/>
      <c r="AU275" s="258">
        <f>SUM(AG275:AT275)</f>
        <v>0</v>
      </c>
    </row>
    <row r="276" spans="1:48" ht="15" outlineLevel="1">
      <c r="B276" s="256" t="s">
        <v>288</v>
      </c>
      <c r="C276" s="253" t="s">
        <v>163</v>
      </c>
      <c r="D276" s="257"/>
      <c r="E276" s="257"/>
      <c r="F276" s="257"/>
      <c r="G276" s="257"/>
      <c r="H276" s="257"/>
      <c r="I276" s="257"/>
      <c r="J276" s="257"/>
      <c r="K276" s="257"/>
      <c r="L276" s="257"/>
      <c r="M276" s="257"/>
      <c r="N276" s="257"/>
      <c r="O276" s="257"/>
      <c r="P276" s="257"/>
      <c r="Q276" s="257"/>
      <c r="R276" s="257">
        <f>R275</f>
        <v>0</v>
      </c>
      <c r="S276" s="257"/>
      <c r="T276" s="257"/>
      <c r="U276" s="257"/>
      <c r="V276" s="257"/>
      <c r="W276" s="257"/>
      <c r="X276" s="257"/>
      <c r="Y276" s="257"/>
      <c r="Z276" s="257"/>
      <c r="AA276" s="257"/>
      <c r="AB276" s="257"/>
      <c r="AC276" s="257"/>
      <c r="AD276" s="257"/>
      <c r="AE276" s="257"/>
      <c r="AF276" s="673"/>
      <c r="AG276" s="364">
        <f>AG275</f>
        <v>0</v>
      </c>
      <c r="AH276" s="364">
        <f t="shared" ref="AH276:AT276" si="756">AH275</f>
        <v>0</v>
      </c>
      <c r="AI276" s="364">
        <f t="shared" si="756"/>
        <v>0</v>
      </c>
      <c r="AJ276" s="364">
        <f t="shared" si="756"/>
        <v>0</v>
      </c>
      <c r="AK276" s="364">
        <f t="shared" si="756"/>
        <v>0</v>
      </c>
      <c r="AL276" s="364">
        <f t="shared" si="756"/>
        <v>0</v>
      </c>
      <c r="AM276" s="364">
        <f t="shared" si="756"/>
        <v>0</v>
      </c>
      <c r="AN276" s="364">
        <f t="shared" si="756"/>
        <v>0</v>
      </c>
      <c r="AO276" s="364">
        <f t="shared" si="756"/>
        <v>0</v>
      </c>
      <c r="AP276" s="364">
        <f t="shared" si="756"/>
        <v>0</v>
      </c>
      <c r="AQ276" s="364">
        <f t="shared" si="756"/>
        <v>0</v>
      </c>
      <c r="AR276" s="364">
        <f t="shared" si="756"/>
        <v>0</v>
      </c>
      <c r="AS276" s="364">
        <f t="shared" si="756"/>
        <v>0</v>
      </c>
      <c r="AT276" s="364">
        <f t="shared" si="756"/>
        <v>0</v>
      </c>
      <c r="AU276" s="259"/>
    </row>
    <row r="277" spans="1:48" ht="15" outlineLevel="1">
      <c r="B277" s="276"/>
      <c r="C277" s="267"/>
      <c r="D277" s="253"/>
      <c r="E277" s="253"/>
      <c r="F277" s="253"/>
      <c r="G277" s="253"/>
      <c r="H277" s="253"/>
      <c r="I277" s="253"/>
      <c r="J277" s="253"/>
      <c r="K277" s="253"/>
      <c r="L277" s="253"/>
      <c r="M277" s="253"/>
      <c r="N277" s="253"/>
      <c r="O277" s="253"/>
      <c r="P277" s="253"/>
      <c r="Q277" s="253"/>
      <c r="R277" s="253"/>
      <c r="S277" s="253"/>
      <c r="T277" s="253"/>
      <c r="U277" s="253"/>
      <c r="V277" s="253"/>
      <c r="W277" s="253"/>
      <c r="X277" s="253"/>
      <c r="Y277" s="253"/>
      <c r="Z277" s="253"/>
      <c r="AA277" s="253"/>
      <c r="AB277" s="253"/>
      <c r="AC277" s="253"/>
      <c r="AD277" s="253"/>
      <c r="AE277" s="253"/>
      <c r="AF277" s="253"/>
      <c r="AG277" s="365"/>
      <c r="AH277" s="365"/>
      <c r="AI277" s="365"/>
      <c r="AJ277" s="365"/>
      <c r="AK277" s="365"/>
      <c r="AL277" s="365"/>
      <c r="AM277" s="365"/>
      <c r="AN277" s="365"/>
      <c r="AO277" s="365"/>
      <c r="AP277" s="365"/>
      <c r="AQ277" s="365"/>
      <c r="AR277" s="365"/>
      <c r="AS277" s="365"/>
      <c r="AT277" s="365"/>
      <c r="AU277" s="268"/>
    </row>
    <row r="278" spans="1:48" s="245" customFormat="1" ht="15" outlineLevel="1">
      <c r="A278" s="459">
        <v>16</v>
      </c>
      <c r="B278" s="285" t="s">
        <v>488</v>
      </c>
      <c r="C278" s="253" t="s">
        <v>25</v>
      </c>
      <c r="D278" s="257"/>
      <c r="E278" s="257"/>
      <c r="F278" s="257"/>
      <c r="G278" s="257"/>
      <c r="H278" s="257"/>
      <c r="I278" s="257"/>
      <c r="J278" s="257"/>
      <c r="K278" s="257"/>
      <c r="L278" s="257"/>
      <c r="M278" s="257"/>
      <c r="N278" s="257"/>
      <c r="O278" s="257"/>
      <c r="P278" s="257"/>
      <c r="Q278" s="257"/>
      <c r="R278" s="257">
        <v>0</v>
      </c>
      <c r="S278" s="257"/>
      <c r="T278" s="257"/>
      <c r="U278" s="257"/>
      <c r="V278" s="257"/>
      <c r="W278" s="257"/>
      <c r="X278" s="257"/>
      <c r="Y278" s="257"/>
      <c r="Z278" s="257"/>
      <c r="AA278" s="257"/>
      <c r="AB278" s="257"/>
      <c r="AC278" s="257"/>
      <c r="AD278" s="257"/>
      <c r="AE278" s="257"/>
      <c r="AF278" s="673"/>
      <c r="AG278" s="363"/>
      <c r="AH278" s="363"/>
      <c r="AI278" s="363"/>
      <c r="AJ278" s="363"/>
      <c r="AK278" s="363"/>
      <c r="AL278" s="363"/>
      <c r="AM278" s="363"/>
      <c r="AN278" s="363"/>
      <c r="AO278" s="363"/>
      <c r="AP278" s="363"/>
      <c r="AQ278" s="363"/>
      <c r="AR278" s="363"/>
      <c r="AS278" s="363"/>
      <c r="AT278" s="363"/>
      <c r="AU278" s="258">
        <f>SUM(AG278:AT278)</f>
        <v>0</v>
      </c>
    </row>
    <row r="279" spans="1:48" s="245" customFormat="1" ht="15" outlineLevel="1">
      <c r="A279" s="459"/>
      <c r="B279" s="285" t="s">
        <v>288</v>
      </c>
      <c r="C279" s="253" t="s">
        <v>163</v>
      </c>
      <c r="D279" s="257"/>
      <c r="E279" s="257"/>
      <c r="F279" s="257"/>
      <c r="G279" s="257"/>
      <c r="H279" s="257"/>
      <c r="I279" s="257"/>
      <c r="J279" s="257"/>
      <c r="K279" s="257"/>
      <c r="L279" s="257"/>
      <c r="M279" s="257"/>
      <c r="N279" s="257"/>
      <c r="O279" s="257"/>
      <c r="P279" s="257"/>
      <c r="Q279" s="257"/>
      <c r="R279" s="257">
        <f>R278</f>
        <v>0</v>
      </c>
      <c r="S279" s="257"/>
      <c r="T279" s="257"/>
      <c r="U279" s="257"/>
      <c r="V279" s="257"/>
      <c r="W279" s="257"/>
      <c r="X279" s="257"/>
      <c r="Y279" s="257"/>
      <c r="Z279" s="257"/>
      <c r="AA279" s="257"/>
      <c r="AB279" s="257"/>
      <c r="AC279" s="257"/>
      <c r="AD279" s="257"/>
      <c r="AE279" s="257"/>
      <c r="AF279" s="673"/>
      <c r="AG279" s="364">
        <f>AG278</f>
        <v>0</v>
      </c>
      <c r="AH279" s="364">
        <f t="shared" ref="AH279:AT279" si="757">AH278</f>
        <v>0</v>
      </c>
      <c r="AI279" s="364">
        <f t="shared" si="757"/>
        <v>0</v>
      </c>
      <c r="AJ279" s="364">
        <f t="shared" si="757"/>
        <v>0</v>
      </c>
      <c r="AK279" s="364">
        <f t="shared" si="757"/>
        <v>0</v>
      </c>
      <c r="AL279" s="364">
        <f t="shared" si="757"/>
        <v>0</v>
      </c>
      <c r="AM279" s="364">
        <f t="shared" si="757"/>
        <v>0</v>
      </c>
      <c r="AN279" s="364">
        <f t="shared" si="757"/>
        <v>0</v>
      </c>
      <c r="AO279" s="364">
        <f t="shared" si="757"/>
        <v>0</v>
      </c>
      <c r="AP279" s="364">
        <f t="shared" si="757"/>
        <v>0</v>
      </c>
      <c r="AQ279" s="364">
        <f t="shared" si="757"/>
        <v>0</v>
      </c>
      <c r="AR279" s="364">
        <f t="shared" si="757"/>
        <v>0</v>
      </c>
      <c r="AS279" s="364">
        <f t="shared" si="757"/>
        <v>0</v>
      </c>
      <c r="AT279" s="364">
        <f t="shared" si="757"/>
        <v>0</v>
      </c>
      <c r="AU279" s="259"/>
    </row>
    <row r="280" spans="1:48" s="245" customFormat="1" ht="15" outlineLevel="1">
      <c r="A280" s="459"/>
      <c r="B280" s="285"/>
      <c r="C280" s="253"/>
      <c r="D280" s="253"/>
      <c r="E280" s="253"/>
      <c r="F280" s="253"/>
      <c r="G280" s="253"/>
      <c r="H280" s="253"/>
      <c r="I280" s="253"/>
      <c r="J280" s="253"/>
      <c r="K280" s="253"/>
      <c r="L280" s="253"/>
      <c r="M280" s="253"/>
      <c r="N280" s="253"/>
      <c r="O280" s="253"/>
      <c r="P280" s="253"/>
      <c r="Q280" s="253"/>
      <c r="R280" s="253"/>
      <c r="S280" s="253"/>
      <c r="T280" s="253"/>
      <c r="U280" s="253"/>
      <c r="V280" s="253"/>
      <c r="W280" s="253"/>
      <c r="X280" s="253"/>
      <c r="Y280" s="253"/>
      <c r="Z280" s="253"/>
      <c r="AA280" s="253"/>
      <c r="AB280" s="253"/>
      <c r="AC280" s="253"/>
      <c r="AD280" s="253"/>
      <c r="AE280" s="253"/>
      <c r="AF280" s="253"/>
      <c r="AG280" s="365"/>
      <c r="AH280" s="365"/>
      <c r="AI280" s="365"/>
      <c r="AJ280" s="365"/>
      <c r="AK280" s="365"/>
      <c r="AL280" s="365"/>
      <c r="AM280" s="369"/>
      <c r="AN280" s="369"/>
      <c r="AO280" s="369"/>
      <c r="AP280" s="369"/>
      <c r="AQ280" s="369"/>
      <c r="AR280" s="369"/>
      <c r="AS280" s="369"/>
      <c r="AT280" s="369"/>
      <c r="AU280" s="274"/>
    </row>
    <row r="281" spans="1:48" ht="15.6" outlineLevel="1">
      <c r="B281" s="457" t="s">
        <v>493</v>
      </c>
      <c r="C281" s="281"/>
      <c r="D281" s="252"/>
      <c r="E281" s="251"/>
      <c r="F281" s="251"/>
      <c r="G281" s="251"/>
      <c r="H281" s="251"/>
      <c r="I281" s="251"/>
      <c r="J281" s="251"/>
      <c r="K281" s="251"/>
      <c r="L281" s="251"/>
      <c r="M281" s="251"/>
      <c r="N281" s="251"/>
      <c r="O281" s="251"/>
      <c r="P281" s="251"/>
      <c r="Q281" s="251"/>
      <c r="R281" s="252"/>
      <c r="S281" s="251"/>
      <c r="T281" s="251"/>
      <c r="U281" s="251"/>
      <c r="V281" s="251"/>
      <c r="W281" s="251"/>
      <c r="X281" s="251"/>
      <c r="Y281" s="251"/>
      <c r="Z281" s="251"/>
      <c r="AA281" s="251"/>
      <c r="AB281" s="251"/>
      <c r="AC281" s="251"/>
      <c r="AD281" s="251"/>
      <c r="AE281" s="251"/>
      <c r="AF281" s="251"/>
      <c r="AG281" s="367"/>
      <c r="AH281" s="367"/>
      <c r="AI281" s="367"/>
      <c r="AJ281" s="367"/>
      <c r="AK281" s="367"/>
      <c r="AL281" s="367"/>
      <c r="AM281" s="367"/>
      <c r="AN281" s="367"/>
      <c r="AO281" s="367"/>
      <c r="AP281" s="367"/>
      <c r="AQ281" s="367"/>
      <c r="AR281" s="367"/>
      <c r="AS281" s="367"/>
      <c r="AT281" s="367"/>
      <c r="AU281" s="254"/>
    </row>
    <row r="282" spans="1:48" ht="15" outlineLevel="1">
      <c r="A282" s="459">
        <v>17</v>
      </c>
      <c r="B282" s="275" t="s">
        <v>112</v>
      </c>
      <c r="C282" s="253" t="s">
        <v>25</v>
      </c>
      <c r="D282" s="257"/>
      <c r="E282" s="257"/>
      <c r="F282" s="257"/>
      <c r="G282" s="257"/>
      <c r="H282" s="257"/>
      <c r="I282" s="257"/>
      <c r="J282" s="257"/>
      <c r="K282" s="257"/>
      <c r="L282" s="257"/>
      <c r="M282" s="257"/>
      <c r="N282" s="257"/>
      <c r="O282" s="257"/>
      <c r="P282" s="257"/>
      <c r="Q282" s="257"/>
      <c r="R282" s="257">
        <v>12</v>
      </c>
      <c r="S282" s="257"/>
      <c r="T282" s="257"/>
      <c r="U282" s="257"/>
      <c r="V282" s="257"/>
      <c r="W282" s="257"/>
      <c r="X282" s="257"/>
      <c r="Y282" s="257"/>
      <c r="Z282" s="257"/>
      <c r="AA282" s="257"/>
      <c r="AB282" s="257"/>
      <c r="AC282" s="257"/>
      <c r="AD282" s="257"/>
      <c r="AE282" s="257"/>
      <c r="AF282" s="673"/>
      <c r="AG282" s="379"/>
      <c r="AH282" s="363"/>
      <c r="AI282" s="363"/>
      <c r="AJ282" s="363"/>
      <c r="AK282" s="363"/>
      <c r="AL282" s="363"/>
      <c r="AM282" s="363"/>
      <c r="AN282" s="368"/>
      <c r="AO282" s="368"/>
      <c r="AP282" s="368"/>
      <c r="AQ282" s="368"/>
      <c r="AR282" s="368"/>
      <c r="AS282" s="368"/>
      <c r="AT282" s="368"/>
      <c r="AU282" s="258">
        <f>SUM(AG282:AT282)</f>
        <v>0</v>
      </c>
    </row>
    <row r="283" spans="1:48" ht="15" outlineLevel="1">
      <c r="B283" s="256" t="s">
        <v>288</v>
      </c>
      <c r="C283" s="253" t="s">
        <v>163</v>
      </c>
      <c r="D283" s="257"/>
      <c r="E283" s="257"/>
      <c r="F283" s="257"/>
      <c r="G283" s="257"/>
      <c r="H283" s="257"/>
      <c r="I283" s="257"/>
      <c r="J283" s="257"/>
      <c r="K283" s="257"/>
      <c r="L283" s="257"/>
      <c r="M283" s="257"/>
      <c r="N283" s="257"/>
      <c r="O283" s="257"/>
      <c r="P283" s="257"/>
      <c r="Q283" s="257"/>
      <c r="R283" s="257">
        <f>R282</f>
        <v>12</v>
      </c>
      <c r="S283" s="257"/>
      <c r="T283" s="257"/>
      <c r="U283" s="257"/>
      <c r="V283" s="257"/>
      <c r="W283" s="257"/>
      <c r="X283" s="257"/>
      <c r="Y283" s="257"/>
      <c r="Z283" s="257"/>
      <c r="AA283" s="257"/>
      <c r="AB283" s="257"/>
      <c r="AC283" s="257"/>
      <c r="AD283" s="257"/>
      <c r="AE283" s="257"/>
      <c r="AF283" s="673"/>
      <c r="AG283" s="364">
        <f>AG282</f>
        <v>0</v>
      </c>
      <c r="AH283" s="364">
        <f t="shared" ref="AH283:AT283" si="758">AH282</f>
        <v>0</v>
      </c>
      <c r="AI283" s="364">
        <f t="shared" si="758"/>
        <v>0</v>
      </c>
      <c r="AJ283" s="364">
        <f t="shared" si="758"/>
        <v>0</v>
      </c>
      <c r="AK283" s="364">
        <f t="shared" si="758"/>
        <v>0</v>
      </c>
      <c r="AL283" s="364">
        <f t="shared" si="758"/>
        <v>0</v>
      </c>
      <c r="AM283" s="364">
        <f t="shared" si="758"/>
        <v>0</v>
      </c>
      <c r="AN283" s="364">
        <f t="shared" si="758"/>
        <v>0</v>
      </c>
      <c r="AO283" s="364">
        <f t="shared" si="758"/>
        <v>0</v>
      </c>
      <c r="AP283" s="364">
        <f t="shared" si="758"/>
        <v>0</v>
      </c>
      <c r="AQ283" s="364">
        <f t="shared" si="758"/>
        <v>0</v>
      </c>
      <c r="AR283" s="364">
        <f t="shared" si="758"/>
        <v>0</v>
      </c>
      <c r="AS283" s="364">
        <f t="shared" si="758"/>
        <v>0</v>
      </c>
      <c r="AT283" s="364">
        <f t="shared" si="758"/>
        <v>0</v>
      </c>
      <c r="AU283" s="268"/>
    </row>
    <row r="284" spans="1:48" ht="15" outlineLevel="1">
      <c r="B284" s="256"/>
      <c r="C284" s="253"/>
      <c r="D284" s="253"/>
      <c r="E284" s="253"/>
      <c r="F284" s="253"/>
      <c r="G284" s="253"/>
      <c r="H284" s="253"/>
      <c r="I284" s="253"/>
      <c r="J284" s="253"/>
      <c r="K284" s="253"/>
      <c r="L284" s="253"/>
      <c r="M284" s="253"/>
      <c r="N284" s="253"/>
      <c r="O284" s="253"/>
      <c r="P284" s="253"/>
      <c r="Q284" s="253"/>
      <c r="R284" s="253"/>
      <c r="S284" s="253"/>
      <c r="T284" s="253"/>
      <c r="U284" s="253"/>
      <c r="V284" s="253"/>
      <c r="W284" s="253"/>
      <c r="X284" s="253"/>
      <c r="Y284" s="253"/>
      <c r="Z284" s="253"/>
      <c r="AA284" s="253"/>
      <c r="AB284" s="253"/>
      <c r="AC284" s="253"/>
      <c r="AD284" s="253"/>
      <c r="AE284" s="253"/>
      <c r="AF284" s="253"/>
      <c r="AG284" s="375"/>
      <c r="AH284" s="378"/>
      <c r="AI284" s="378"/>
      <c r="AJ284" s="378"/>
      <c r="AK284" s="378"/>
      <c r="AL284" s="378"/>
      <c r="AM284" s="378"/>
      <c r="AN284" s="378"/>
      <c r="AO284" s="378"/>
      <c r="AP284" s="378"/>
      <c r="AQ284" s="378"/>
      <c r="AR284" s="378"/>
      <c r="AS284" s="378"/>
      <c r="AT284" s="378"/>
      <c r="AU284" s="268"/>
    </row>
    <row r="285" spans="1:48" ht="15" outlineLevel="1">
      <c r="A285" s="459">
        <v>18</v>
      </c>
      <c r="B285" s="275" t="s">
        <v>109</v>
      </c>
      <c r="C285" s="253" t="s">
        <v>25</v>
      </c>
      <c r="D285" s="257"/>
      <c r="E285" s="257"/>
      <c r="F285" s="257"/>
      <c r="G285" s="257"/>
      <c r="H285" s="257"/>
      <c r="I285" s="257"/>
      <c r="J285" s="257"/>
      <c r="K285" s="257"/>
      <c r="L285" s="257"/>
      <c r="M285" s="257"/>
      <c r="N285" s="257"/>
      <c r="O285" s="257"/>
      <c r="P285" s="257"/>
      <c r="Q285" s="257"/>
      <c r="R285" s="257">
        <v>12</v>
      </c>
      <c r="S285" s="257"/>
      <c r="T285" s="257"/>
      <c r="U285" s="257"/>
      <c r="V285" s="257"/>
      <c r="W285" s="257"/>
      <c r="X285" s="257"/>
      <c r="Y285" s="257"/>
      <c r="Z285" s="257"/>
      <c r="AA285" s="257"/>
      <c r="AB285" s="257"/>
      <c r="AC285" s="257"/>
      <c r="AD285" s="257"/>
      <c r="AE285" s="257"/>
      <c r="AF285" s="673"/>
      <c r="AG285" s="379"/>
      <c r="AH285" s="363"/>
      <c r="AI285" s="363"/>
      <c r="AJ285" s="363"/>
      <c r="AK285" s="363"/>
      <c r="AL285" s="363"/>
      <c r="AM285" s="363"/>
      <c r="AN285" s="368"/>
      <c r="AO285" s="368"/>
      <c r="AP285" s="368"/>
      <c r="AQ285" s="368"/>
      <c r="AR285" s="368"/>
      <c r="AS285" s="368"/>
      <c r="AT285" s="368"/>
      <c r="AU285" s="258">
        <f>SUM(AG285:AT285)</f>
        <v>0</v>
      </c>
    </row>
    <row r="286" spans="1:48" ht="15" outlineLevel="1">
      <c r="B286" s="256" t="s">
        <v>288</v>
      </c>
      <c r="C286" s="253" t="s">
        <v>163</v>
      </c>
      <c r="D286" s="257"/>
      <c r="E286" s="257"/>
      <c r="F286" s="257"/>
      <c r="G286" s="257"/>
      <c r="H286" s="257"/>
      <c r="I286" s="257"/>
      <c r="J286" s="257"/>
      <c r="K286" s="257"/>
      <c r="L286" s="257"/>
      <c r="M286" s="257"/>
      <c r="N286" s="257"/>
      <c r="O286" s="257"/>
      <c r="P286" s="257"/>
      <c r="Q286" s="257"/>
      <c r="R286" s="257">
        <f>R285</f>
        <v>12</v>
      </c>
      <c r="S286" s="257"/>
      <c r="T286" s="257"/>
      <c r="U286" s="257"/>
      <c r="V286" s="257"/>
      <c r="W286" s="257"/>
      <c r="X286" s="257"/>
      <c r="Y286" s="257"/>
      <c r="Z286" s="257"/>
      <c r="AA286" s="257"/>
      <c r="AB286" s="257"/>
      <c r="AC286" s="257"/>
      <c r="AD286" s="257"/>
      <c r="AE286" s="257"/>
      <c r="AF286" s="673"/>
      <c r="AG286" s="364">
        <f>AG285</f>
        <v>0</v>
      </c>
      <c r="AH286" s="364">
        <f t="shared" ref="AH286:AT286" si="759">AH285</f>
        <v>0</v>
      </c>
      <c r="AI286" s="364">
        <f t="shared" si="759"/>
        <v>0</v>
      </c>
      <c r="AJ286" s="364">
        <f t="shared" si="759"/>
        <v>0</v>
      </c>
      <c r="AK286" s="364">
        <f t="shared" si="759"/>
        <v>0</v>
      </c>
      <c r="AL286" s="364">
        <f t="shared" si="759"/>
        <v>0</v>
      </c>
      <c r="AM286" s="364">
        <f t="shared" si="759"/>
        <v>0</v>
      </c>
      <c r="AN286" s="364">
        <f t="shared" si="759"/>
        <v>0</v>
      </c>
      <c r="AO286" s="364">
        <f t="shared" si="759"/>
        <v>0</v>
      </c>
      <c r="AP286" s="364">
        <f t="shared" si="759"/>
        <v>0</v>
      </c>
      <c r="AQ286" s="364">
        <f t="shared" si="759"/>
        <v>0</v>
      </c>
      <c r="AR286" s="364">
        <f t="shared" si="759"/>
        <v>0</v>
      </c>
      <c r="AS286" s="364">
        <f t="shared" si="759"/>
        <v>0</v>
      </c>
      <c r="AT286" s="364">
        <f t="shared" si="759"/>
        <v>0</v>
      </c>
      <c r="AU286" s="268"/>
    </row>
    <row r="287" spans="1:48" ht="15" outlineLevel="1">
      <c r="B287" s="283"/>
      <c r="C287" s="253"/>
      <c r="D287" s="253"/>
      <c r="E287" s="253"/>
      <c r="F287" s="253"/>
      <c r="G287" s="253"/>
      <c r="H287" s="253"/>
      <c r="I287" s="253"/>
      <c r="J287" s="253"/>
      <c r="K287" s="253"/>
      <c r="L287" s="253"/>
      <c r="M287" s="253"/>
      <c r="N287" s="253"/>
      <c r="O287" s="253"/>
      <c r="P287" s="253"/>
      <c r="Q287" s="253"/>
      <c r="R287" s="253"/>
      <c r="S287" s="253"/>
      <c r="T287" s="253"/>
      <c r="U287" s="253"/>
      <c r="V287" s="253"/>
      <c r="W287" s="253"/>
      <c r="X287" s="253"/>
      <c r="Y287" s="253"/>
      <c r="Z287" s="253"/>
      <c r="AA287" s="253"/>
      <c r="AB287" s="253"/>
      <c r="AC287" s="253"/>
      <c r="AD287" s="253"/>
      <c r="AE287" s="253"/>
      <c r="AF287" s="253"/>
      <c r="AG287" s="376"/>
      <c r="AH287" s="377"/>
      <c r="AI287" s="377"/>
      <c r="AJ287" s="377"/>
      <c r="AK287" s="377"/>
      <c r="AL287" s="377"/>
      <c r="AM287" s="377"/>
      <c r="AN287" s="377"/>
      <c r="AO287" s="377"/>
      <c r="AP287" s="377"/>
      <c r="AQ287" s="377"/>
      <c r="AR287" s="377"/>
      <c r="AS287" s="377"/>
      <c r="AT287" s="377"/>
      <c r="AU287" s="259"/>
    </row>
    <row r="288" spans="1:48" ht="15" outlineLevel="1">
      <c r="A288" s="459">
        <v>19</v>
      </c>
      <c r="B288" s="275" t="s">
        <v>111</v>
      </c>
      <c r="C288" s="253" t="s">
        <v>25</v>
      </c>
      <c r="D288" s="257"/>
      <c r="E288" s="257"/>
      <c r="F288" s="257"/>
      <c r="G288" s="257"/>
      <c r="H288" s="257"/>
      <c r="I288" s="257"/>
      <c r="J288" s="257"/>
      <c r="K288" s="257"/>
      <c r="L288" s="257"/>
      <c r="M288" s="257"/>
      <c r="N288" s="257"/>
      <c r="O288" s="257"/>
      <c r="P288" s="257"/>
      <c r="Q288" s="257"/>
      <c r="R288" s="257">
        <v>12</v>
      </c>
      <c r="S288" s="257"/>
      <c r="T288" s="257"/>
      <c r="U288" s="257"/>
      <c r="V288" s="257"/>
      <c r="W288" s="257"/>
      <c r="X288" s="257"/>
      <c r="Y288" s="257"/>
      <c r="Z288" s="257"/>
      <c r="AA288" s="257"/>
      <c r="AB288" s="257"/>
      <c r="AC288" s="257"/>
      <c r="AD288" s="257"/>
      <c r="AE288" s="257"/>
      <c r="AF288" s="673"/>
      <c r="AG288" s="379"/>
      <c r="AH288" s="363"/>
      <c r="AI288" s="363"/>
      <c r="AJ288" s="363"/>
      <c r="AK288" s="363"/>
      <c r="AL288" s="363"/>
      <c r="AM288" s="363"/>
      <c r="AN288" s="368"/>
      <c r="AO288" s="368"/>
      <c r="AP288" s="368"/>
      <c r="AQ288" s="368"/>
      <c r="AR288" s="368"/>
      <c r="AS288" s="368"/>
      <c r="AT288" s="368"/>
      <c r="AU288" s="258">
        <f>SUM(AG288:AT288)</f>
        <v>0</v>
      </c>
    </row>
    <row r="289" spans="1:47" ht="15" outlineLevel="1">
      <c r="B289" s="256" t="s">
        <v>288</v>
      </c>
      <c r="C289" s="253" t="s">
        <v>163</v>
      </c>
      <c r="D289" s="257"/>
      <c r="E289" s="257"/>
      <c r="F289" s="257"/>
      <c r="G289" s="257"/>
      <c r="H289" s="257"/>
      <c r="I289" s="257"/>
      <c r="J289" s="257"/>
      <c r="K289" s="257"/>
      <c r="L289" s="257"/>
      <c r="M289" s="257"/>
      <c r="N289" s="257"/>
      <c r="O289" s="257"/>
      <c r="P289" s="257"/>
      <c r="Q289" s="257"/>
      <c r="R289" s="257">
        <f>R288</f>
        <v>12</v>
      </c>
      <c r="S289" s="257"/>
      <c r="T289" s="257"/>
      <c r="U289" s="257"/>
      <c r="V289" s="257"/>
      <c r="W289" s="257"/>
      <c r="X289" s="257"/>
      <c r="Y289" s="257"/>
      <c r="Z289" s="257"/>
      <c r="AA289" s="257"/>
      <c r="AB289" s="257"/>
      <c r="AC289" s="257"/>
      <c r="AD289" s="257"/>
      <c r="AE289" s="257"/>
      <c r="AF289" s="673"/>
      <c r="AG289" s="364">
        <f>AG288</f>
        <v>0</v>
      </c>
      <c r="AH289" s="364">
        <f t="shared" ref="AH289:AT289" si="760">AH288</f>
        <v>0</v>
      </c>
      <c r="AI289" s="364">
        <f t="shared" si="760"/>
        <v>0</v>
      </c>
      <c r="AJ289" s="364">
        <f t="shared" si="760"/>
        <v>0</v>
      </c>
      <c r="AK289" s="364">
        <f t="shared" si="760"/>
        <v>0</v>
      </c>
      <c r="AL289" s="364">
        <f t="shared" si="760"/>
        <v>0</v>
      </c>
      <c r="AM289" s="364">
        <f t="shared" si="760"/>
        <v>0</v>
      </c>
      <c r="AN289" s="364">
        <f t="shared" si="760"/>
        <v>0</v>
      </c>
      <c r="AO289" s="364">
        <f t="shared" si="760"/>
        <v>0</v>
      </c>
      <c r="AP289" s="364">
        <f t="shared" si="760"/>
        <v>0</v>
      </c>
      <c r="AQ289" s="364">
        <f t="shared" si="760"/>
        <v>0</v>
      </c>
      <c r="AR289" s="364">
        <f t="shared" si="760"/>
        <v>0</v>
      </c>
      <c r="AS289" s="364">
        <f t="shared" si="760"/>
        <v>0</v>
      </c>
      <c r="AT289" s="364">
        <f t="shared" si="760"/>
        <v>0</v>
      </c>
      <c r="AU289" s="259"/>
    </row>
    <row r="290" spans="1:47" ht="15" outlineLevel="1">
      <c r="B290" s="283"/>
      <c r="C290" s="253"/>
      <c r="D290" s="253"/>
      <c r="E290" s="253"/>
      <c r="F290" s="253"/>
      <c r="G290" s="253"/>
      <c r="H290" s="253"/>
      <c r="I290" s="253"/>
      <c r="J290" s="253"/>
      <c r="K290" s="253"/>
      <c r="L290" s="253"/>
      <c r="M290" s="253"/>
      <c r="N290" s="253"/>
      <c r="O290" s="253"/>
      <c r="P290" s="253"/>
      <c r="Q290" s="253"/>
      <c r="R290" s="253"/>
      <c r="S290" s="253"/>
      <c r="T290" s="253"/>
      <c r="U290" s="253"/>
      <c r="V290" s="253"/>
      <c r="W290" s="253"/>
      <c r="X290" s="253"/>
      <c r="Y290" s="253"/>
      <c r="Z290" s="253"/>
      <c r="AA290" s="253"/>
      <c r="AB290" s="253"/>
      <c r="AC290" s="253"/>
      <c r="AD290" s="253"/>
      <c r="AE290" s="253"/>
      <c r="AF290" s="253"/>
      <c r="AG290" s="365"/>
      <c r="AH290" s="365"/>
      <c r="AI290" s="365"/>
      <c r="AJ290" s="365"/>
      <c r="AK290" s="365"/>
      <c r="AL290" s="365"/>
      <c r="AM290" s="365"/>
      <c r="AN290" s="365"/>
      <c r="AO290" s="365"/>
      <c r="AP290" s="365"/>
      <c r="AQ290" s="365"/>
      <c r="AR290" s="365"/>
      <c r="AS290" s="365"/>
      <c r="AT290" s="365"/>
      <c r="AU290" s="268"/>
    </row>
    <row r="291" spans="1:47" ht="15" outlineLevel="1">
      <c r="A291" s="459">
        <v>20</v>
      </c>
      <c r="B291" s="275" t="s">
        <v>110</v>
      </c>
      <c r="C291" s="253" t="s">
        <v>25</v>
      </c>
      <c r="D291" s="257"/>
      <c r="E291" s="257"/>
      <c r="F291" s="257"/>
      <c r="G291" s="257"/>
      <c r="H291" s="257"/>
      <c r="I291" s="257"/>
      <c r="J291" s="257"/>
      <c r="K291" s="257"/>
      <c r="L291" s="257"/>
      <c r="M291" s="257"/>
      <c r="N291" s="257"/>
      <c r="O291" s="257"/>
      <c r="P291" s="257"/>
      <c r="Q291" s="257"/>
      <c r="R291" s="257">
        <v>12</v>
      </c>
      <c r="S291" s="257"/>
      <c r="T291" s="257"/>
      <c r="U291" s="257"/>
      <c r="V291" s="257"/>
      <c r="W291" s="257"/>
      <c r="X291" s="257"/>
      <c r="Y291" s="257"/>
      <c r="Z291" s="257"/>
      <c r="AA291" s="257"/>
      <c r="AB291" s="257"/>
      <c r="AC291" s="257"/>
      <c r="AD291" s="257"/>
      <c r="AE291" s="257"/>
      <c r="AF291" s="673"/>
      <c r="AG291" s="379"/>
      <c r="AH291" s="363"/>
      <c r="AI291" s="363"/>
      <c r="AJ291" s="363"/>
      <c r="AK291" s="363"/>
      <c r="AL291" s="363"/>
      <c r="AM291" s="363"/>
      <c r="AN291" s="368"/>
      <c r="AO291" s="368"/>
      <c r="AP291" s="368"/>
      <c r="AQ291" s="368"/>
      <c r="AR291" s="368"/>
      <c r="AS291" s="368"/>
      <c r="AT291" s="368"/>
      <c r="AU291" s="258">
        <f>SUM(AG291:AT291)</f>
        <v>0</v>
      </c>
    </row>
    <row r="292" spans="1:47" ht="15" outlineLevel="1">
      <c r="B292" s="256" t="s">
        <v>288</v>
      </c>
      <c r="C292" s="253" t="s">
        <v>163</v>
      </c>
      <c r="D292" s="257"/>
      <c r="E292" s="257"/>
      <c r="F292" s="257"/>
      <c r="G292" s="257"/>
      <c r="H292" s="257"/>
      <c r="I292" s="257"/>
      <c r="J292" s="257"/>
      <c r="K292" s="257"/>
      <c r="L292" s="257"/>
      <c r="M292" s="257"/>
      <c r="N292" s="257"/>
      <c r="O292" s="257"/>
      <c r="P292" s="257"/>
      <c r="Q292" s="257"/>
      <c r="R292" s="257">
        <f>R291</f>
        <v>12</v>
      </c>
      <c r="S292" s="257"/>
      <c r="T292" s="257"/>
      <c r="U292" s="257"/>
      <c r="V292" s="257"/>
      <c r="W292" s="257"/>
      <c r="X292" s="257"/>
      <c r="Y292" s="257"/>
      <c r="Z292" s="257"/>
      <c r="AA292" s="257"/>
      <c r="AB292" s="257"/>
      <c r="AC292" s="257"/>
      <c r="AD292" s="257"/>
      <c r="AE292" s="257"/>
      <c r="AF292" s="673"/>
      <c r="AG292" s="364">
        <f t="shared" ref="AG292:AT292" si="761">AG291</f>
        <v>0</v>
      </c>
      <c r="AH292" s="364">
        <f t="shared" si="761"/>
        <v>0</v>
      </c>
      <c r="AI292" s="364">
        <f t="shared" si="761"/>
        <v>0</v>
      </c>
      <c r="AJ292" s="364">
        <f t="shared" si="761"/>
        <v>0</v>
      </c>
      <c r="AK292" s="364">
        <f t="shared" si="761"/>
        <v>0</v>
      </c>
      <c r="AL292" s="364">
        <f t="shared" si="761"/>
        <v>0</v>
      </c>
      <c r="AM292" s="364">
        <f t="shared" si="761"/>
        <v>0</v>
      </c>
      <c r="AN292" s="364">
        <f t="shared" si="761"/>
        <v>0</v>
      </c>
      <c r="AO292" s="364">
        <f t="shared" si="761"/>
        <v>0</v>
      </c>
      <c r="AP292" s="364">
        <f t="shared" si="761"/>
        <v>0</v>
      </c>
      <c r="AQ292" s="364">
        <f t="shared" si="761"/>
        <v>0</v>
      </c>
      <c r="AR292" s="364">
        <f t="shared" si="761"/>
        <v>0</v>
      </c>
      <c r="AS292" s="364">
        <f t="shared" si="761"/>
        <v>0</v>
      </c>
      <c r="AT292" s="364">
        <f t="shared" si="761"/>
        <v>0</v>
      </c>
      <c r="AU292" s="268"/>
    </row>
    <row r="293" spans="1:47" ht="15.6" outlineLevel="1">
      <c r="B293" s="284"/>
      <c r="C293" s="262"/>
      <c r="D293" s="253"/>
      <c r="E293" s="253"/>
      <c r="F293" s="253"/>
      <c r="G293" s="253"/>
      <c r="H293" s="253"/>
      <c r="I293" s="253"/>
      <c r="J293" s="253"/>
      <c r="K293" s="253"/>
      <c r="L293" s="253"/>
      <c r="M293" s="253"/>
      <c r="N293" s="253"/>
      <c r="O293" s="253"/>
      <c r="P293" s="253"/>
      <c r="Q293" s="253"/>
      <c r="R293" s="262"/>
      <c r="S293" s="253"/>
      <c r="T293" s="253"/>
      <c r="U293" s="253"/>
      <c r="V293" s="253"/>
      <c r="W293" s="253"/>
      <c r="X293" s="253"/>
      <c r="Y293" s="253"/>
      <c r="Z293" s="253"/>
      <c r="AA293" s="253"/>
      <c r="AB293" s="253"/>
      <c r="AC293" s="253"/>
      <c r="AD293" s="253"/>
      <c r="AE293" s="253"/>
      <c r="AF293" s="253"/>
      <c r="AG293" s="365"/>
      <c r="AH293" s="365"/>
      <c r="AI293" s="365"/>
      <c r="AJ293" s="365"/>
      <c r="AK293" s="365"/>
      <c r="AL293" s="365"/>
      <c r="AM293" s="365"/>
      <c r="AN293" s="365"/>
      <c r="AO293" s="365"/>
      <c r="AP293" s="365"/>
      <c r="AQ293" s="365"/>
      <c r="AR293" s="365"/>
      <c r="AS293" s="365"/>
      <c r="AT293" s="365"/>
      <c r="AU293" s="268"/>
    </row>
    <row r="294" spans="1:47" ht="15.6" outlineLevel="1">
      <c r="B294" s="456" t="s">
        <v>500</v>
      </c>
      <c r="C294" s="253"/>
      <c r="D294" s="253"/>
      <c r="E294" s="253"/>
      <c r="F294" s="253"/>
      <c r="G294" s="253"/>
      <c r="H294" s="253"/>
      <c r="I294" s="253"/>
      <c r="J294" s="253"/>
      <c r="K294" s="253"/>
      <c r="L294" s="253"/>
      <c r="M294" s="253"/>
      <c r="N294" s="253"/>
      <c r="O294" s="253"/>
      <c r="P294" s="253"/>
      <c r="Q294" s="253"/>
      <c r="R294" s="253"/>
      <c r="S294" s="253"/>
      <c r="T294" s="253"/>
      <c r="U294" s="253"/>
      <c r="V294" s="253"/>
      <c r="W294" s="253"/>
      <c r="X294" s="253"/>
      <c r="Y294" s="253"/>
      <c r="Z294" s="253"/>
      <c r="AA294" s="253"/>
      <c r="AB294" s="253"/>
      <c r="AC294" s="253"/>
      <c r="AD294" s="253"/>
      <c r="AE294" s="253"/>
      <c r="AF294" s="253"/>
      <c r="AG294" s="375"/>
      <c r="AH294" s="378"/>
      <c r="AI294" s="378"/>
      <c r="AJ294" s="378"/>
      <c r="AK294" s="378"/>
      <c r="AL294" s="378"/>
      <c r="AM294" s="378"/>
      <c r="AN294" s="378"/>
      <c r="AO294" s="378"/>
      <c r="AP294" s="378"/>
      <c r="AQ294" s="378"/>
      <c r="AR294" s="378"/>
      <c r="AS294" s="378"/>
      <c r="AT294" s="378"/>
      <c r="AU294" s="268"/>
    </row>
    <row r="295" spans="1:47" ht="15.6" outlineLevel="1">
      <c r="B295" s="250" t="s">
        <v>496</v>
      </c>
      <c r="C295" s="253"/>
      <c r="D295" s="253"/>
      <c r="E295" s="253"/>
      <c r="F295" s="253"/>
      <c r="G295" s="253"/>
      <c r="H295" s="253"/>
      <c r="I295" s="253"/>
      <c r="J295" s="253"/>
      <c r="K295" s="253"/>
      <c r="L295" s="253"/>
      <c r="M295" s="253"/>
      <c r="N295" s="253"/>
      <c r="O295" s="253"/>
      <c r="P295" s="253"/>
      <c r="Q295" s="253"/>
      <c r="R295" s="253"/>
      <c r="S295" s="253"/>
      <c r="T295" s="253"/>
      <c r="U295" s="253"/>
      <c r="V295" s="253"/>
      <c r="W295" s="253"/>
      <c r="X295" s="253"/>
      <c r="Y295" s="253"/>
      <c r="Z295" s="253"/>
      <c r="AA295" s="253"/>
      <c r="AB295" s="253"/>
      <c r="AC295" s="253"/>
      <c r="AD295" s="253"/>
      <c r="AE295" s="253"/>
      <c r="AF295" s="253"/>
      <c r="AG295" s="375"/>
      <c r="AH295" s="378"/>
      <c r="AI295" s="378"/>
      <c r="AJ295" s="378"/>
      <c r="AK295" s="378"/>
      <c r="AL295" s="378"/>
      <c r="AM295" s="378"/>
      <c r="AN295" s="378"/>
      <c r="AO295" s="378"/>
      <c r="AP295" s="378"/>
      <c r="AQ295" s="378"/>
      <c r="AR295" s="378"/>
      <c r="AS295" s="378"/>
      <c r="AT295" s="378"/>
      <c r="AU295" s="268"/>
    </row>
    <row r="296" spans="1:47" ht="15" outlineLevel="1">
      <c r="A296" s="459">
        <v>21</v>
      </c>
      <c r="B296" s="275" t="s">
        <v>113</v>
      </c>
      <c r="C296" s="253" t="s">
        <v>25</v>
      </c>
      <c r="D296" s="257"/>
      <c r="E296" s="257"/>
      <c r="F296" s="257"/>
      <c r="G296" s="257"/>
      <c r="H296" s="257"/>
      <c r="I296" s="257">
        <f>+'7.  Persistence Report'!BA32</f>
        <v>1352387</v>
      </c>
      <c r="J296" s="257">
        <f>+'7.  Persistence Report'!BB32</f>
        <v>1352387</v>
      </c>
      <c r="K296" s="257">
        <f>+'7.  Persistence Report'!BC32</f>
        <v>1352213</v>
      </c>
      <c r="L296" s="257">
        <f>+'7.  Persistence Report'!BD32</f>
        <v>1352213</v>
      </c>
      <c r="M296" s="257">
        <f>+'7.  Persistence Report'!BE32</f>
        <v>1340221</v>
      </c>
      <c r="N296" s="257">
        <f>+'7.  Persistence Report'!BF32</f>
        <v>1326758</v>
      </c>
      <c r="O296" s="257">
        <f>+'7.  Persistence Report'!BG32</f>
        <v>1325665</v>
      </c>
      <c r="P296" s="257">
        <f>+'7.  Persistence Report'!BH32</f>
        <v>1325665</v>
      </c>
      <c r="Q296" s="673"/>
      <c r="R296" s="253"/>
      <c r="S296" s="257"/>
      <c r="T296" s="257"/>
      <c r="U296" s="257"/>
      <c r="V296" s="257"/>
      <c r="W296" s="257"/>
      <c r="X296" s="257">
        <f>+'7.  Persistence Report'!V32</f>
        <v>87</v>
      </c>
      <c r="Y296" s="257">
        <f>+'7.  Persistence Report'!W32</f>
        <v>87</v>
      </c>
      <c r="Z296" s="257">
        <f>+'7.  Persistence Report'!X32</f>
        <v>87</v>
      </c>
      <c r="AA296" s="257">
        <f>+'7.  Persistence Report'!Y32</f>
        <v>87</v>
      </c>
      <c r="AB296" s="257">
        <f>+'7.  Persistence Report'!Z32</f>
        <v>86</v>
      </c>
      <c r="AC296" s="257">
        <f>+'7.  Persistence Report'!AA32</f>
        <v>84</v>
      </c>
      <c r="AD296" s="257">
        <f>+'7.  Persistence Report'!AB32</f>
        <v>84</v>
      </c>
      <c r="AE296" s="257">
        <f>+'7.  Persistence Report'!AC32</f>
        <v>84</v>
      </c>
      <c r="AF296" s="673"/>
      <c r="AG296" s="363"/>
      <c r="AH296" s="363"/>
      <c r="AI296" s="363"/>
      <c r="AJ296" s="363"/>
      <c r="AK296" s="363"/>
      <c r="AL296" s="363"/>
      <c r="AM296" s="363"/>
      <c r="AN296" s="363"/>
      <c r="AO296" s="363"/>
      <c r="AP296" s="363"/>
      <c r="AQ296" s="363"/>
      <c r="AR296" s="363"/>
      <c r="AS296" s="363"/>
      <c r="AT296" s="363"/>
      <c r="AU296" s="258">
        <f>SUM(AG296:AT296)</f>
        <v>0</v>
      </c>
    </row>
    <row r="297" spans="1:47" ht="15" outlineLevel="1">
      <c r="B297" s="256" t="s">
        <v>288</v>
      </c>
      <c r="C297" s="253" t="s">
        <v>163</v>
      </c>
      <c r="D297" s="257"/>
      <c r="E297" s="257"/>
      <c r="F297" s="257"/>
      <c r="G297" s="257"/>
      <c r="H297" s="257"/>
      <c r="I297" s="257">
        <f>+'7.  Persistence Report'!BA50</f>
        <v>47936</v>
      </c>
      <c r="J297" s="257">
        <f>+'7.  Persistence Report'!BB50</f>
        <v>47936</v>
      </c>
      <c r="K297" s="257">
        <f>+'7.  Persistence Report'!BC50</f>
        <v>47932</v>
      </c>
      <c r="L297" s="257">
        <f>+'7.  Persistence Report'!BD50</f>
        <v>47932</v>
      </c>
      <c r="M297" s="257">
        <f>+'7.  Persistence Report'!BE50</f>
        <v>48003</v>
      </c>
      <c r="N297" s="257">
        <f>+'7.  Persistence Report'!BF50</f>
        <v>48037</v>
      </c>
      <c r="O297" s="257">
        <f>+'7.  Persistence Report'!BG50</f>
        <v>47990</v>
      </c>
      <c r="P297" s="257">
        <f>+'7.  Persistence Report'!BH50</f>
        <v>47990</v>
      </c>
      <c r="Q297" s="673"/>
      <c r="R297" s="253"/>
      <c r="S297" s="257"/>
      <c r="T297" s="257"/>
      <c r="U297" s="257"/>
      <c r="V297" s="257"/>
      <c r="W297" s="257"/>
      <c r="X297" s="257">
        <f>+'7.  Persistence Report'!V50</f>
        <v>3</v>
      </c>
      <c r="Y297" s="257">
        <f>+'7.  Persistence Report'!W50</f>
        <v>3</v>
      </c>
      <c r="Z297" s="257">
        <f>+'7.  Persistence Report'!X50</f>
        <v>3</v>
      </c>
      <c r="AA297" s="257">
        <f>+'7.  Persistence Report'!Y50</f>
        <v>3</v>
      </c>
      <c r="AB297" s="257">
        <f>+'7.  Persistence Report'!Z50</f>
        <v>3</v>
      </c>
      <c r="AC297" s="257">
        <f>+'7.  Persistence Report'!AA50</f>
        <v>3</v>
      </c>
      <c r="AD297" s="257">
        <f>+'7.  Persistence Report'!AB50</f>
        <v>3</v>
      </c>
      <c r="AE297" s="257">
        <f>+'7.  Persistence Report'!AC50</f>
        <v>3</v>
      </c>
      <c r="AF297" s="673"/>
      <c r="AG297" s="364">
        <f>AG296</f>
        <v>0</v>
      </c>
      <c r="AH297" s="364">
        <f t="shared" ref="AH297" si="762">AH296</f>
        <v>0</v>
      </c>
      <c r="AI297" s="364">
        <f t="shared" ref="AI297" si="763">AI296</f>
        <v>0</v>
      </c>
      <c r="AJ297" s="364">
        <f t="shared" ref="AJ297" si="764">AJ296</f>
        <v>0</v>
      </c>
      <c r="AK297" s="364">
        <f t="shared" ref="AK297" si="765">AK296</f>
        <v>0</v>
      </c>
      <c r="AL297" s="364">
        <f t="shared" ref="AL297" si="766">AL296</f>
        <v>0</v>
      </c>
      <c r="AM297" s="364">
        <f t="shared" ref="AM297" si="767">AM296</f>
        <v>0</v>
      </c>
      <c r="AN297" s="364">
        <f t="shared" ref="AN297" si="768">AN296</f>
        <v>0</v>
      </c>
      <c r="AO297" s="364">
        <f t="shared" ref="AO297" si="769">AO296</f>
        <v>0</v>
      </c>
      <c r="AP297" s="364">
        <f t="shared" ref="AP297" si="770">AP296</f>
        <v>0</v>
      </c>
      <c r="AQ297" s="364">
        <f t="shared" ref="AQ297" si="771">AQ296</f>
        <v>0</v>
      </c>
      <c r="AR297" s="364">
        <f t="shared" ref="AR297" si="772">AR296</f>
        <v>0</v>
      </c>
      <c r="AS297" s="364">
        <f t="shared" ref="AS297" si="773">AS296</f>
        <v>0</v>
      </c>
      <c r="AT297" s="364">
        <f t="shared" ref="AT297" si="774">AT296</f>
        <v>0</v>
      </c>
      <c r="AU297" s="268"/>
    </row>
    <row r="298" spans="1:47" ht="15" outlineLevel="1">
      <c r="B298" s="256"/>
      <c r="C298" s="253"/>
      <c r="D298" s="253"/>
      <c r="E298" s="253"/>
      <c r="F298" s="253"/>
      <c r="G298" s="253"/>
      <c r="H298" s="253"/>
      <c r="I298" s="253"/>
      <c r="J298" s="253"/>
      <c r="K298" s="253"/>
      <c r="L298" s="253"/>
      <c r="M298" s="253"/>
      <c r="N298" s="253"/>
      <c r="O298" s="253"/>
      <c r="P298" s="253"/>
      <c r="Q298" s="253"/>
      <c r="R298" s="253"/>
      <c r="S298" s="253"/>
      <c r="T298" s="253"/>
      <c r="U298" s="253"/>
      <c r="V298" s="253"/>
      <c r="W298" s="253"/>
      <c r="X298" s="253"/>
      <c r="Y298" s="253"/>
      <c r="Z298" s="253"/>
      <c r="AA298" s="253"/>
      <c r="AB298" s="253"/>
      <c r="AC298" s="253"/>
      <c r="AD298" s="253"/>
      <c r="AE298" s="253"/>
      <c r="AF298" s="253"/>
      <c r="AG298" s="375"/>
      <c r="AH298" s="378"/>
      <c r="AI298" s="378"/>
      <c r="AJ298" s="378"/>
      <c r="AK298" s="378"/>
      <c r="AL298" s="378"/>
      <c r="AM298" s="378"/>
      <c r="AN298" s="378"/>
      <c r="AO298" s="378"/>
      <c r="AP298" s="378"/>
      <c r="AQ298" s="378"/>
      <c r="AR298" s="378"/>
      <c r="AS298" s="378"/>
      <c r="AT298" s="378"/>
      <c r="AU298" s="268"/>
    </row>
    <row r="299" spans="1:47" ht="15" outlineLevel="1">
      <c r="A299" s="459">
        <v>22</v>
      </c>
      <c r="B299" s="275" t="s">
        <v>114</v>
      </c>
      <c r="C299" s="253" t="s">
        <v>25</v>
      </c>
      <c r="D299" s="257"/>
      <c r="E299" s="257"/>
      <c r="F299" s="257"/>
      <c r="G299" s="257"/>
      <c r="H299" s="257"/>
      <c r="I299" s="257">
        <f>+'7.  Persistence Report'!BA41</f>
        <v>108688</v>
      </c>
      <c r="J299" s="257">
        <f>+'7.  Persistence Report'!BB41</f>
        <v>108688</v>
      </c>
      <c r="K299" s="257">
        <f>+'7.  Persistence Report'!BC41</f>
        <v>108688</v>
      </c>
      <c r="L299" s="257">
        <f>+'7.  Persistence Report'!BD41</f>
        <v>108688</v>
      </c>
      <c r="M299" s="257">
        <f>+'7.  Persistence Report'!BE41</f>
        <v>108688</v>
      </c>
      <c r="N299" s="257">
        <f>+'7.  Persistence Report'!BF41</f>
        <v>108688</v>
      </c>
      <c r="O299" s="257">
        <f>+'7.  Persistence Report'!BG41</f>
        <v>108688</v>
      </c>
      <c r="P299" s="257">
        <f>+'7.  Persistence Report'!BH41</f>
        <v>108688</v>
      </c>
      <c r="Q299" s="673"/>
      <c r="R299" s="253"/>
      <c r="S299" s="257"/>
      <c r="T299" s="257"/>
      <c r="U299" s="257"/>
      <c r="V299" s="257"/>
      <c r="W299" s="257"/>
      <c r="X299" s="257">
        <f>+'7.  Persistence Report'!V41</f>
        <v>31</v>
      </c>
      <c r="Y299" s="257">
        <f>+'7.  Persistence Report'!W41</f>
        <v>31</v>
      </c>
      <c r="Z299" s="257">
        <f>+'7.  Persistence Report'!X41</f>
        <v>31</v>
      </c>
      <c r="AA299" s="257">
        <f>+'7.  Persistence Report'!Y41</f>
        <v>31</v>
      </c>
      <c r="AB299" s="257">
        <f>+'7.  Persistence Report'!Z41</f>
        <v>31</v>
      </c>
      <c r="AC299" s="257">
        <f>+'7.  Persistence Report'!AA41</f>
        <v>31</v>
      </c>
      <c r="AD299" s="257">
        <f>+'7.  Persistence Report'!AB41</f>
        <v>31</v>
      </c>
      <c r="AE299" s="257">
        <f>+'7.  Persistence Report'!AC41</f>
        <v>31</v>
      </c>
      <c r="AF299" s="673"/>
      <c r="AG299" s="363"/>
      <c r="AH299" s="363"/>
      <c r="AI299" s="363"/>
      <c r="AJ299" s="363"/>
      <c r="AK299" s="363"/>
      <c r="AL299" s="363"/>
      <c r="AM299" s="363"/>
      <c r="AN299" s="363"/>
      <c r="AO299" s="363"/>
      <c r="AP299" s="363"/>
      <c r="AQ299" s="363"/>
      <c r="AR299" s="363"/>
      <c r="AS299" s="363"/>
      <c r="AT299" s="363"/>
      <c r="AU299" s="258">
        <f>SUM(AG299:AT299)</f>
        <v>0</v>
      </c>
    </row>
    <row r="300" spans="1:47" ht="15" outlineLevel="1">
      <c r="B300" s="256" t="s">
        <v>288</v>
      </c>
      <c r="C300" s="253" t="s">
        <v>163</v>
      </c>
      <c r="D300" s="257"/>
      <c r="E300" s="257"/>
      <c r="F300" s="257"/>
      <c r="G300" s="257"/>
      <c r="H300" s="257"/>
      <c r="I300" s="257">
        <f>+'7.  Persistence Report'!BA64</f>
        <v>1914</v>
      </c>
      <c r="J300" s="257">
        <f>+'7.  Persistence Report'!BB64</f>
        <v>1914</v>
      </c>
      <c r="K300" s="257">
        <f>+'7.  Persistence Report'!BC64</f>
        <v>1914</v>
      </c>
      <c r="L300" s="257">
        <f>+'7.  Persistence Report'!BD64</f>
        <v>1914</v>
      </c>
      <c r="M300" s="257">
        <f>+'7.  Persistence Report'!BE64</f>
        <v>1914</v>
      </c>
      <c r="N300" s="257">
        <f>+'7.  Persistence Report'!BF64</f>
        <v>1914</v>
      </c>
      <c r="O300" s="257">
        <f>+'7.  Persistence Report'!BG64</f>
        <v>1914</v>
      </c>
      <c r="P300" s="257">
        <f>+'7.  Persistence Report'!BH64</f>
        <v>1914</v>
      </c>
      <c r="Q300" s="673"/>
      <c r="R300" s="253"/>
      <c r="S300" s="257"/>
      <c r="T300" s="257"/>
      <c r="U300" s="257"/>
      <c r="V300" s="257"/>
      <c r="W300" s="257"/>
      <c r="X300" s="257">
        <f>+'7.  Persistence Report'!V64</f>
        <v>1</v>
      </c>
      <c r="Y300" s="257">
        <f>+'7.  Persistence Report'!W64</f>
        <v>1</v>
      </c>
      <c r="Z300" s="257">
        <f>+'7.  Persistence Report'!X64</f>
        <v>1</v>
      </c>
      <c r="AA300" s="257">
        <f>+'7.  Persistence Report'!Y64</f>
        <v>1</v>
      </c>
      <c r="AB300" s="257">
        <f>+'7.  Persistence Report'!Z64</f>
        <v>1</v>
      </c>
      <c r="AC300" s="257">
        <f>+'7.  Persistence Report'!AA64</f>
        <v>1</v>
      </c>
      <c r="AD300" s="257">
        <f>+'7.  Persistence Report'!AB64</f>
        <v>1</v>
      </c>
      <c r="AE300" s="257">
        <f>+'7.  Persistence Report'!AC64</f>
        <v>1</v>
      </c>
      <c r="AF300" s="673"/>
      <c r="AG300" s="364">
        <f>AG299</f>
        <v>0</v>
      </c>
      <c r="AH300" s="364">
        <f t="shared" ref="AH300" si="775">AH299</f>
        <v>0</v>
      </c>
      <c r="AI300" s="364">
        <f t="shared" ref="AI300" si="776">AI299</f>
        <v>0</v>
      </c>
      <c r="AJ300" s="364">
        <f t="shared" ref="AJ300" si="777">AJ299</f>
        <v>0</v>
      </c>
      <c r="AK300" s="364">
        <f t="shared" ref="AK300" si="778">AK299</f>
        <v>0</v>
      </c>
      <c r="AL300" s="364">
        <f t="shared" ref="AL300" si="779">AL299</f>
        <v>0</v>
      </c>
      <c r="AM300" s="364">
        <f t="shared" ref="AM300" si="780">AM299</f>
        <v>0</v>
      </c>
      <c r="AN300" s="364">
        <f t="shared" ref="AN300" si="781">AN299</f>
        <v>0</v>
      </c>
      <c r="AO300" s="364">
        <f t="shared" ref="AO300" si="782">AO299</f>
        <v>0</v>
      </c>
      <c r="AP300" s="364">
        <f t="shared" ref="AP300" si="783">AP299</f>
        <v>0</v>
      </c>
      <c r="AQ300" s="364">
        <f t="shared" ref="AQ300" si="784">AQ299</f>
        <v>0</v>
      </c>
      <c r="AR300" s="364">
        <f t="shared" ref="AR300" si="785">AR299</f>
        <v>0</v>
      </c>
      <c r="AS300" s="364">
        <f t="shared" ref="AS300" si="786">AS299</f>
        <v>0</v>
      </c>
      <c r="AT300" s="364">
        <f t="shared" ref="AT300" si="787">AT299</f>
        <v>0</v>
      </c>
      <c r="AU300" s="268"/>
    </row>
    <row r="301" spans="1:47" ht="15" outlineLevel="1">
      <c r="B301" s="256"/>
      <c r="C301" s="253"/>
      <c r="D301" s="253"/>
      <c r="E301" s="253"/>
      <c r="F301" s="253"/>
      <c r="G301" s="253"/>
      <c r="H301" s="253"/>
      <c r="I301" s="253"/>
      <c r="J301" s="253"/>
      <c r="K301" s="253"/>
      <c r="L301" s="253"/>
      <c r="M301" s="253"/>
      <c r="N301" s="253"/>
      <c r="O301" s="253"/>
      <c r="P301" s="253"/>
      <c r="Q301" s="253"/>
      <c r="R301" s="253"/>
      <c r="S301" s="253"/>
      <c r="T301" s="253"/>
      <c r="U301" s="253"/>
      <c r="V301" s="253"/>
      <c r="W301" s="253"/>
      <c r="X301" s="253"/>
      <c r="Y301" s="253"/>
      <c r="Z301" s="253"/>
      <c r="AA301" s="253"/>
      <c r="AB301" s="253"/>
      <c r="AC301" s="253"/>
      <c r="AD301" s="253"/>
      <c r="AE301" s="253"/>
      <c r="AF301" s="253"/>
      <c r="AG301" s="375"/>
      <c r="AH301" s="378"/>
      <c r="AI301" s="378"/>
      <c r="AJ301" s="378"/>
      <c r="AK301" s="378"/>
      <c r="AL301" s="378"/>
      <c r="AM301" s="378"/>
      <c r="AN301" s="378"/>
      <c r="AO301" s="378"/>
      <c r="AP301" s="378"/>
      <c r="AQ301" s="378"/>
      <c r="AR301" s="378"/>
      <c r="AS301" s="378"/>
      <c r="AT301" s="378"/>
      <c r="AU301" s="268"/>
    </row>
    <row r="302" spans="1:47" ht="15" outlineLevel="1">
      <c r="A302" s="459">
        <v>23</v>
      </c>
      <c r="B302" s="275" t="s">
        <v>115</v>
      </c>
      <c r="C302" s="253" t="s">
        <v>25</v>
      </c>
      <c r="D302" s="257"/>
      <c r="E302" s="257"/>
      <c r="F302" s="257"/>
      <c r="G302" s="257"/>
      <c r="H302" s="257"/>
      <c r="I302" s="257"/>
      <c r="J302" s="257"/>
      <c r="K302" s="257"/>
      <c r="L302" s="257"/>
      <c r="M302" s="257"/>
      <c r="N302" s="257"/>
      <c r="O302" s="257"/>
      <c r="P302" s="257"/>
      <c r="Q302" s="673"/>
      <c r="R302" s="253"/>
      <c r="S302" s="257"/>
      <c r="T302" s="257"/>
      <c r="U302" s="257"/>
      <c r="V302" s="257"/>
      <c r="W302" s="257"/>
      <c r="X302" s="257"/>
      <c r="Y302" s="257"/>
      <c r="Z302" s="257"/>
      <c r="AA302" s="257"/>
      <c r="AB302" s="257"/>
      <c r="AC302" s="257"/>
      <c r="AD302" s="257"/>
      <c r="AE302" s="257"/>
      <c r="AF302" s="673"/>
      <c r="AG302" s="363"/>
      <c r="AH302" s="363"/>
      <c r="AI302" s="363"/>
      <c r="AJ302" s="363"/>
      <c r="AK302" s="363"/>
      <c r="AL302" s="363"/>
      <c r="AM302" s="363"/>
      <c r="AN302" s="363"/>
      <c r="AO302" s="363"/>
      <c r="AP302" s="363"/>
      <c r="AQ302" s="363"/>
      <c r="AR302" s="363"/>
      <c r="AS302" s="363"/>
      <c r="AT302" s="363"/>
      <c r="AU302" s="258">
        <f>SUM(AG302:AT302)</f>
        <v>0</v>
      </c>
    </row>
    <row r="303" spans="1:47" ht="15" outlineLevel="1">
      <c r="B303" s="256" t="s">
        <v>288</v>
      </c>
      <c r="C303" s="253" t="s">
        <v>163</v>
      </c>
      <c r="D303" s="257"/>
      <c r="E303" s="257"/>
      <c r="F303" s="257"/>
      <c r="G303" s="257"/>
      <c r="H303" s="257"/>
      <c r="I303" s="257"/>
      <c r="J303" s="257"/>
      <c r="K303" s="257"/>
      <c r="L303" s="257"/>
      <c r="M303" s="257"/>
      <c r="N303" s="257"/>
      <c r="O303" s="257"/>
      <c r="P303" s="257"/>
      <c r="Q303" s="673"/>
      <c r="R303" s="253"/>
      <c r="S303" s="257"/>
      <c r="T303" s="257"/>
      <c r="U303" s="257"/>
      <c r="V303" s="257"/>
      <c r="W303" s="257"/>
      <c r="X303" s="257"/>
      <c r="Y303" s="257"/>
      <c r="Z303" s="257"/>
      <c r="AA303" s="257"/>
      <c r="AB303" s="257"/>
      <c r="AC303" s="257"/>
      <c r="AD303" s="257"/>
      <c r="AE303" s="257"/>
      <c r="AF303" s="673"/>
      <c r="AG303" s="364">
        <f>AG302</f>
        <v>0</v>
      </c>
      <c r="AH303" s="364">
        <f t="shared" ref="AH303" si="788">AH302</f>
        <v>0</v>
      </c>
      <c r="AI303" s="364">
        <f t="shared" ref="AI303" si="789">AI302</f>
        <v>0</v>
      </c>
      <c r="AJ303" s="364">
        <f t="shared" ref="AJ303" si="790">AJ302</f>
        <v>0</v>
      </c>
      <c r="AK303" s="364">
        <f t="shared" ref="AK303" si="791">AK302</f>
        <v>0</v>
      </c>
      <c r="AL303" s="364">
        <f t="shared" ref="AL303" si="792">AL302</f>
        <v>0</v>
      </c>
      <c r="AM303" s="364">
        <f t="shared" ref="AM303" si="793">AM302</f>
        <v>0</v>
      </c>
      <c r="AN303" s="364">
        <f t="shared" ref="AN303" si="794">AN302</f>
        <v>0</v>
      </c>
      <c r="AO303" s="364">
        <f t="shared" ref="AO303" si="795">AO302</f>
        <v>0</v>
      </c>
      <c r="AP303" s="364">
        <f t="shared" ref="AP303" si="796">AP302</f>
        <v>0</v>
      </c>
      <c r="AQ303" s="364">
        <f t="shared" ref="AQ303" si="797">AQ302</f>
        <v>0</v>
      </c>
      <c r="AR303" s="364">
        <f t="shared" ref="AR303" si="798">AR302</f>
        <v>0</v>
      </c>
      <c r="AS303" s="364">
        <f t="shared" ref="AS303" si="799">AS302</f>
        <v>0</v>
      </c>
      <c r="AT303" s="364">
        <f t="shared" ref="AT303" si="800">AT302</f>
        <v>0</v>
      </c>
      <c r="AU303" s="268"/>
    </row>
    <row r="304" spans="1:47" ht="15" outlineLevel="1">
      <c r="B304" s="283"/>
      <c r="C304" s="253"/>
      <c r="D304" s="253"/>
      <c r="E304" s="253"/>
      <c r="F304" s="253"/>
      <c r="G304" s="253"/>
      <c r="H304" s="253"/>
      <c r="I304" s="253"/>
      <c r="J304" s="253"/>
      <c r="K304" s="253"/>
      <c r="L304" s="253"/>
      <c r="M304" s="253"/>
      <c r="N304" s="253"/>
      <c r="O304" s="253"/>
      <c r="P304" s="253"/>
      <c r="Q304" s="253"/>
      <c r="R304" s="253"/>
      <c r="S304" s="253"/>
      <c r="T304" s="253"/>
      <c r="U304" s="253"/>
      <c r="V304" s="253"/>
      <c r="W304" s="253"/>
      <c r="X304" s="253"/>
      <c r="Y304" s="253"/>
      <c r="Z304" s="253"/>
      <c r="AA304" s="253"/>
      <c r="AB304" s="253"/>
      <c r="AC304" s="253"/>
      <c r="AD304" s="253"/>
      <c r="AE304" s="253"/>
      <c r="AF304" s="253"/>
      <c r="AG304" s="375"/>
      <c r="AH304" s="378"/>
      <c r="AI304" s="378"/>
      <c r="AJ304" s="378"/>
      <c r="AK304" s="378"/>
      <c r="AL304" s="378"/>
      <c r="AM304" s="378"/>
      <c r="AN304" s="378"/>
      <c r="AO304" s="378"/>
      <c r="AP304" s="378"/>
      <c r="AQ304" s="378"/>
      <c r="AR304" s="378"/>
      <c r="AS304" s="378"/>
      <c r="AT304" s="378"/>
      <c r="AU304" s="268"/>
    </row>
    <row r="305" spans="1:47" ht="15" outlineLevel="1">
      <c r="A305" s="459">
        <v>24</v>
      </c>
      <c r="B305" s="275" t="s">
        <v>116</v>
      </c>
      <c r="C305" s="253" t="s">
        <v>25</v>
      </c>
      <c r="D305" s="257"/>
      <c r="E305" s="257"/>
      <c r="F305" s="257"/>
      <c r="G305" s="257"/>
      <c r="H305" s="257"/>
      <c r="I305" s="257"/>
      <c r="J305" s="257"/>
      <c r="K305" s="257"/>
      <c r="L305" s="257"/>
      <c r="M305" s="257"/>
      <c r="N305" s="257"/>
      <c r="O305" s="257"/>
      <c r="P305" s="257"/>
      <c r="Q305" s="673"/>
      <c r="R305" s="253"/>
      <c r="S305" s="257"/>
      <c r="T305" s="257"/>
      <c r="U305" s="257"/>
      <c r="V305" s="257"/>
      <c r="W305" s="257"/>
      <c r="X305" s="257"/>
      <c r="Y305" s="257"/>
      <c r="Z305" s="257"/>
      <c r="AA305" s="257"/>
      <c r="AB305" s="257"/>
      <c r="AC305" s="257"/>
      <c r="AD305" s="257"/>
      <c r="AE305" s="257"/>
      <c r="AF305" s="673"/>
      <c r="AG305" s="363"/>
      <c r="AH305" s="363"/>
      <c r="AI305" s="363"/>
      <c r="AJ305" s="363"/>
      <c r="AK305" s="363"/>
      <c r="AL305" s="363"/>
      <c r="AM305" s="363"/>
      <c r="AN305" s="363"/>
      <c r="AO305" s="363"/>
      <c r="AP305" s="363"/>
      <c r="AQ305" s="363"/>
      <c r="AR305" s="363"/>
      <c r="AS305" s="363"/>
      <c r="AT305" s="363"/>
      <c r="AU305" s="258">
        <f>SUM(AG305:AT305)</f>
        <v>0</v>
      </c>
    </row>
    <row r="306" spans="1:47" ht="15" outlineLevel="1">
      <c r="B306" s="256" t="s">
        <v>288</v>
      </c>
      <c r="C306" s="253" t="s">
        <v>163</v>
      </c>
      <c r="D306" s="257"/>
      <c r="E306" s="257"/>
      <c r="F306" s="257"/>
      <c r="G306" s="257"/>
      <c r="H306" s="257"/>
      <c r="I306" s="257"/>
      <c r="J306" s="257"/>
      <c r="K306" s="257"/>
      <c r="L306" s="257"/>
      <c r="M306" s="257"/>
      <c r="N306" s="257"/>
      <c r="O306" s="257"/>
      <c r="P306" s="257"/>
      <c r="Q306" s="673"/>
      <c r="R306" s="253"/>
      <c r="S306" s="257"/>
      <c r="T306" s="257"/>
      <c r="U306" s="257"/>
      <c r="V306" s="257"/>
      <c r="W306" s="257"/>
      <c r="X306" s="257"/>
      <c r="Y306" s="257"/>
      <c r="Z306" s="257"/>
      <c r="AA306" s="257"/>
      <c r="AB306" s="257"/>
      <c r="AC306" s="257"/>
      <c r="AD306" s="257"/>
      <c r="AE306" s="257"/>
      <c r="AF306" s="673"/>
      <c r="AG306" s="364">
        <f>AG305</f>
        <v>0</v>
      </c>
      <c r="AH306" s="364">
        <f t="shared" ref="AH306" si="801">AH305</f>
        <v>0</v>
      </c>
      <c r="AI306" s="364">
        <f t="shared" ref="AI306" si="802">AI305</f>
        <v>0</v>
      </c>
      <c r="AJ306" s="364">
        <f t="shared" ref="AJ306" si="803">AJ305</f>
        <v>0</v>
      </c>
      <c r="AK306" s="364">
        <f t="shared" ref="AK306" si="804">AK305</f>
        <v>0</v>
      </c>
      <c r="AL306" s="364">
        <f t="shared" ref="AL306" si="805">AL305</f>
        <v>0</v>
      </c>
      <c r="AM306" s="364">
        <f t="shared" ref="AM306" si="806">AM305</f>
        <v>0</v>
      </c>
      <c r="AN306" s="364">
        <f t="shared" ref="AN306" si="807">AN305</f>
        <v>0</v>
      </c>
      <c r="AO306" s="364">
        <f t="shared" ref="AO306" si="808">AO305</f>
        <v>0</v>
      </c>
      <c r="AP306" s="364">
        <f t="shared" ref="AP306" si="809">AP305</f>
        <v>0</v>
      </c>
      <c r="AQ306" s="364">
        <f t="shared" ref="AQ306" si="810">AQ305</f>
        <v>0</v>
      </c>
      <c r="AR306" s="364">
        <f t="shared" ref="AR306" si="811">AR305</f>
        <v>0</v>
      </c>
      <c r="AS306" s="364">
        <f t="shared" ref="AS306" si="812">AS305</f>
        <v>0</v>
      </c>
      <c r="AT306" s="364">
        <f t="shared" ref="AT306" si="813">AT305</f>
        <v>0</v>
      </c>
      <c r="AU306" s="268"/>
    </row>
    <row r="307" spans="1:47" ht="15" outlineLevel="1">
      <c r="B307" s="256"/>
      <c r="C307" s="253"/>
      <c r="D307" s="253"/>
      <c r="E307" s="253"/>
      <c r="F307" s="253"/>
      <c r="G307" s="253"/>
      <c r="H307" s="253"/>
      <c r="I307" s="253"/>
      <c r="J307" s="253"/>
      <c r="K307" s="253"/>
      <c r="L307" s="253"/>
      <c r="M307" s="253"/>
      <c r="N307" s="253"/>
      <c r="O307" s="253"/>
      <c r="P307" s="253"/>
      <c r="Q307" s="253"/>
      <c r="R307" s="253"/>
      <c r="S307" s="253"/>
      <c r="T307" s="253"/>
      <c r="U307" s="253"/>
      <c r="V307" s="253"/>
      <c r="W307" s="253"/>
      <c r="X307" s="253"/>
      <c r="Y307" s="253"/>
      <c r="Z307" s="253"/>
      <c r="AA307" s="253"/>
      <c r="AB307" s="253"/>
      <c r="AC307" s="253"/>
      <c r="AD307" s="253"/>
      <c r="AE307" s="253"/>
      <c r="AF307" s="253"/>
      <c r="AG307" s="365"/>
      <c r="AH307" s="378"/>
      <c r="AI307" s="378"/>
      <c r="AJ307" s="378"/>
      <c r="AK307" s="378"/>
      <c r="AL307" s="378"/>
      <c r="AM307" s="378"/>
      <c r="AN307" s="378"/>
      <c r="AO307" s="378"/>
      <c r="AP307" s="378"/>
      <c r="AQ307" s="378"/>
      <c r="AR307" s="378"/>
      <c r="AS307" s="378"/>
      <c r="AT307" s="378"/>
      <c r="AU307" s="268"/>
    </row>
    <row r="308" spans="1:47" ht="15.6" outlineLevel="1">
      <c r="B308" s="250" t="s">
        <v>497</v>
      </c>
      <c r="C308" s="253"/>
      <c r="D308" s="253"/>
      <c r="E308" s="253"/>
      <c r="F308" s="253"/>
      <c r="G308" s="253"/>
      <c r="H308" s="253"/>
      <c r="I308" s="253"/>
      <c r="J308" s="253"/>
      <c r="K308" s="253"/>
      <c r="L308" s="253"/>
      <c r="M308" s="253"/>
      <c r="N308" s="253"/>
      <c r="O308" s="253"/>
      <c r="P308" s="253"/>
      <c r="Q308" s="253"/>
      <c r="R308" s="253"/>
      <c r="S308" s="253"/>
      <c r="T308" s="253"/>
      <c r="U308" s="253"/>
      <c r="V308" s="253"/>
      <c r="W308" s="253"/>
      <c r="X308" s="253"/>
      <c r="Y308" s="253"/>
      <c r="Z308" s="253"/>
      <c r="AA308" s="253"/>
      <c r="AB308" s="253"/>
      <c r="AC308" s="253"/>
      <c r="AD308" s="253"/>
      <c r="AE308" s="253"/>
      <c r="AF308" s="253"/>
      <c r="AG308" s="365"/>
      <c r="AH308" s="378"/>
      <c r="AI308" s="378"/>
      <c r="AJ308" s="378"/>
      <c r="AK308" s="378"/>
      <c r="AL308" s="378"/>
      <c r="AM308" s="378"/>
      <c r="AN308" s="378"/>
      <c r="AO308" s="378"/>
      <c r="AP308" s="378"/>
      <c r="AQ308" s="378"/>
      <c r="AR308" s="378"/>
      <c r="AS308" s="378"/>
      <c r="AT308" s="378"/>
      <c r="AU308" s="268"/>
    </row>
    <row r="309" spans="1:47" ht="15" outlineLevel="1">
      <c r="A309" s="459">
        <v>25</v>
      </c>
      <c r="B309" s="275" t="s">
        <v>117</v>
      </c>
      <c r="C309" s="253" t="s">
        <v>25</v>
      </c>
      <c r="D309" s="257"/>
      <c r="E309" s="257"/>
      <c r="F309" s="257"/>
      <c r="G309" s="257"/>
      <c r="H309" s="257"/>
      <c r="I309" s="257"/>
      <c r="J309" s="257"/>
      <c r="K309" s="257"/>
      <c r="L309" s="257"/>
      <c r="M309" s="257"/>
      <c r="N309" s="257"/>
      <c r="O309" s="257"/>
      <c r="P309" s="257"/>
      <c r="Q309" s="257"/>
      <c r="R309" s="257">
        <v>12</v>
      </c>
      <c r="S309" s="257"/>
      <c r="T309" s="257"/>
      <c r="U309" s="257"/>
      <c r="V309" s="257"/>
      <c r="W309" s="257"/>
      <c r="X309" s="257"/>
      <c r="Y309" s="257"/>
      <c r="Z309" s="257"/>
      <c r="AA309" s="257"/>
      <c r="AB309" s="257"/>
      <c r="AC309" s="257"/>
      <c r="AD309" s="257"/>
      <c r="AE309" s="257"/>
      <c r="AF309" s="673"/>
      <c r="AG309" s="379"/>
      <c r="AH309" s="363"/>
      <c r="AI309" s="363"/>
      <c r="AJ309" s="363"/>
      <c r="AK309" s="363"/>
      <c r="AL309" s="363"/>
      <c r="AM309" s="363"/>
      <c r="AN309" s="363"/>
      <c r="AO309" s="368"/>
      <c r="AP309" s="368"/>
      <c r="AQ309" s="368"/>
      <c r="AR309" s="368"/>
      <c r="AS309" s="368"/>
      <c r="AT309" s="368"/>
      <c r="AU309" s="258">
        <f>SUM(AG309:AT309)</f>
        <v>0</v>
      </c>
    </row>
    <row r="310" spans="1:47" ht="15" outlineLevel="1">
      <c r="B310" s="256" t="s">
        <v>288</v>
      </c>
      <c r="C310" s="253" t="s">
        <v>163</v>
      </c>
      <c r="D310" s="257"/>
      <c r="E310" s="257"/>
      <c r="F310" s="257"/>
      <c r="G310" s="257"/>
      <c r="H310" s="257"/>
      <c r="I310" s="257"/>
      <c r="J310" s="257"/>
      <c r="K310" s="257"/>
      <c r="L310" s="257"/>
      <c r="M310" s="257"/>
      <c r="N310" s="257"/>
      <c r="O310" s="257"/>
      <c r="P310" s="257"/>
      <c r="Q310" s="257"/>
      <c r="R310" s="257">
        <f>R309</f>
        <v>12</v>
      </c>
      <c r="S310" s="257"/>
      <c r="T310" s="257"/>
      <c r="U310" s="257"/>
      <c r="V310" s="257"/>
      <c r="W310" s="257"/>
      <c r="X310" s="257"/>
      <c r="Y310" s="257"/>
      <c r="Z310" s="257"/>
      <c r="AA310" s="257"/>
      <c r="AB310" s="257"/>
      <c r="AC310" s="257"/>
      <c r="AD310" s="257"/>
      <c r="AE310" s="257"/>
      <c r="AF310" s="673"/>
      <c r="AG310" s="364">
        <f>AG309</f>
        <v>0</v>
      </c>
      <c r="AH310" s="364">
        <f t="shared" ref="AH310" si="814">AH309</f>
        <v>0</v>
      </c>
      <c r="AI310" s="364">
        <f t="shared" ref="AI310" si="815">AI309</f>
        <v>0</v>
      </c>
      <c r="AJ310" s="364">
        <f t="shared" ref="AJ310" si="816">AJ309</f>
        <v>0</v>
      </c>
      <c r="AK310" s="364">
        <f t="shared" ref="AK310" si="817">AK309</f>
        <v>0</v>
      </c>
      <c r="AL310" s="364">
        <f t="shared" ref="AL310" si="818">AL309</f>
        <v>0</v>
      </c>
      <c r="AM310" s="364">
        <f t="shared" ref="AM310" si="819">AM309</f>
        <v>0</v>
      </c>
      <c r="AN310" s="364">
        <f t="shared" ref="AN310" si="820">AN309</f>
        <v>0</v>
      </c>
      <c r="AO310" s="364">
        <f t="shared" ref="AO310" si="821">AO309</f>
        <v>0</v>
      </c>
      <c r="AP310" s="364">
        <f t="shared" ref="AP310" si="822">AP309</f>
        <v>0</v>
      </c>
      <c r="AQ310" s="364">
        <f t="shared" ref="AQ310" si="823">AQ309</f>
        <v>0</v>
      </c>
      <c r="AR310" s="364">
        <f t="shared" ref="AR310" si="824">AR309</f>
        <v>0</v>
      </c>
      <c r="AS310" s="364">
        <f t="shared" ref="AS310" si="825">AS309</f>
        <v>0</v>
      </c>
      <c r="AT310" s="364">
        <f t="shared" ref="AT310" si="826">AT309</f>
        <v>0</v>
      </c>
      <c r="AU310" s="268"/>
    </row>
    <row r="311" spans="1:47" ht="15" outlineLevel="1">
      <c r="B311" s="256"/>
      <c r="C311" s="253"/>
      <c r="D311" s="253"/>
      <c r="E311" s="253"/>
      <c r="F311" s="253"/>
      <c r="G311" s="253"/>
      <c r="H311" s="253"/>
      <c r="I311" s="253"/>
      <c r="J311" s="253"/>
      <c r="K311" s="253"/>
      <c r="L311" s="253"/>
      <c r="M311" s="253"/>
      <c r="N311" s="253"/>
      <c r="O311" s="253"/>
      <c r="P311" s="253"/>
      <c r="Q311" s="253"/>
      <c r="R311" s="253"/>
      <c r="S311" s="253"/>
      <c r="T311" s="253"/>
      <c r="U311" s="253"/>
      <c r="V311" s="253"/>
      <c r="W311" s="253"/>
      <c r="X311" s="253"/>
      <c r="Y311" s="253"/>
      <c r="Z311" s="253"/>
      <c r="AA311" s="253"/>
      <c r="AB311" s="253"/>
      <c r="AC311" s="253"/>
      <c r="AD311" s="253"/>
      <c r="AE311" s="253"/>
      <c r="AF311" s="253"/>
      <c r="AG311" s="365"/>
      <c r="AH311" s="378"/>
      <c r="AI311" s="378"/>
      <c r="AJ311" s="378"/>
      <c r="AK311" s="378"/>
      <c r="AL311" s="378"/>
      <c r="AM311" s="378"/>
      <c r="AN311" s="378"/>
      <c r="AO311" s="378"/>
      <c r="AP311" s="378"/>
      <c r="AQ311" s="378"/>
      <c r="AR311" s="378"/>
      <c r="AS311" s="378"/>
      <c r="AT311" s="378"/>
      <c r="AU311" s="268"/>
    </row>
    <row r="312" spans="1:47" ht="15" outlineLevel="1">
      <c r="A312" s="459">
        <v>26</v>
      </c>
      <c r="B312" s="275" t="s">
        <v>118</v>
      </c>
      <c r="C312" s="253" t="s">
        <v>25</v>
      </c>
      <c r="D312" s="257"/>
      <c r="E312" s="257"/>
      <c r="F312" s="257"/>
      <c r="G312" s="257"/>
      <c r="H312" s="257"/>
      <c r="I312" s="257">
        <f>+'7.  Persistence Report'!BA33</f>
        <v>900661</v>
      </c>
      <c r="J312" s="257">
        <f>+'7.  Persistence Report'!BB33</f>
        <v>900661</v>
      </c>
      <c r="K312" s="257">
        <f>+'7.  Persistence Report'!BC33</f>
        <v>900661</v>
      </c>
      <c r="L312" s="257">
        <f>+'7.  Persistence Report'!BD33</f>
        <v>900336</v>
      </c>
      <c r="M312" s="257">
        <f>+'7.  Persistence Report'!BE33</f>
        <v>900336</v>
      </c>
      <c r="N312" s="257">
        <f>+'7.  Persistence Report'!BF33</f>
        <v>889799</v>
      </c>
      <c r="O312" s="257">
        <f>+'7.  Persistence Report'!BG33</f>
        <v>779438</v>
      </c>
      <c r="P312" s="257">
        <f>+'7.  Persistence Report'!BH33</f>
        <v>519450</v>
      </c>
      <c r="Q312" s="257"/>
      <c r="R312" s="257">
        <v>12</v>
      </c>
      <c r="S312" s="257"/>
      <c r="T312" s="257"/>
      <c r="U312" s="257"/>
      <c r="V312" s="257"/>
      <c r="W312" s="257"/>
      <c r="X312" s="257">
        <f>+'7.  Persistence Report'!V33</f>
        <v>130</v>
      </c>
      <c r="Y312" s="257">
        <f>+'7.  Persistence Report'!W33</f>
        <v>130</v>
      </c>
      <c r="Z312" s="257">
        <f>+'7.  Persistence Report'!X33</f>
        <v>130</v>
      </c>
      <c r="AA312" s="257">
        <f>+'7.  Persistence Report'!Y33</f>
        <v>129</v>
      </c>
      <c r="AB312" s="257">
        <f>+'7.  Persistence Report'!Z33</f>
        <v>129</v>
      </c>
      <c r="AC312" s="257">
        <f>+'7.  Persistence Report'!AA33</f>
        <v>128</v>
      </c>
      <c r="AD312" s="257">
        <f>+'7.  Persistence Report'!AB33</f>
        <v>106</v>
      </c>
      <c r="AE312" s="257">
        <f>+'7.  Persistence Report'!AC33</f>
        <v>91</v>
      </c>
      <c r="AF312" s="673"/>
      <c r="AG312" s="379"/>
      <c r="AH312" s="363">
        <v>0.1</v>
      </c>
      <c r="AI312" s="363">
        <v>0.9</v>
      </c>
      <c r="AJ312" s="363"/>
      <c r="AK312" s="363"/>
      <c r="AL312" s="363"/>
      <c r="AM312" s="363"/>
      <c r="AN312" s="363"/>
      <c r="AO312" s="368"/>
      <c r="AP312" s="368"/>
      <c r="AQ312" s="368"/>
      <c r="AR312" s="368"/>
      <c r="AS312" s="368"/>
      <c r="AT312" s="368"/>
      <c r="AU312" s="258">
        <f>SUM(AG312:AT312)</f>
        <v>1</v>
      </c>
    </row>
    <row r="313" spans="1:47" ht="15" outlineLevel="1">
      <c r="B313" s="256" t="s">
        <v>288</v>
      </c>
      <c r="C313" s="253" t="s">
        <v>163</v>
      </c>
      <c r="D313" s="257"/>
      <c r="E313" s="257"/>
      <c r="F313" s="257"/>
      <c r="G313" s="257"/>
      <c r="H313" s="257"/>
      <c r="I313" s="257">
        <f>+'7.  Persistence Report'!BA48</f>
        <v>55236</v>
      </c>
      <c r="J313" s="257">
        <f>+'7.  Persistence Report'!BB48</f>
        <v>55236</v>
      </c>
      <c r="K313" s="257">
        <f>+'7.  Persistence Report'!BC48</f>
        <v>55236</v>
      </c>
      <c r="L313" s="257">
        <f>+'7.  Persistence Report'!BD48</f>
        <v>55236</v>
      </c>
      <c r="M313" s="257">
        <f>+'7.  Persistence Report'!BE48</f>
        <v>55236</v>
      </c>
      <c r="N313" s="257">
        <f>+'7.  Persistence Report'!BF48</f>
        <v>52282</v>
      </c>
      <c r="O313" s="257">
        <f>+'7.  Persistence Report'!BG48</f>
        <v>70135</v>
      </c>
      <c r="P313" s="257">
        <f>+'7.  Persistence Report'!BH48</f>
        <v>0</v>
      </c>
      <c r="Q313" s="257"/>
      <c r="R313" s="257">
        <f>R312</f>
        <v>12</v>
      </c>
      <c r="S313" s="257"/>
      <c r="T313" s="257"/>
      <c r="U313" s="257"/>
      <c r="V313" s="257"/>
      <c r="W313" s="257"/>
      <c r="X313" s="257">
        <f>+'7.  Persistence Report'!V48</f>
        <v>-2</v>
      </c>
      <c r="Y313" s="257">
        <f>+'7.  Persistence Report'!W48</f>
        <v>-2</v>
      </c>
      <c r="Z313" s="257">
        <f>+'7.  Persistence Report'!X48</f>
        <v>-2</v>
      </c>
      <c r="AA313" s="257">
        <f>+'7.  Persistence Report'!Y48</f>
        <v>-2</v>
      </c>
      <c r="AB313" s="257">
        <f>+'7.  Persistence Report'!Z48</f>
        <v>-2</v>
      </c>
      <c r="AC313" s="257">
        <f>+'7.  Persistence Report'!AA48</f>
        <v>-2</v>
      </c>
      <c r="AD313" s="257">
        <f>+'7.  Persistence Report'!AB48</f>
        <v>2</v>
      </c>
      <c r="AE313" s="257">
        <f>+'7.  Persistence Report'!AC48</f>
        <v>0</v>
      </c>
      <c r="AF313" s="673"/>
      <c r="AG313" s="364">
        <f>AG312</f>
        <v>0</v>
      </c>
      <c r="AH313" s="364">
        <f t="shared" ref="AH313" si="827">AH312</f>
        <v>0.1</v>
      </c>
      <c r="AI313" s="364">
        <f t="shared" ref="AI313" si="828">AI312</f>
        <v>0.9</v>
      </c>
      <c r="AJ313" s="364">
        <f t="shared" ref="AJ313" si="829">AJ312</f>
        <v>0</v>
      </c>
      <c r="AK313" s="364">
        <f t="shared" ref="AK313" si="830">AK312</f>
        <v>0</v>
      </c>
      <c r="AL313" s="364">
        <f t="shared" ref="AL313" si="831">AL312</f>
        <v>0</v>
      </c>
      <c r="AM313" s="364">
        <f t="shared" ref="AM313" si="832">AM312</f>
        <v>0</v>
      </c>
      <c r="AN313" s="364">
        <f t="shared" ref="AN313" si="833">AN312</f>
        <v>0</v>
      </c>
      <c r="AO313" s="364">
        <f t="shared" ref="AO313" si="834">AO312</f>
        <v>0</v>
      </c>
      <c r="AP313" s="364">
        <f t="shared" ref="AP313" si="835">AP312</f>
        <v>0</v>
      </c>
      <c r="AQ313" s="364">
        <f t="shared" ref="AQ313" si="836">AQ312</f>
        <v>0</v>
      </c>
      <c r="AR313" s="364">
        <f t="shared" ref="AR313" si="837">AR312</f>
        <v>0</v>
      </c>
      <c r="AS313" s="364">
        <f t="shared" ref="AS313" si="838">AS312</f>
        <v>0</v>
      </c>
      <c r="AT313" s="364">
        <f t="shared" ref="AT313" si="839">AT312</f>
        <v>0</v>
      </c>
      <c r="AU313" s="268"/>
    </row>
    <row r="314" spans="1:47" ht="15" outlineLevel="1">
      <c r="B314" s="256"/>
      <c r="C314" s="253"/>
      <c r="D314" s="253"/>
      <c r="E314" s="253"/>
      <c r="F314" s="253"/>
      <c r="G314" s="253"/>
      <c r="H314" s="253"/>
      <c r="I314" s="253"/>
      <c r="J314" s="253"/>
      <c r="K314" s="253"/>
      <c r="L314" s="253"/>
      <c r="M314" s="253"/>
      <c r="N314" s="253"/>
      <c r="O314" s="253"/>
      <c r="P314" s="253"/>
      <c r="Q314" s="253"/>
      <c r="R314" s="253"/>
      <c r="S314" s="253"/>
      <c r="T314" s="253"/>
      <c r="U314" s="253"/>
      <c r="V314" s="253"/>
      <c r="W314" s="253"/>
      <c r="X314" s="253"/>
      <c r="Y314" s="253"/>
      <c r="Z314" s="253"/>
      <c r="AA314" s="253"/>
      <c r="AB314" s="253"/>
      <c r="AC314" s="253"/>
      <c r="AD314" s="253"/>
      <c r="AE314" s="253"/>
      <c r="AF314" s="253"/>
      <c r="AG314" s="365"/>
      <c r="AH314" s="378"/>
      <c r="AI314" s="378"/>
      <c r="AJ314" s="378"/>
      <c r="AK314" s="378"/>
      <c r="AL314" s="378"/>
      <c r="AM314" s="378"/>
      <c r="AN314" s="378"/>
      <c r="AO314" s="378"/>
      <c r="AP314" s="378"/>
      <c r="AQ314" s="378"/>
      <c r="AR314" s="378"/>
      <c r="AS314" s="378"/>
      <c r="AT314" s="378"/>
      <c r="AU314" s="268"/>
    </row>
    <row r="315" spans="1:47" ht="15" outlineLevel="1">
      <c r="A315" s="459">
        <v>27</v>
      </c>
      <c r="B315" s="275" t="s">
        <v>119</v>
      </c>
      <c r="C315" s="253" t="s">
        <v>25</v>
      </c>
      <c r="D315" s="257"/>
      <c r="E315" s="257"/>
      <c r="F315" s="257"/>
      <c r="G315" s="257"/>
      <c r="H315" s="257"/>
      <c r="I315" s="257">
        <f>+'7.  Persistence Report'!BA55</f>
        <v>39813</v>
      </c>
      <c r="J315" s="257">
        <f>+'7.  Persistence Report'!BB55</f>
        <v>29338</v>
      </c>
      <c r="K315" s="257">
        <f>+'7.  Persistence Report'!BC55</f>
        <v>23066</v>
      </c>
      <c r="L315" s="257">
        <f>+'7.  Persistence Report'!BD55</f>
        <v>18782</v>
      </c>
      <c r="M315" s="257">
        <f>+'7.  Persistence Report'!BE55</f>
        <v>3560</v>
      </c>
      <c r="N315" s="257">
        <f>+'7.  Persistence Report'!BF55</f>
        <v>1271</v>
      </c>
      <c r="O315" s="257">
        <f>+'7.  Persistence Report'!BG55</f>
        <v>0</v>
      </c>
      <c r="P315" s="257">
        <f>+'7.  Persistence Report'!BH55</f>
        <v>0</v>
      </c>
      <c r="Q315" s="257"/>
      <c r="R315" s="257">
        <v>12</v>
      </c>
      <c r="S315" s="257"/>
      <c r="T315" s="257"/>
      <c r="U315" s="257"/>
      <c r="V315" s="257"/>
      <c r="W315" s="257"/>
      <c r="X315" s="257">
        <f>+'7.  Persistence Report'!V55</f>
        <v>9</v>
      </c>
      <c r="Y315" s="257">
        <f>+'7.  Persistence Report'!W55</f>
        <v>7</v>
      </c>
      <c r="Z315" s="257">
        <f>+'7.  Persistence Report'!X55</f>
        <v>6</v>
      </c>
      <c r="AA315" s="257">
        <f>+'7.  Persistence Report'!Y55</f>
        <v>5</v>
      </c>
      <c r="AB315" s="257">
        <f>+'7.  Persistence Report'!Z55</f>
        <v>1</v>
      </c>
      <c r="AC315" s="257">
        <f>+'7.  Persistence Report'!AA55</f>
        <v>0</v>
      </c>
      <c r="AD315" s="257">
        <f>+'7.  Persistence Report'!AB55</f>
        <v>0</v>
      </c>
      <c r="AE315" s="257">
        <f>+'7.  Persistence Report'!AC55</f>
        <v>0</v>
      </c>
      <c r="AF315" s="673"/>
      <c r="AG315" s="379"/>
      <c r="AH315" s="363">
        <v>1</v>
      </c>
      <c r="AI315" s="363"/>
      <c r="AJ315" s="363"/>
      <c r="AK315" s="363"/>
      <c r="AL315" s="363"/>
      <c r="AM315" s="363"/>
      <c r="AN315" s="363"/>
      <c r="AO315" s="368"/>
      <c r="AP315" s="368"/>
      <c r="AQ315" s="368"/>
      <c r="AR315" s="368"/>
      <c r="AS315" s="368"/>
      <c r="AT315" s="368"/>
      <c r="AU315" s="258">
        <f>SUM(AG315:AT315)</f>
        <v>1</v>
      </c>
    </row>
    <row r="316" spans="1:47" ht="15" outlineLevel="1">
      <c r="B316" s="256" t="s">
        <v>288</v>
      </c>
      <c r="C316" s="253" t="s">
        <v>163</v>
      </c>
      <c r="D316" s="257"/>
      <c r="E316" s="257"/>
      <c r="F316" s="257"/>
      <c r="G316" s="257"/>
      <c r="H316" s="257"/>
      <c r="I316" s="257">
        <f>+'7.  Persistence Report'!BA62</f>
        <v>9065</v>
      </c>
      <c r="J316" s="257">
        <f>+'7.  Persistence Report'!BB62</f>
        <v>5804</v>
      </c>
      <c r="K316" s="257">
        <f>+'7.  Persistence Report'!BC62</f>
        <v>3796</v>
      </c>
      <c r="L316" s="257">
        <f>+'7.  Persistence Report'!BD62</f>
        <v>2976</v>
      </c>
      <c r="M316" s="257">
        <f>+'7.  Persistence Report'!BE62</f>
        <v>350</v>
      </c>
      <c r="N316" s="257">
        <f>+'7.  Persistence Report'!BF62</f>
        <v>59</v>
      </c>
      <c r="O316" s="257">
        <f>+'7.  Persistence Report'!BG62</f>
        <v>0</v>
      </c>
      <c r="P316" s="257">
        <f>+'7.  Persistence Report'!BH62</f>
        <v>0</v>
      </c>
      <c r="Q316" s="257"/>
      <c r="R316" s="257">
        <f>R315</f>
        <v>12</v>
      </c>
      <c r="S316" s="257"/>
      <c r="T316" s="257"/>
      <c r="U316" s="257"/>
      <c r="V316" s="257"/>
      <c r="W316" s="257"/>
      <c r="X316" s="257">
        <f>+'7.  Persistence Report'!V62</f>
        <v>2</v>
      </c>
      <c r="Y316" s="257">
        <f>+'7.  Persistence Report'!W62</f>
        <v>1</v>
      </c>
      <c r="Z316" s="257">
        <f>+'7.  Persistence Report'!X62</f>
        <v>1</v>
      </c>
      <c r="AA316" s="257">
        <f>+'7.  Persistence Report'!Y62</f>
        <v>1</v>
      </c>
      <c r="AB316" s="257">
        <f>+'7.  Persistence Report'!Z62</f>
        <v>0</v>
      </c>
      <c r="AC316" s="257">
        <f>+'7.  Persistence Report'!AA62</f>
        <v>0</v>
      </c>
      <c r="AD316" s="257">
        <f>+'7.  Persistence Report'!AB62</f>
        <v>0</v>
      </c>
      <c r="AE316" s="257">
        <f>+'7.  Persistence Report'!AC62</f>
        <v>0</v>
      </c>
      <c r="AF316" s="673"/>
      <c r="AG316" s="364">
        <f>AG315</f>
        <v>0</v>
      </c>
      <c r="AH316" s="364">
        <f t="shared" ref="AH316" si="840">AH315</f>
        <v>1</v>
      </c>
      <c r="AI316" s="364">
        <f t="shared" ref="AI316" si="841">AI315</f>
        <v>0</v>
      </c>
      <c r="AJ316" s="364">
        <f t="shared" ref="AJ316" si="842">AJ315</f>
        <v>0</v>
      </c>
      <c r="AK316" s="364">
        <f t="shared" ref="AK316" si="843">AK315</f>
        <v>0</v>
      </c>
      <c r="AL316" s="364">
        <f t="shared" ref="AL316" si="844">AL315</f>
        <v>0</v>
      </c>
      <c r="AM316" s="364">
        <f t="shared" ref="AM316" si="845">AM315</f>
        <v>0</v>
      </c>
      <c r="AN316" s="364">
        <f t="shared" ref="AN316" si="846">AN315</f>
        <v>0</v>
      </c>
      <c r="AO316" s="364">
        <f t="shared" ref="AO316" si="847">AO315</f>
        <v>0</v>
      </c>
      <c r="AP316" s="364">
        <f t="shared" ref="AP316" si="848">AP315</f>
        <v>0</v>
      </c>
      <c r="AQ316" s="364">
        <f t="shared" ref="AQ316" si="849">AQ315</f>
        <v>0</v>
      </c>
      <c r="AR316" s="364">
        <f t="shared" ref="AR316" si="850">AR315</f>
        <v>0</v>
      </c>
      <c r="AS316" s="364">
        <f t="shared" ref="AS316" si="851">AS315</f>
        <v>0</v>
      </c>
      <c r="AT316" s="364">
        <f t="shared" ref="AT316" si="852">AT315</f>
        <v>0</v>
      </c>
      <c r="AU316" s="268"/>
    </row>
    <row r="317" spans="1:47" ht="15" outlineLevel="1">
      <c r="B317" s="256"/>
      <c r="C317" s="253"/>
      <c r="D317" s="253"/>
      <c r="E317" s="253"/>
      <c r="F317" s="253"/>
      <c r="G317" s="253"/>
      <c r="H317" s="253"/>
      <c r="I317" s="253"/>
      <c r="J317" s="253"/>
      <c r="K317" s="253"/>
      <c r="L317" s="253"/>
      <c r="M317" s="253"/>
      <c r="N317" s="253"/>
      <c r="O317" s="253"/>
      <c r="P317" s="253"/>
      <c r="Q317" s="253"/>
      <c r="R317" s="253"/>
      <c r="S317" s="253"/>
      <c r="T317" s="253"/>
      <c r="U317" s="253"/>
      <c r="V317" s="253"/>
      <c r="W317" s="253"/>
      <c r="X317" s="253"/>
      <c r="Y317" s="253"/>
      <c r="Z317" s="253"/>
      <c r="AA317" s="253"/>
      <c r="AB317" s="253"/>
      <c r="AC317" s="253"/>
      <c r="AD317" s="253"/>
      <c r="AE317" s="253"/>
      <c r="AF317" s="253"/>
      <c r="AG317" s="365"/>
      <c r="AH317" s="378"/>
      <c r="AI317" s="378"/>
      <c r="AJ317" s="378"/>
      <c r="AK317" s="378"/>
      <c r="AL317" s="378"/>
      <c r="AM317" s="378"/>
      <c r="AN317" s="378"/>
      <c r="AO317" s="378"/>
      <c r="AP317" s="378"/>
      <c r="AQ317" s="378"/>
      <c r="AR317" s="378"/>
      <c r="AS317" s="378"/>
      <c r="AT317" s="378"/>
      <c r="AU317" s="268"/>
    </row>
    <row r="318" spans="1:47" ht="30" outlineLevel="1">
      <c r="A318" s="459">
        <v>28</v>
      </c>
      <c r="B318" s="275" t="s">
        <v>120</v>
      </c>
      <c r="C318" s="253" t="s">
        <v>25</v>
      </c>
      <c r="D318" s="257"/>
      <c r="E318" s="257"/>
      <c r="F318" s="257"/>
      <c r="G318" s="257"/>
      <c r="H318" s="257"/>
      <c r="I318" s="257"/>
      <c r="J318" s="257"/>
      <c r="K318" s="257"/>
      <c r="L318" s="257"/>
      <c r="M318" s="257"/>
      <c r="N318" s="257"/>
      <c r="O318" s="257"/>
      <c r="P318" s="257"/>
      <c r="Q318" s="257"/>
      <c r="R318" s="257">
        <v>12</v>
      </c>
      <c r="S318" s="257"/>
      <c r="T318" s="257"/>
      <c r="U318" s="257"/>
      <c r="V318" s="257"/>
      <c r="W318" s="257"/>
      <c r="X318" s="257"/>
      <c r="Y318" s="257"/>
      <c r="Z318" s="257"/>
      <c r="AA318" s="257"/>
      <c r="AB318" s="257"/>
      <c r="AC318" s="257"/>
      <c r="AD318" s="257"/>
      <c r="AE318" s="257"/>
      <c r="AF318" s="673"/>
      <c r="AG318" s="379"/>
      <c r="AH318" s="363"/>
      <c r="AI318" s="363"/>
      <c r="AJ318" s="363"/>
      <c r="AK318" s="363"/>
      <c r="AL318" s="363"/>
      <c r="AM318" s="363"/>
      <c r="AN318" s="363"/>
      <c r="AO318" s="368"/>
      <c r="AP318" s="368"/>
      <c r="AQ318" s="368"/>
      <c r="AR318" s="368"/>
      <c r="AS318" s="368"/>
      <c r="AT318" s="368"/>
      <c r="AU318" s="258">
        <f>SUM(AG318:AT318)</f>
        <v>0</v>
      </c>
    </row>
    <row r="319" spans="1:47" ht="15" outlineLevel="1">
      <c r="B319" s="256" t="s">
        <v>288</v>
      </c>
      <c r="C319" s="253" t="s">
        <v>163</v>
      </c>
      <c r="D319" s="257"/>
      <c r="E319" s="257"/>
      <c r="F319" s="257"/>
      <c r="G319" s="257"/>
      <c r="H319" s="257"/>
      <c r="I319" s="257"/>
      <c r="J319" s="257"/>
      <c r="K319" s="257"/>
      <c r="L319" s="257"/>
      <c r="M319" s="257"/>
      <c r="N319" s="257"/>
      <c r="O319" s="257"/>
      <c r="P319" s="257"/>
      <c r="Q319" s="257"/>
      <c r="R319" s="257">
        <f>R318</f>
        <v>12</v>
      </c>
      <c r="S319" s="257"/>
      <c r="T319" s="257"/>
      <c r="U319" s="257"/>
      <c r="V319" s="257"/>
      <c r="W319" s="257"/>
      <c r="X319" s="257"/>
      <c r="Y319" s="257"/>
      <c r="Z319" s="257"/>
      <c r="AA319" s="257"/>
      <c r="AB319" s="257"/>
      <c r="AC319" s="257"/>
      <c r="AD319" s="257"/>
      <c r="AE319" s="257"/>
      <c r="AF319" s="673"/>
      <c r="AG319" s="364">
        <f>AG318</f>
        <v>0</v>
      </c>
      <c r="AH319" s="364">
        <f t="shared" ref="AH319" si="853">AH318</f>
        <v>0</v>
      </c>
      <c r="AI319" s="364">
        <f t="shared" ref="AI319" si="854">AI318</f>
        <v>0</v>
      </c>
      <c r="AJ319" s="364">
        <f t="shared" ref="AJ319" si="855">AJ318</f>
        <v>0</v>
      </c>
      <c r="AK319" s="364">
        <f t="shared" ref="AK319" si="856">AK318</f>
        <v>0</v>
      </c>
      <c r="AL319" s="364">
        <f t="shared" ref="AL319" si="857">AL318</f>
        <v>0</v>
      </c>
      <c r="AM319" s="364">
        <f t="shared" ref="AM319" si="858">AM318</f>
        <v>0</v>
      </c>
      <c r="AN319" s="364">
        <f t="shared" ref="AN319" si="859">AN318</f>
        <v>0</v>
      </c>
      <c r="AO319" s="364">
        <f t="shared" ref="AO319" si="860">AO318</f>
        <v>0</v>
      </c>
      <c r="AP319" s="364">
        <f t="shared" ref="AP319" si="861">AP318</f>
        <v>0</v>
      </c>
      <c r="AQ319" s="364">
        <f t="shared" ref="AQ319" si="862">AQ318</f>
        <v>0</v>
      </c>
      <c r="AR319" s="364">
        <f t="shared" ref="AR319" si="863">AR318</f>
        <v>0</v>
      </c>
      <c r="AS319" s="364">
        <f t="shared" ref="AS319" si="864">AS318</f>
        <v>0</v>
      </c>
      <c r="AT319" s="364">
        <f t="shared" ref="AT319" si="865">AT318</f>
        <v>0</v>
      </c>
      <c r="AU319" s="268"/>
    </row>
    <row r="320" spans="1:47" ht="15" outlineLevel="1">
      <c r="B320" s="256"/>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365"/>
      <c r="AH320" s="378"/>
      <c r="AI320" s="378"/>
      <c r="AJ320" s="378"/>
      <c r="AK320" s="378"/>
      <c r="AL320" s="378"/>
      <c r="AM320" s="378"/>
      <c r="AN320" s="378"/>
      <c r="AO320" s="378"/>
      <c r="AP320" s="378"/>
      <c r="AQ320" s="378"/>
      <c r="AR320" s="378"/>
      <c r="AS320" s="378"/>
      <c r="AT320" s="378"/>
      <c r="AU320" s="268"/>
    </row>
    <row r="321" spans="1:47" ht="30" outlineLevel="1">
      <c r="A321" s="459">
        <v>29</v>
      </c>
      <c r="B321" s="275" t="s">
        <v>121</v>
      </c>
      <c r="C321" s="253" t="s">
        <v>25</v>
      </c>
      <c r="D321" s="257"/>
      <c r="E321" s="257"/>
      <c r="F321" s="257"/>
      <c r="G321" s="257"/>
      <c r="H321" s="257"/>
      <c r="I321" s="257"/>
      <c r="J321" s="257"/>
      <c r="K321" s="257"/>
      <c r="L321" s="257"/>
      <c r="M321" s="257"/>
      <c r="N321" s="257"/>
      <c r="O321" s="257"/>
      <c r="P321" s="257"/>
      <c r="Q321" s="257"/>
      <c r="R321" s="257">
        <v>3</v>
      </c>
      <c r="S321" s="257"/>
      <c r="T321" s="257"/>
      <c r="U321" s="257"/>
      <c r="V321" s="257"/>
      <c r="W321" s="257"/>
      <c r="X321" s="257"/>
      <c r="Y321" s="257"/>
      <c r="Z321" s="257"/>
      <c r="AA321" s="257"/>
      <c r="AB321" s="257"/>
      <c r="AC321" s="257"/>
      <c r="AD321" s="257"/>
      <c r="AE321" s="257"/>
      <c r="AF321" s="673"/>
      <c r="AG321" s="379"/>
      <c r="AH321" s="363"/>
      <c r="AI321" s="363"/>
      <c r="AJ321" s="363"/>
      <c r="AK321" s="363"/>
      <c r="AL321" s="363"/>
      <c r="AM321" s="363"/>
      <c r="AN321" s="363"/>
      <c r="AO321" s="368"/>
      <c r="AP321" s="368"/>
      <c r="AQ321" s="368"/>
      <c r="AR321" s="368"/>
      <c r="AS321" s="368"/>
      <c r="AT321" s="368"/>
      <c r="AU321" s="258">
        <f>SUM(AG321:AT321)</f>
        <v>0</v>
      </c>
    </row>
    <row r="322" spans="1:47" ht="15" outlineLevel="1">
      <c r="B322" s="256" t="s">
        <v>288</v>
      </c>
      <c r="C322" s="253" t="s">
        <v>163</v>
      </c>
      <c r="D322" s="257"/>
      <c r="E322" s="257"/>
      <c r="F322" s="257"/>
      <c r="G322" s="257"/>
      <c r="H322" s="257"/>
      <c r="I322" s="257"/>
      <c r="J322" s="257"/>
      <c r="K322" s="257"/>
      <c r="L322" s="257"/>
      <c r="M322" s="257"/>
      <c r="N322" s="257"/>
      <c r="O322" s="257"/>
      <c r="P322" s="257"/>
      <c r="Q322" s="257"/>
      <c r="R322" s="257">
        <f>R321</f>
        <v>3</v>
      </c>
      <c r="S322" s="257"/>
      <c r="T322" s="257"/>
      <c r="U322" s="257"/>
      <c r="V322" s="257"/>
      <c r="W322" s="257"/>
      <c r="X322" s="257"/>
      <c r="Y322" s="257"/>
      <c r="Z322" s="257"/>
      <c r="AA322" s="257"/>
      <c r="AB322" s="257"/>
      <c r="AC322" s="257"/>
      <c r="AD322" s="257"/>
      <c r="AE322" s="257"/>
      <c r="AF322" s="673"/>
      <c r="AG322" s="364">
        <f>AG321</f>
        <v>0</v>
      </c>
      <c r="AH322" s="364">
        <f t="shared" ref="AH322" si="866">AH321</f>
        <v>0</v>
      </c>
      <c r="AI322" s="364">
        <f t="shared" ref="AI322" si="867">AI321</f>
        <v>0</v>
      </c>
      <c r="AJ322" s="364">
        <f t="shared" ref="AJ322" si="868">AJ321</f>
        <v>0</v>
      </c>
      <c r="AK322" s="364">
        <f t="shared" ref="AK322" si="869">AK321</f>
        <v>0</v>
      </c>
      <c r="AL322" s="364">
        <f t="shared" ref="AL322" si="870">AL321</f>
        <v>0</v>
      </c>
      <c r="AM322" s="364">
        <f t="shared" ref="AM322" si="871">AM321</f>
        <v>0</v>
      </c>
      <c r="AN322" s="364">
        <f t="shared" ref="AN322" si="872">AN321</f>
        <v>0</v>
      </c>
      <c r="AO322" s="364">
        <f t="shared" ref="AO322" si="873">AO321</f>
        <v>0</v>
      </c>
      <c r="AP322" s="364">
        <f t="shared" ref="AP322" si="874">AP321</f>
        <v>0</v>
      </c>
      <c r="AQ322" s="364">
        <f t="shared" ref="AQ322" si="875">AQ321</f>
        <v>0</v>
      </c>
      <c r="AR322" s="364">
        <f t="shared" ref="AR322" si="876">AR321</f>
        <v>0</v>
      </c>
      <c r="AS322" s="364">
        <f t="shared" ref="AS322" si="877">AS321</f>
        <v>0</v>
      </c>
      <c r="AT322" s="364">
        <f t="shared" ref="AT322" si="878">AT321</f>
        <v>0</v>
      </c>
      <c r="AU322" s="268"/>
    </row>
    <row r="323" spans="1:47" ht="15" outlineLevel="1">
      <c r="B323" s="256"/>
      <c r="C323" s="253"/>
      <c r="D323" s="253"/>
      <c r="E323" s="253"/>
      <c r="F323" s="253"/>
      <c r="G323" s="253"/>
      <c r="H323" s="253"/>
      <c r="I323" s="253"/>
      <c r="J323" s="253"/>
      <c r="K323" s="253"/>
      <c r="L323" s="253"/>
      <c r="M323" s="253"/>
      <c r="N323" s="253"/>
      <c r="O323" s="253"/>
      <c r="P323" s="253"/>
      <c r="Q323" s="253"/>
      <c r="R323" s="253"/>
      <c r="S323" s="253"/>
      <c r="T323" s="253"/>
      <c r="U323" s="253"/>
      <c r="V323" s="253"/>
      <c r="W323" s="253"/>
      <c r="X323" s="253"/>
      <c r="Y323" s="253"/>
      <c r="Z323" s="253"/>
      <c r="AA323" s="253"/>
      <c r="AB323" s="253"/>
      <c r="AC323" s="253"/>
      <c r="AD323" s="253"/>
      <c r="AE323" s="253"/>
      <c r="AF323" s="253"/>
      <c r="AG323" s="365"/>
      <c r="AH323" s="378"/>
      <c r="AI323" s="378"/>
      <c r="AJ323" s="378"/>
      <c r="AK323" s="378"/>
      <c r="AL323" s="378"/>
      <c r="AM323" s="378"/>
      <c r="AN323" s="378"/>
      <c r="AO323" s="378"/>
      <c r="AP323" s="378"/>
      <c r="AQ323" s="378"/>
      <c r="AR323" s="378"/>
      <c r="AS323" s="378"/>
      <c r="AT323" s="378"/>
      <c r="AU323" s="268"/>
    </row>
    <row r="324" spans="1:47" ht="30" outlineLevel="1">
      <c r="A324" s="459">
        <v>30</v>
      </c>
      <c r="B324" s="275" t="s">
        <v>122</v>
      </c>
      <c r="C324" s="253" t="s">
        <v>25</v>
      </c>
      <c r="D324" s="257"/>
      <c r="E324" s="257"/>
      <c r="F324" s="257"/>
      <c r="G324" s="257"/>
      <c r="H324" s="257"/>
      <c r="I324" s="257"/>
      <c r="J324" s="257"/>
      <c r="K324" s="257"/>
      <c r="L324" s="257"/>
      <c r="M324" s="257"/>
      <c r="N324" s="257"/>
      <c r="O324" s="257"/>
      <c r="P324" s="257"/>
      <c r="Q324" s="257"/>
      <c r="R324" s="257">
        <v>12</v>
      </c>
      <c r="S324" s="257"/>
      <c r="T324" s="257"/>
      <c r="U324" s="257"/>
      <c r="V324" s="257"/>
      <c r="W324" s="257"/>
      <c r="X324" s="257"/>
      <c r="Y324" s="257"/>
      <c r="Z324" s="257"/>
      <c r="AA324" s="257"/>
      <c r="AB324" s="257"/>
      <c r="AC324" s="257"/>
      <c r="AD324" s="257"/>
      <c r="AE324" s="257"/>
      <c r="AF324" s="673"/>
      <c r="AG324" s="379"/>
      <c r="AH324" s="363"/>
      <c r="AI324" s="363"/>
      <c r="AJ324" s="363"/>
      <c r="AK324" s="363"/>
      <c r="AL324" s="363"/>
      <c r="AM324" s="363"/>
      <c r="AN324" s="363"/>
      <c r="AO324" s="368"/>
      <c r="AP324" s="368"/>
      <c r="AQ324" s="368"/>
      <c r="AR324" s="368"/>
      <c r="AS324" s="368"/>
      <c r="AT324" s="368"/>
      <c r="AU324" s="258">
        <f>SUM(AG324:AT324)</f>
        <v>0</v>
      </c>
    </row>
    <row r="325" spans="1:47" ht="15" outlineLevel="1">
      <c r="B325" s="256" t="s">
        <v>288</v>
      </c>
      <c r="C325" s="253" t="s">
        <v>163</v>
      </c>
      <c r="D325" s="257"/>
      <c r="E325" s="257"/>
      <c r="F325" s="257"/>
      <c r="G325" s="257"/>
      <c r="H325" s="257"/>
      <c r="I325" s="257"/>
      <c r="J325" s="257"/>
      <c r="K325" s="257"/>
      <c r="L325" s="257"/>
      <c r="M325" s="257"/>
      <c r="N325" s="257"/>
      <c r="O325" s="257"/>
      <c r="P325" s="257"/>
      <c r="Q325" s="257"/>
      <c r="R325" s="257">
        <f>R324</f>
        <v>12</v>
      </c>
      <c r="S325" s="257"/>
      <c r="T325" s="257"/>
      <c r="U325" s="257"/>
      <c r="V325" s="257"/>
      <c r="W325" s="257"/>
      <c r="X325" s="257"/>
      <c r="Y325" s="257"/>
      <c r="Z325" s="257"/>
      <c r="AA325" s="257"/>
      <c r="AB325" s="257"/>
      <c r="AC325" s="257"/>
      <c r="AD325" s="257"/>
      <c r="AE325" s="257"/>
      <c r="AF325" s="673"/>
      <c r="AG325" s="364">
        <f>AG324</f>
        <v>0</v>
      </c>
      <c r="AH325" s="364">
        <f t="shared" ref="AH325" si="879">AH324</f>
        <v>0</v>
      </c>
      <c r="AI325" s="364">
        <f t="shared" ref="AI325" si="880">AI324</f>
        <v>0</v>
      </c>
      <c r="AJ325" s="364">
        <f t="shared" ref="AJ325" si="881">AJ324</f>
        <v>0</v>
      </c>
      <c r="AK325" s="364">
        <f t="shared" ref="AK325" si="882">AK324</f>
        <v>0</v>
      </c>
      <c r="AL325" s="364">
        <f t="shared" ref="AL325" si="883">AL324</f>
        <v>0</v>
      </c>
      <c r="AM325" s="364">
        <f t="shared" ref="AM325" si="884">AM324</f>
        <v>0</v>
      </c>
      <c r="AN325" s="364">
        <f t="shared" ref="AN325" si="885">AN324</f>
        <v>0</v>
      </c>
      <c r="AO325" s="364">
        <f t="shared" ref="AO325" si="886">AO324</f>
        <v>0</v>
      </c>
      <c r="AP325" s="364">
        <f t="shared" ref="AP325" si="887">AP324</f>
        <v>0</v>
      </c>
      <c r="AQ325" s="364">
        <f t="shared" ref="AQ325" si="888">AQ324</f>
        <v>0</v>
      </c>
      <c r="AR325" s="364">
        <f t="shared" ref="AR325" si="889">AR324</f>
        <v>0</v>
      </c>
      <c r="AS325" s="364">
        <f t="shared" ref="AS325" si="890">AS324</f>
        <v>0</v>
      </c>
      <c r="AT325" s="364">
        <f t="shared" ref="AT325" si="891">AT324</f>
        <v>0</v>
      </c>
      <c r="AU325" s="268"/>
    </row>
    <row r="326" spans="1:47" ht="15" outlineLevel="1">
      <c r="B326" s="256"/>
      <c r="C326" s="253"/>
      <c r="D326" s="253"/>
      <c r="E326" s="253"/>
      <c r="F326" s="253"/>
      <c r="G326" s="253"/>
      <c r="H326" s="253"/>
      <c r="I326" s="253"/>
      <c r="J326" s="253"/>
      <c r="K326" s="253"/>
      <c r="L326" s="253"/>
      <c r="M326" s="253"/>
      <c r="N326" s="253"/>
      <c r="O326" s="253"/>
      <c r="P326" s="253"/>
      <c r="Q326" s="253"/>
      <c r="R326" s="253"/>
      <c r="S326" s="253"/>
      <c r="T326" s="253"/>
      <c r="U326" s="253"/>
      <c r="V326" s="253"/>
      <c r="W326" s="253"/>
      <c r="X326" s="253"/>
      <c r="Y326" s="253"/>
      <c r="Z326" s="253"/>
      <c r="AA326" s="253"/>
      <c r="AB326" s="253"/>
      <c r="AC326" s="253"/>
      <c r="AD326" s="253"/>
      <c r="AE326" s="253"/>
      <c r="AF326" s="253"/>
      <c r="AG326" s="365"/>
      <c r="AH326" s="378"/>
      <c r="AI326" s="378"/>
      <c r="AJ326" s="378"/>
      <c r="AK326" s="378"/>
      <c r="AL326" s="378"/>
      <c r="AM326" s="378"/>
      <c r="AN326" s="378"/>
      <c r="AO326" s="378"/>
      <c r="AP326" s="378"/>
      <c r="AQ326" s="378"/>
      <c r="AR326" s="378"/>
      <c r="AS326" s="378"/>
      <c r="AT326" s="378"/>
      <c r="AU326" s="268"/>
    </row>
    <row r="327" spans="1:47" ht="15" outlineLevel="1">
      <c r="A327" s="459">
        <v>31</v>
      </c>
      <c r="B327" s="275" t="s">
        <v>123</v>
      </c>
      <c r="C327" s="253" t="s">
        <v>25</v>
      </c>
      <c r="D327" s="257"/>
      <c r="E327" s="257"/>
      <c r="F327" s="257"/>
      <c r="G327" s="257"/>
      <c r="H327" s="257"/>
      <c r="I327" s="257"/>
      <c r="J327" s="257"/>
      <c r="K327" s="257"/>
      <c r="L327" s="257"/>
      <c r="M327" s="257"/>
      <c r="N327" s="257"/>
      <c r="O327" s="257"/>
      <c r="P327" s="257"/>
      <c r="Q327" s="257"/>
      <c r="R327" s="257">
        <v>12</v>
      </c>
      <c r="S327" s="257"/>
      <c r="T327" s="257"/>
      <c r="U327" s="257"/>
      <c r="V327" s="257"/>
      <c r="W327" s="257"/>
      <c r="X327" s="257"/>
      <c r="Y327" s="257"/>
      <c r="Z327" s="257"/>
      <c r="AA327" s="257"/>
      <c r="AB327" s="257"/>
      <c r="AC327" s="257"/>
      <c r="AD327" s="257"/>
      <c r="AE327" s="257"/>
      <c r="AF327" s="673"/>
      <c r="AG327" s="379"/>
      <c r="AH327" s="363"/>
      <c r="AI327" s="363"/>
      <c r="AJ327" s="363"/>
      <c r="AK327" s="363"/>
      <c r="AL327" s="363"/>
      <c r="AM327" s="363"/>
      <c r="AN327" s="363"/>
      <c r="AO327" s="368"/>
      <c r="AP327" s="368"/>
      <c r="AQ327" s="368"/>
      <c r="AR327" s="368"/>
      <c r="AS327" s="368"/>
      <c r="AT327" s="368"/>
      <c r="AU327" s="258">
        <f>SUM(AG327:AT327)</f>
        <v>0</v>
      </c>
    </row>
    <row r="328" spans="1:47" ht="15" outlineLevel="1">
      <c r="B328" s="256" t="s">
        <v>288</v>
      </c>
      <c r="C328" s="253" t="s">
        <v>163</v>
      </c>
      <c r="D328" s="257"/>
      <c r="E328" s="257"/>
      <c r="F328" s="257"/>
      <c r="G328" s="257"/>
      <c r="H328" s="257"/>
      <c r="I328" s="257"/>
      <c r="J328" s="257"/>
      <c r="K328" s="257"/>
      <c r="L328" s="257"/>
      <c r="M328" s="257"/>
      <c r="N328" s="257"/>
      <c r="O328" s="257"/>
      <c r="P328" s="257"/>
      <c r="Q328" s="257"/>
      <c r="R328" s="257">
        <f>R327</f>
        <v>12</v>
      </c>
      <c r="S328" s="257"/>
      <c r="T328" s="257"/>
      <c r="U328" s="257"/>
      <c r="V328" s="257"/>
      <c r="W328" s="257"/>
      <c r="X328" s="257"/>
      <c r="Y328" s="257"/>
      <c r="Z328" s="257"/>
      <c r="AA328" s="257"/>
      <c r="AB328" s="257"/>
      <c r="AC328" s="257"/>
      <c r="AD328" s="257"/>
      <c r="AE328" s="257"/>
      <c r="AF328" s="673"/>
      <c r="AG328" s="364">
        <f>AG327</f>
        <v>0</v>
      </c>
      <c r="AH328" s="364">
        <f t="shared" ref="AH328" si="892">AH327</f>
        <v>0</v>
      </c>
      <c r="AI328" s="364">
        <f t="shared" ref="AI328" si="893">AI327</f>
        <v>0</v>
      </c>
      <c r="AJ328" s="364">
        <f t="shared" ref="AJ328" si="894">AJ327</f>
        <v>0</v>
      </c>
      <c r="AK328" s="364">
        <f t="shared" ref="AK328" si="895">AK327</f>
        <v>0</v>
      </c>
      <c r="AL328" s="364">
        <f t="shared" ref="AL328" si="896">AL327</f>
        <v>0</v>
      </c>
      <c r="AM328" s="364">
        <f t="shared" ref="AM328" si="897">AM327</f>
        <v>0</v>
      </c>
      <c r="AN328" s="364">
        <f t="shared" ref="AN328" si="898">AN327</f>
        <v>0</v>
      </c>
      <c r="AO328" s="364">
        <f t="shared" ref="AO328" si="899">AO327</f>
        <v>0</v>
      </c>
      <c r="AP328" s="364">
        <f t="shared" ref="AP328" si="900">AP327</f>
        <v>0</v>
      </c>
      <c r="AQ328" s="364">
        <f t="shared" ref="AQ328" si="901">AQ327</f>
        <v>0</v>
      </c>
      <c r="AR328" s="364">
        <f t="shared" ref="AR328" si="902">AR327</f>
        <v>0</v>
      </c>
      <c r="AS328" s="364">
        <f t="shared" ref="AS328" si="903">AS327</f>
        <v>0</v>
      </c>
      <c r="AT328" s="364">
        <f t="shared" ref="AT328" si="904">AT327</f>
        <v>0</v>
      </c>
      <c r="AU328" s="268"/>
    </row>
    <row r="329" spans="1:47" ht="15" outlineLevel="1">
      <c r="B329" s="275"/>
      <c r="C329" s="253"/>
      <c r="D329" s="253"/>
      <c r="E329" s="253"/>
      <c r="F329" s="253"/>
      <c r="G329" s="253"/>
      <c r="H329" s="253"/>
      <c r="I329" s="253"/>
      <c r="J329" s="253"/>
      <c r="K329" s="253"/>
      <c r="L329" s="253"/>
      <c r="M329" s="253"/>
      <c r="N329" s="253"/>
      <c r="O329" s="253"/>
      <c r="P329" s="253"/>
      <c r="Q329" s="253"/>
      <c r="R329" s="253"/>
      <c r="S329" s="253"/>
      <c r="T329" s="253"/>
      <c r="U329" s="253"/>
      <c r="V329" s="253"/>
      <c r="W329" s="253"/>
      <c r="X329" s="253"/>
      <c r="Y329" s="253"/>
      <c r="Z329" s="253"/>
      <c r="AA329" s="253"/>
      <c r="AB329" s="253"/>
      <c r="AC329" s="253"/>
      <c r="AD329" s="253"/>
      <c r="AE329" s="253"/>
      <c r="AF329" s="253"/>
      <c r="AG329" s="365"/>
      <c r="AH329" s="378"/>
      <c r="AI329" s="378"/>
      <c r="AJ329" s="378"/>
      <c r="AK329" s="378"/>
      <c r="AL329" s="378"/>
      <c r="AM329" s="378"/>
      <c r="AN329" s="378"/>
      <c r="AO329" s="378"/>
      <c r="AP329" s="378"/>
      <c r="AQ329" s="378"/>
      <c r="AR329" s="378"/>
      <c r="AS329" s="378"/>
      <c r="AT329" s="378"/>
      <c r="AU329" s="268"/>
    </row>
    <row r="330" spans="1:47" ht="15" outlineLevel="1">
      <c r="A330" s="459">
        <v>32</v>
      </c>
      <c r="B330" s="275" t="s">
        <v>124</v>
      </c>
      <c r="C330" s="253" t="s">
        <v>25</v>
      </c>
      <c r="D330" s="257"/>
      <c r="E330" s="257"/>
      <c r="F330" s="257"/>
      <c r="G330" s="257"/>
      <c r="H330" s="257"/>
      <c r="I330" s="257">
        <f>+'7.  Persistence Report'!BA67</f>
        <v>835</v>
      </c>
      <c r="J330" s="257">
        <f>+'7.  Persistence Report'!BB67</f>
        <v>835</v>
      </c>
      <c r="K330" s="257">
        <f>+'7.  Persistence Report'!BC67</f>
        <v>835</v>
      </c>
      <c r="L330" s="257">
        <f>+'7.  Persistence Report'!BD67</f>
        <v>835</v>
      </c>
      <c r="M330" s="257">
        <f>+'7.  Persistence Report'!BE67</f>
        <v>835</v>
      </c>
      <c r="N330" s="257">
        <f>+'7.  Persistence Report'!BF67</f>
        <v>835</v>
      </c>
      <c r="O330" s="257">
        <f>+'7.  Persistence Report'!BG67</f>
        <v>835</v>
      </c>
      <c r="P330" s="257">
        <f>+'7.  Persistence Report'!BH67</f>
        <v>0</v>
      </c>
      <c r="Q330" s="257"/>
      <c r="R330" s="257">
        <v>12</v>
      </c>
      <c r="S330" s="257"/>
      <c r="T330" s="257"/>
      <c r="U330" s="257"/>
      <c r="V330" s="257"/>
      <c r="W330" s="257"/>
      <c r="X330" s="257">
        <f>+'7.  Persistence Report'!V67</f>
        <v>0</v>
      </c>
      <c r="Y330" s="257">
        <f>+'7.  Persistence Report'!W67</f>
        <v>0</v>
      </c>
      <c r="Z330" s="257">
        <f>+'7.  Persistence Report'!X67</f>
        <v>0</v>
      </c>
      <c r="AA330" s="257">
        <f>+'7.  Persistence Report'!Y67</f>
        <v>0</v>
      </c>
      <c r="AB330" s="257">
        <f>+'7.  Persistence Report'!Z67</f>
        <v>0</v>
      </c>
      <c r="AC330" s="257">
        <f>+'7.  Persistence Report'!AA67</f>
        <v>0</v>
      </c>
      <c r="AD330" s="257">
        <f>+'7.  Persistence Report'!AB67</f>
        <v>0</v>
      </c>
      <c r="AE330" s="257">
        <f>+'7.  Persistence Report'!AC67</f>
        <v>0</v>
      </c>
      <c r="AF330" s="673"/>
      <c r="AG330" s="379"/>
      <c r="AH330" s="363"/>
      <c r="AI330" s="363"/>
      <c r="AJ330" s="363"/>
      <c r="AK330" s="363"/>
      <c r="AL330" s="363"/>
      <c r="AM330" s="363"/>
      <c r="AN330" s="363"/>
      <c r="AO330" s="368"/>
      <c r="AP330" s="368"/>
      <c r="AQ330" s="368"/>
      <c r="AR330" s="368"/>
      <c r="AS330" s="368"/>
      <c r="AT330" s="368"/>
      <c r="AU330" s="258">
        <f>SUM(AG330:AT330)</f>
        <v>0</v>
      </c>
    </row>
    <row r="331" spans="1:47" ht="15" outlineLevel="1">
      <c r="B331" s="256" t="s">
        <v>288</v>
      </c>
      <c r="C331" s="253" t="s">
        <v>163</v>
      </c>
      <c r="D331" s="257"/>
      <c r="E331" s="257"/>
      <c r="F331" s="257"/>
      <c r="G331" s="257"/>
      <c r="H331" s="257"/>
      <c r="I331" s="257"/>
      <c r="J331" s="257"/>
      <c r="K331" s="257"/>
      <c r="L331" s="257"/>
      <c r="M331" s="257"/>
      <c r="N331" s="257"/>
      <c r="O331" s="257"/>
      <c r="P331" s="257"/>
      <c r="Q331" s="257"/>
      <c r="R331" s="257">
        <f>R330</f>
        <v>12</v>
      </c>
      <c r="S331" s="257"/>
      <c r="T331" s="257"/>
      <c r="U331" s="257"/>
      <c r="V331" s="257"/>
      <c r="W331" s="257"/>
      <c r="X331" s="257"/>
      <c r="Y331" s="257"/>
      <c r="Z331" s="257"/>
      <c r="AA331" s="257"/>
      <c r="AB331" s="257"/>
      <c r="AC331" s="257"/>
      <c r="AD331" s="257"/>
      <c r="AE331" s="257"/>
      <c r="AF331" s="673"/>
      <c r="AG331" s="364">
        <f>AG330</f>
        <v>0</v>
      </c>
      <c r="AH331" s="364">
        <f t="shared" ref="AH331" si="905">AH330</f>
        <v>0</v>
      </c>
      <c r="AI331" s="364">
        <f t="shared" ref="AI331" si="906">AI330</f>
        <v>0</v>
      </c>
      <c r="AJ331" s="364">
        <f t="shared" ref="AJ331" si="907">AJ330</f>
        <v>0</v>
      </c>
      <c r="AK331" s="364">
        <f t="shared" ref="AK331" si="908">AK330</f>
        <v>0</v>
      </c>
      <c r="AL331" s="364">
        <f t="shared" ref="AL331" si="909">AL330</f>
        <v>0</v>
      </c>
      <c r="AM331" s="364">
        <f t="shared" ref="AM331" si="910">AM330</f>
        <v>0</v>
      </c>
      <c r="AN331" s="364">
        <f t="shared" ref="AN331" si="911">AN330</f>
        <v>0</v>
      </c>
      <c r="AO331" s="364">
        <f t="shared" ref="AO331" si="912">AO330</f>
        <v>0</v>
      </c>
      <c r="AP331" s="364">
        <f t="shared" ref="AP331" si="913">AP330</f>
        <v>0</v>
      </c>
      <c r="AQ331" s="364">
        <f t="shared" ref="AQ331" si="914">AQ330</f>
        <v>0</v>
      </c>
      <c r="AR331" s="364">
        <f t="shared" ref="AR331" si="915">AR330</f>
        <v>0</v>
      </c>
      <c r="AS331" s="364">
        <f t="shared" ref="AS331" si="916">AS330</f>
        <v>0</v>
      </c>
      <c r="AT331" s="364">
        <f t="shared" ref="AT331" si="917">AT330</f>
        <v>0</v>
      </c>
      <c r="AU331" s="268"/>
    </row>
    <row r="332" spans="1:47" ht="15" outlineLevel="1">
      <c r="B332" s="275"/>
      <c r="C332" s="253"/>
      <c r="D332" s="253"/>
      <c r="E332" s="253"/>
      <c r="F332" s="253"/>
      <c r="G332" s="253"/>
      <c r="H332" s="253"/>
      <c r="I332" s="253"/>
      <c r="J332" s="253"/>
      <c r="K332" s="253"/>
      <c r="L332" s="253"/>
      <c r="M332" s="253"/>
      <c r="N332" s="253"/>
      <c r="O332" s="253"/>
      <c r="P332" s="253"/>
      <c r="Q332" s="253"/>
      <c r="R332" s="253"/>
      <c r="S332" s="253"/>
      <c r="T332" s="253"/>
      <c r="U332" s="253"/>
      <c r="V332" s="253"/>
      <c r="W332" s="253"/>
      <c r="X332" s="253"/>
      <c r="Y332" s="253"/>
      <c r="Z332" s="253"/>
      <c r="AA332" s="253"/>
      <c r="AB332" s="253"/>
      <c r="AC332" s="253"/>
      <c r="AD332" s="253"/>
      <c r="AE332" s="253"/>
      <c r="AF332" s="253"/>
      <c r="AG332" s="365"/>
      <c r="AH332" s="378"/>
      <c r="AI332" s="378"/>
      <c r="AJ332" s="378"/>
      <c r="AK332" s="378"/>
      <c r="AL332" s="378"/>
      <c r="AM332" s="378"/>
      <c r="AN332" s="378"/>
      <c r="AO332" s="378"/>
      <c r="AP332" s="378"/>
      <c r="AQ332" s="378"/>
      <c r="AR332" s="378"/>
      <c r="AS332" s="378"/>
      <c r="AT332" s="378"/>
      <c r="AU332" s="268"/>
    </row>
    <row r="333" spans="1:47" ht="15.6" outlineLevel="1">
      <c r="B333" s="250" t="s">
        <v>498</v>
      </c>
      <c r="C333" s="253"/>
      <c r="D333" s="253"/>
      <c r="E333" s="253"/>
      <c r="F333" s="253"/>
      <c r="G333" s="253"/>
      <c r="H333" s="253"/>
      <c r="I333" s="253"/>
      <c r="J333" s="253"/>
      <c r="K333" s="253"/>
      <c r="L333" s="253"/>
      <c r="M333" s="253"/>
      <c r="N333" s="253"/>
      <c r="O333" s="253"/>
      <c r="P333" s="253"/>
      <c r="Q333" s="253"/>
      <c r="R333" s="253"/>
      <c r="S333" s="253"/>
      <c r="T333" s="253"/>
      <c r="U333" s="253"/>
      <c r="V333" s="253"/>
      <c r="W333" s="253"/>
      <c r="X333" s="253"/>
      <c r="Y333" s="253"/>
      <c r="Z333" s="253"/>
      <c r="AA333" s="253"/>
      <c r="AB333" s="253"/>
      <c r="AC333" s="253"/>
      <c r="AD333" s="253"/>
      <c r="AE333" s="253"/>
      <c r="AF333" s="253"/>
      <c r="AG333" s="365"/>
      <c r="AH333" s="378"/>
      <c r="AI333" s="378"/>
      <c r="AJ333" s="378"/>
      <c r="AK333" s="378"/>
      <c r="AL333" s="378"/>
      <c r="AM333" s="378"/>
      <c r="AN333" s="378"/>
      <c r="AO333" s="378"/>
      <c r="AP333" s="378"/>
      <c r="AQ333" s="378"/>
      <c r="AR333" s="378"/>
      <c r="AS333" s="378"/>
      <c r="AT333" s="378"/>
      <c r="AU333" s="268"/>
    </row>
    <row r="334" spans="1:47" ht="15" outlineLevel="1">
      <c r="A334" s="459">
        <v>33</v>
      </c>
      <c r="B334" s="275" t="s">
        <v>125</v>
      </c>
      <c r="C334" s="253" t="s">
        <v>25</v>
      </c>
      <c r="D334" s="257"/>
      <c r="E334" s="257"/>
      <c r="F334" s="257"/>
      <c r="G334" s="257"/>
      <c r="H334" s="257"/>
      <c r="I334" s="257"/>
      <c r="J334" s="257"/>
      <c r="K334" s="257"/>
      <c r="L334" s="257"/>
      <c r="M334" s="257"/>
      <c r="N334" s="257"/>
      <c r="O334" s="257"/>
      <c r="P334" s="257"/>
      <c r="Q334" s="257"/>
      <c r="R334" s="257">
        <v>0</v>
      </c>
      <c r="S334" s="257"/>
      <c r="T334" s="257"/>
      <c r="U334" s="257"/>
      <c r="V334" s="257"/>
      <c r="W334" s="257"/>
      <c r="X334" s="257"/>
      <c r="Y334" s="257"/>
      <c r="Z334" s="257"/>
      <c r="AA334" s="257"/>
      <c r="AB334" s="257"/>
      <c r="AC334" s="257"/>
      <c r="AD334" s="257"/>
      <c r="AE334" s="257"/>
      <c r="AF334" s="673"/>
      <c r="AG334" s="379"/>
      <c r="AH334" s="363"/>
      <c r="AI334" s="363"/>
      <c r="AJ334" s="363"/>
      <c r="AK334" s="363"/>
      <c r="AL334" s="363"/>
      <c r="AM334" s="363"/>
      <c r="AN334" s="363"/>
      <c r="AO334" s="368"/>
      <c r="AP334" s="368"/>
      <c r="AQ334" s="368"/>
      <c r="AR334" s="368"/>
      <c r="AS334" s="368"/>
      <c r="AT334" s="368"/>
      <c r="AU334" s="258">
        <f>SUM(AG334:AT334)</f>
        <v>0</v>
      </c>
    </row>
    <row r="335" spans="1:47" ht="15" outlineLevel="1">
      <c r="B335" s="256" t="s">
        <v>288</v>
      </c>
      <c r="C335" s="253" t="s">
        <v>163</v>
      </c>
      <c r="D335" s="257"/>
      <c r="E335" s="257"/>
      <c r="F335" s="257"/>
      <c r="G335" s="257"/>
      <c r="H335" s="257"/>
      <c r="I335" s="257"/>
      <c r="J335" s="257"/>
      <c r="K335" s="257"/>
      <c r="L335" s="257"/>
      <c r="M335" s="257"/>
      <c r="N335" s="257"/>
      <c r="O335" s="257"/>
      <c r="P335" s="257"/>
      <c r="Q335" s="257"/>
      <c r="R335" s="257">
        <f>R334</f>
        <v>0</v>
      </c>
      <c r="S335" s="257"/>
      <c r="T335" s="257"/>
      <c r="U335" s="257"/>
      <c r="V335" s="257"/>
      <c r="W335" s="257"/>
      <c r="X335" s="257"/>
      <c r="Y335" s="257"/>
      <c r="Z335" s="257"/>
      <c r="AA335" s="257"/>
      <c r="AB335" s="257"/>
      <c r="AC335" s="257"/>
      <c r="AD335" s="257"/>
      <c r="AE335" s="257"/>
      <c r="AF335" s="673"/>
      <c r="AG335" s="364">
        <f>AG334</f>
        <v>0</v>
      </c>
      <c r="AH335" s="364">
        <f t="shared" ref="AH335" si="918">AH334</f>
        <v>0</v>
      </c>
      <c r="AI335" s="364">
        <f t="shared" ref="AI335" si="919">AI334</f>
        <v>0</v>
      </c>
      <c r="AJ335" s="364">
        <f t="shared" ref="AJ335" si="920">AJ334</f>
        <v>0</v>
      </c>
      <c r="AK335" s="364">
        <f t="shared" ref="AK335" si="921">AK334</f>
        <v>0</v>
      </c>
      <c r="AL335" s="364">
        <f t="shared" ref="AL335" si="922">AL334</f>
        <v>0</v>
      </c>
      <c r="AM335" s="364">
        <f t="shared" ref="AM335" si="923">AM334</f>
        <v>0</v>
      </c>
      <c r="AN335" s="364">
        <f t="shared" ref="AN335" si="924">AN334</f>
        <v>0</v>
      </c>
      <c r="AO335" s="364">
        <f t="shared" ref="AO335" si="925">AO334</f>
        <v>0</v>
      </c>
      <c r="AP335" s="364">
        <f t="shared" ref="AP335" si="926">AP334</f>
        <v>0</v>
      </c>
      <c r="AQ335" s="364">
        <f t="shared" ref="AQ335" si="927">AQ334</f>
        <v>0</v>
      </c>
      <c r="AR335" s="364">
        <f t="shared" ref="AR335" si="928">AR334</f>
        <v>0</v>
      </c>
      <c r="AS335" s="364">
        <f t="shared" ref="AS335" si="929">AS334</f>
        <v>0</v>
      </c>
      <c r="AT335" s="364">
        <f t="shared" ref="AT335" si="930">AT334</f>
        <v>0</v>
      </c>
      <c r="AU335" s="268"/>
    </row>
    <row r="336" spans="1:47" ht="15" outlineLevel="1">
      <c r="B336" s="275"/>
      <c r="C336" s="253"/>
      <c r="D336" s="253"/>
      <c r="E336" s="253"/>
      <c r="F336" s="253"/>
      <c r="G336" s="253"/>
      <c r="H336" s="253"/>
      <c r="I336" s="253"/>
      <c r="J336" s="253"/>
      <c r="K336" s="253"/>
      <c r="L336" s="253"/>
      <c r="M336" s="253"/>
      <c r="N336" s="253"/>
      <c r="O336" s="253"/>
      <c r="P336" s="253"/>
      <c r="Q336" s="253"/>
      <c r="R336" s="253"/>
      <c r="S336" s="253"/>
      <c r="T336" s="253"/>
      <c r="U336" s="253"/>
      <c r="V336" s="253"/>
      <c r="W336" s="253"/>
      <c r="X336" s="253"/>
      <c r="Y336" s="253"/>
      <c r="Z336" s="253"/>
      <c r="AA336" s="253"/>
      <c r="AB336" s="253"/>
      <c r="AC336" s="253"/>
      <c r="AD336" s="253"/>
      <c r="AE336" s="253"/>
      <c r="AF336" s="253"/>
      <c r="AG336" s="365"/>
      <c r="AH336" s="378"/>
      <c r="AI336" s="378"/>
      <c r="AJ336" s="378"/>
      <c r="AK336" s="378"/>
      <c r="AL336" s="378"/>
      <c r="AM336" s="378"/>
      <c r="AN336" s="378"/>
      <c r="AO336" s="378"/>
      <c r="AP336" s="378"/>
      <c r="AQ336" s="378"/>
      <c r="AR336" s="378"/>
      <c r="AS336" s="378"/>
      <c r="AT336" s="378"/>
      <c r="AU336" s="268"/>
    </row>
    <row r="337" spans="1:47" ht="15" outlineLevel="1">
      <c r="A337" s="459">
        <v>34</v>
      </c>
      <c r="B337" s="275" t="s">
        <v>126</v>
      </c>
      <c r="C337" s="253" t="s">
        <v>25</v>
      </c>
      <c r="D337" s="257"/>
      <c r="E337" s="257"/>
      <c r="F337" s="257"/>
      <c r="G337" s="257"/>
      <c r="H337" s="257"/>
      <c r="I337" s="257"/>
      <c r="J337" s="257"/>
      <c r="K337" s="257"/>
      <c r="L337" s="257"/>
      <c r="M337" s="257"/>
      <c r="N337" s="257"/>
      <c r="O337" s="257"/>
      <c r="P337" s="257"/>
      <c r="Q337" s="257"/>
      <c r="R337" s="257">
        <v>0</v>
      </c>
      <c r="S337" s="257"/>
      <c r="T337" s="257"/>
      <c r="U337" s="257"/>
      <c r="V337" s="257"/>
      <c r="W337" s="257"/>
      <c r="X337" s="257"/>
      <c r="Y337" s="257"/>
      <c r="Z337" s="257"/>
      <c r="AA337" s="257"/>
      <c r="AB337" s="257"/>
      <c r="AC337" s="257"/>
      <c r="AD337" s="257"/>
      <c r="AE337" s="257"/>
      <c r="AF337" s="673"/>
      <c r="AG337" s="379"/>
      <c r="AH337" s="363"/>
      <c r="AI337" s="363"/>
      <c r="AJ337" s="363"/>
      <c r="AK337" s="363"/>
      <c r="AL337" s="363"/>
      <c r="AM337" s="363"/>
      <c r="AN337" s="363"/>
      <c r="AO337" s="368"/>
      <c r="AP337" s="368"/>
      <c r="AQ337" s="368"/>
      <c r="AR337" s="368"/>
      <c r="AS337" s="368"/>
      <c r="AT337" s="368"/>
      <c r="AU337" s="258">
        <f>SUM(AG337:AT337)</f>
        <v>0</v>
      </c>
    </row>
    <row r="338" spans="1:47" ht="15" outlineLevel="1">
      <c r="B338" s="256" t="s">
        <v>288</v>
      </c>
      <c r="C338" s="253" t="s">
        <v>163</v>
      </c>
      <c r="D338" s="257"/>
      <c r="E338" s="257"/>
      <c r="F338" s="257"/>
      <c r="G338" s="257"/>
      <c r="H338" s="257"/>
      <c r="I338" s="257"/>
      <c r="J338" s="257"/>
      <c r="K338" s="257"/>
      <c r="L338" s="257"/>
      <c r="M338" s="257"/>
      <c r="N338" s="257"/>
      <c r="O338" s="257"/>
      <c r="P338" s="257"/>
      <c r="Q338" s="257"/>
      <c r="R338" s="257">
        <f>R337</f>
        <v>0</v>
      </c>
      <c r="S338" s="257"/>
      <c r="T338" s="257"/>
      <c r="U338" s="257"/>
      <c r="V338" s="257"/>
      <c r="W338" s="257"/>
      <c r="X338" s="257"/>
      <c r="Y338" s="257"/>
      <c r="Z338" s="257"/>
      <c r="AA338" s="257"/>
      <c r="AB338" s="257"/>
      <c r="AC338" s="257"/>
      <c r="AD338" s="257"/>
      <c r="AE338" s="257"/>
      <c r="AF338" s="673"/>
      <c r="AG338" s="364">
        <f>AG337</f>
        <v>0</v>
      </c>
      <c r="AH338" s="364">
        <f t="shared" ref="AH338" si="931">AH337</f>
        <v>0</v>
      </c>
      <c r="AI338" s="364">
        <f t="shared" ref="AI338" si="932">AI337</f>
        <v>0</v>
      </c>
      <c r="AJ338" s="364">
        <f t="shared" ref="AJ338" si="933">AJ337</f>
        <v>0</v>
      </c>
      <c r="AK338" s="364">
        <f t="shared" ref="AK338" si="934">AK337</f>
        <v>0</v>
      </c>
      <c r="AL338" s="364">
        <f t="shared" ref="AL338" si="935">AL337</f>
        <v>0</v>
      </c>
      <c r="AM338" s="364">
        <f t="shared" ref="AM338" si="936">AM337</f>
        <v>0</v>
      </c>
      <c r="AN338" s="364">
        <f t="shared" ref="AN338" si="937">AN337</f>
        <v>0</v>
      </c>
      <c r="AO338" s="364">
        <f t="shared" ref="AO338" si="938">AO337</f>
        <v>0</v>
      </c>
      <c r="AP338" s="364">
        <f t="shared" ref="AP338" si="939">AP337</f>
        <v>0</v>
      </c>
      <c r="AQ338" s="364">
        <f t="shared" ref="AQ338" si="940">AQ337</f>
        <v>0</v>
      </c>
      <c r="AR338" s="364">
        <f t="shared" ref="AR338" si="941">AR337</f>
        <v>0</v>
      </c>
      <c r="AS338" s="364">
        <f t="shared" ref="AS338" si="942">AS337</f>
        <v>0</v>
      </c>
      <c r="AT338" s="364">
        <f t="shared" ref="AT338" si="943">AT337</f>
        <v>0</v>
      </c>
      <c r="AU338" s="268"/>
    </row>
    <row r="339" spans="1:47" ht="15" outlineLevel="1">
      <c r="B339" s="275"/>
      <c r="C339" s="253"/>
      <c r="D339" s="253"/>
      <c r="E339" s="253"/>
      <c r="F339" s="253"/>
      <c r="G339" s="253"/>
      <c r="H339" s="253"/>
      <c r="I339" s="253"/>
      <c r="J339" s="253"/>
      <c r="K339" s="253"/>
      <c r="L339" s="253"/>
      <c r="M339" s="253"/>
      <c r="N339" s="253"/>
      <c r="O339" s="253"/>
      <c r="P339" s="253"/>
      <c r="Q339" s="253"/>
      <c r="R339" s="253"/>
      <c r="S339" s="253"/>
      <c r="T339" s="253"/>
      <c r="U339" s="253"/>
      <c r="V339" s="253"/>
      <c r="W339" s="253"/>
      <c r="X339" s="253"/>
      <c r="Y339" s="253"/>
      <c r="Z339" s="253"/>
      <c r="AA339" s="253"/>
      <c r="AB339" s="253"/>
      <c r="AC339" s="253"/>
      <c r="AD339" s="253"/>
      <c r="AE339" s="253"/>
      <c r="AF339" s="253"/>
      <c r="AG339" s="365"/>
      <c r="AH339" s="378"/>
      <c r="AI339" s="378"/>
      <c r="AJ339" s="378"/>
      <c r="AK339" s="378"/>
      <c r="AL339" s="378"/>
      <c r="AM339" s="378"/>
      <c r="AN339" s="378"/>
      <c r="AO339" s="378"/>
      <c r="AP339" s="378"/>
      <c r="AQ339" s="378"/>
      <c r="AR339" s="378"/>
      <c r="AS339" s="378"/>
      <c r="AT339" s="378"/>
      <c r="AU339" s="268"/>
    </row>
    <row r="340" spans="1:47" ht="15" outlineLevel="1">
      <c r="A340" s="459">
        <v>35</v>
      </c>
      <c r="B340" s="275" t="s">
        <v>127</v>
      </c>
      <c r="C340" s="253" t="s">
        <v>25</v>
      </c>
      <c r="D340" s="257"/>
      <c r="E340" s="257"/>
      <c r="F340" s="257"/>
      <c r="G340" s="257"/>
      <c r="H340" s="257"/>
      <c r="I340" s="257"/>
      <c r="J340" s="257"/>
      <c r="K340" s="257"/>
      <c r="L340" s="257"/>
      <c r="M340" s="257"/>
      <c r="N340" s="257"/>
      <c r="O340" s="257"/>
      <c r="P340" s="257"/>
      <c r="Q340" s="257"/>
      <c r="R340" s="257">
        <v>0</v>
      </c>
      <c r="S340" s="257"/>
      <c r="T340" s="257"/>
      <c r="U340" s="257"/>
      <c r="V340" s="257"/>
      <c r="W340" s="257"/>
      <c r="X340" s="257"/>
      <c r="Y340" s="257"/>
      <c r="Z340" s="257"/>
      <c r="AA340" s="257"/>
      <c r="AB340" s="257"/>
      <c r="AC340" s="257"/>
      <c r="AD340" s="257"/>
      <c r="AE340" s="257"/>
      <c r="AF340" s="673"/>
      <c r="AG340" s="379"/>
      <c r="AH340" s="363"/>
      <c r="AI340" s="363"/>
      <c r="AJ340" s="363"/>
      <c r="AK340" s="363"/>
      <c r="AL340" s="363"/>
      <c r="AM340" s="363"/>
      <c r="AN340" s="363"/>
      <c r="AO340" s="368"/>
      <c r="AP340" s="368"/>
      <c r="AQ340" s="368"/>
      <c r="AR340" s="368"/>
      <c r="AS340" s="368"/>
      <c r="AT340" s="368"/>
      <c r="AU340" s="258">
        <f>SUM(AG340:AT340)</f>
        <v>0</v>
      </c>
    </row>
    <row r="341" spans="1:47" ht="15" outlineLevel="1">
      <c r="B341" s="256" t="s">
        <v>288</v>
      </c>
      <c r="C341" s="253" t="s">
        <v>163</v>
      </c>
      <c r="D341" s="257"/>
      <c r="E341" s="257"/>
      <c r="F341" s="257"/>
      <c r="G341" s="257"/>
      <c r="H341" s="257"/>
      <c r="I341" s="257"/>
      <c r="J341" s="257"/>
      <c r="K341" s="257"/>
      <c r="L341" s="257"/>
      <c r="M341" s="257"/>
      <c r="N341" s="257"/>
      <c r="O341" s="257"/>
      <c r="P341" s="257"/>
      <c r="Q341" s="257"/>
      <c r="R341" s="257">
        <f>R340</f>
        <v>0</v>
      </c>
      <c r="S341" s="257"/>
      <c r="T341" s="257"/>
      <c r="U341" s="257"/>
      <c r="V341" s="257"/>
      <c r="W341" s="257"/>
      <c r="X341" s="257"/>
      <c r="Y341" s="257"/>
      <c r="Z341" s="257"/>
      <c r="AA341" s="257"/>
      <c r="AB341" s="257"/>
      <c r="AC341" s="257"/>
      <c r="AD341" s="257"/>
      <c r="AE341" s="257"/>
      <c r="AF341" s="673"/>
      <c r="AG341" s="364">
        <f>AG340</f>
        <v>0</v>
      </c>
      <c r="AH341" s="364">
        <f t="shared" ref="AH341" si="944">AH340</f>
        <v>0</v>
      </c>
      <c r="AI341" s="364">
        <f t="shared" ref="AI341" si="945">AI340</f>
        <v>0</v>
      </c>
      <c r="AJ341" s="364">
        <f t="shared" ref="AJ341" si="946">AJ340</f>
        <v>0</v>
      </c>
      <c r="AK341" s="364">
        <f t="shared" ref="AK341" si="947">AK340</f>
        <v>0</v>
      </c>
      <c r="AL341" s="364">
        <f t="shared" ref="AL341" si="948">AL340</f>
        <v>0</v>
      </c>
      <c r="AM341" s="364">
        <f t="shared" ref="AM341" si="949">AM340</f>
        <v>0</v>
      </c>
      <c r="AN341" s="364">
        <f t="shared" ref="AN341" si="950">AN340</f>
        <v>0</v>
      </c>
      <c r="AO341" s="364">
        <f t="shared" ref="AO341" si="951">AO340</f>
        <v>0</v>
      </c>
      <c r="AP341" s="364">
        <f t="shared" ref="AP341" si="952">AP340</f>
        <v>0</v>
      </c>
      <c r="AQ341" s="364">
        <f t="shared" ref="AQ341" si="953">AQ340</f>
        <v>0</v>
      </c>
      <c r="AR341" s="364">
        <f t="shared" ref="AR341" si="954">AR340</f>
        <v>0</v>
      </c>
      <c r="AS341" s="364">
        <f t="shared" ref="AS341" si="955">AS340</f>
        <v>0</v>
      </c>
      <c r="AT341" s="364">
        <f t="shared" ref="AT341" si="956">AT340</f>
        <v>0</v>
      </c>
      <c r="AU341" s="268"/>
    </row>
    <row r="342" spans="1:47" ht="15" outlineLevel="1">
      <c r="B342" s="256"/>
      <c r="C342" s="253"/>
      <c r="D342" s="253"/>
      <c r="E342" s="253"/>
      <c r="F342" s="253"/>
      <c r="G342" s="253"/>
      <c r="H342" s="253"/>
      <c r="I342" s="253"/>
      <c r="J342" s="253"/>
      <c r="K342" s="253"/>
      <c r="L342" s="253"/>
      <c r="M342" s="253"/>
      <c r="N342" s="253"/>
      <c r="O342" s="253"/>
      <c r="P342" s="253"/>
      <c r="Q342" s="253"/>
      <c r="R342" s="253"/>
      <c r="S342" s="253"/>
      <c r="T342" s="253"/>
      <c r="U342" s="253"/>
      <c r="V342" s="253"/>
      <c r="W342" s="253"/>
      <c r="X342" s="253"/>
      <c r="Y342" s="253"/>
      <c r="Z342" s="253"/>
      <c r="AA342" s="253"/>
      <c r="AB342" s="253"/>
      <c r="AC342" s="253"/>
      <c r="AD342" s="253"/>
      <c r="AE342" s="253"/>
      <c r="AF342" s="253"/>
      <c r="AG342" s="365"/>
      <c r="AH342" s="378"/>
      <c r="AI342" s="378"/>
      <c r="AJ342" s="378"/>
      <c r="AK342" s="378"/>
      <c r="AL342" s="378"/>
      <c r="AM342" s="378"/>
      <c r="AN342" s="378"/>
      <c r="AO342" s="378"/>
      <c r="AP342" s="378"/>
      <c r="AQ342" s="378"/>
      <c r="AR342" s="378"/>
      <c r="AS342" s="378"/>
      <c r="AT342" s="378"/>
      <c r="AU342" s="268"/>
    </row>
    <row r="343" spans="1:47" ht="15.6" outlineLevel="1">
      <c r="B343" s="250" t="s">
        <v>499</v>
      </c>
      <c r="C343" s="253"/>
      <c r="D343" s="253"/>
      <c r="E343" s="253"/>
      <c r="F343" s="253"/>
      <c r="G343" s="253"/>
      <c r="H343" s="253"/>
      <c r="I343" s="253"/>
      <c r="J343" s="253"/>
      <c r="K343" s="253"/>
      <c r="L343" s="253"/>
      <c r="M343" s="253"/>
      <c r="N343" s="253"/>
      <c r="O343" s="253"/>
      <c r="P343" s="253"/>
      <c r="Q343" s="253"/>
      <c r="R343" s="253"/>
      <c r="S343" s="253"/>
      <c r="T343" s="253"/>
      <c r="U343" s="253"/>
      <c r="V343" s="253"/>
      <c r="W343" s="253"/>
      <c r="X343" s="253"/>
      <c r="Y343" s="253"/>
      <c r="Z343" s="253"/>
      <c r="AA343" s="253"/>
      <c r="AB343" s="253"/>
      <c r="AC343" s="253"/>
      <c r="AD343" s="253"/>
      <c r="AE343" s="253"/>
      <c r="AF343" s="253"/>
      <c r="AG343" s="365"/>
      <c r="AH343" s="378"/>
      <c r="AI343" s="378"/>
      <c r="AJ343" s="378"/>
      <c r="AK343" s="378"/>
      <c r="AL343" s="378"/>
      <c r="AM343" s="378"/>
      <c r="AN343" s="378"/>
      <c r="AO343" s="378"/>
      <c r="AP343" s="378"/>
      <c r="AQ343" s="378"/>
      <c r="AR343" s="378"/>
      <c r="AS343" s="378"/>
      <c r="AT343" s="378"/>
      <c r="AU343" s="268"/>
    </row>
    <row r="344" spans="1:47" ht="45" outlineLevel="1">
      <c r="A344" s="459">
        <v>36</v>
      </c>
      <c r="B344" s="275" t="s">
        <v>128</v>
      </c>
      <c r="C344" s="253" t="s">
        <v>25</v>
      </c>
      <c r="D344" s="257"/>
      <c r="E344" s="257"/>
      <c r="F344" s="257"/>
      <c r="G344" s="257"/>
      <c r="H344" s="257"/>
      <c r="I344" s="257"/>
      <c r="J344" s="257"/>
      <c r="K344" s="257"/>
      <c r="L344" s="257"/>
      <c r="M344" s="257"/>
      <c r="N344" s="257"/>
      <c r="O344" s="257"/>
      <c r="P344" s="257"/>
      <c r="Q344" s="257"/>
      <c r="R344" s="257">
        <v>12</v>
      </c>
      <c r="S344" s="257"/>
      <c r="T344" s="257"/>
      <c r="U344" s="257"/>
      <c r="V344" s="257"/>
      <c r="W344" s="257"/>
      <c r="X344" s="257"/>
      <c r="Y344" s="257"/>
      <c r="Z344" s="257"/>
      <c r="AA344" s="257"/>
      <c r="AB344" s="257"/>
      <c r="AC344" s="257"/>
      <c r="AD344" s="257"/>
      <c r="AE344" s="257"/>
      <c r="AF344" s="673"/>
      <c r="AG344" s="379"/>
      <c r="AH344" s="363"/>
      <c r="AI344" s="363"/>
      <c r="AJ344" s="363"/>
      <c r="AK344" s="363"/>
      <c r="AL344" s="363"/>
      <c r="AM344" s="363"/>
      <c r="AN344" s="363"/>
      <c r="AO344" s="368"/>
      <c r="AP344" s="368"/>
      <c r="AQ344" s="368"/>
      <c r="AR344" s="368"/>
      <c r="AS344" s="368"/>
      <c r="AT344" s="368"/>
      <c r="AU344" s="258">
        <f>SUM(AG344:AT344)</f>
        <v>0</v>
      </c>
    </row>
    <row r="345" spans="1:47" ht="15" outlineLevel="1">
      <c r="B345" s="256" t="s">
        <v>288</v>
      </c>
      <c r="C345" s="253" t="s">
        <v>163</v>
      </c>
      <c r="D345" s="257"/>
      <c r="E345" s="257"/>
      <c r="F345" s="257"/>
      <c r="G345" s="257"/>
      <c r="H345" s="257"/>
      <c r="I345" s="257"/>
      <c r="J345" s="257"/>
      <c r="K345" s="257"/>
      <c r="L345" s="257"/>
      <c r="M345" s="257"/>
      <c r="N345" s="257"/>
      <c r="O345" s="257"/>
      <c r="P345" s="257"/>
      <c r="Q345" s="257"/>
      <c r="R345" s="257">
        <f>R344</f>
        <v>12</v>
      </c>
      <c r="S345" s="257"/>
      <c r="T345" s="257"/>
      <c r="U345" s="257"/>
      <c r="V345" s="257"/>
      <c r="W345" s="257"/>
      <c r="X345" s="257"/>
      <c r="Y345" s="257"/>
      <c r="Z345" s="257"/>
      <c r="AA345" s="257"/>
      <c r="AB345" s="257"/>
      <c r="AC345" s="257"/>
      <c r="AD345" s="257"/>
      <c r="AE345" s="257"/>
      <c r="AF345" s="673"/>
      <c r="AG345" s="364">
        <f>AG344</f>
        <v>0</v>
      </c>
      <c r="AH345" s="364">
        <f t="shared" ref="AH345" si="957">AH344</f>
        <v>0</v>
      </c>
      <c r="AI345" s="364">
        <f t="shared" ref="AI345" si="958">AI344</f>
        <v>0</v>
      </c>
      <c r="AJ345" s="364">
        <f t="shared" ref="AJ345" si="959">AJ344</f>
        <v>0</v>
      </c>
      <c r="AK345" s="364">
        <f t="shared" ref="AK345" si="960">AK344</f>
        <v>0</v>
      </c>
      <c r="AL345" s="364">
        <f t="shared" ref="AL345" si="961">AL344</f>
        <v>0</v>
      </c>
      <c r="AM345" s="364">
        <f t="shared" ref="AM345" si="962">AM344</f>
        <v>0</v>
      </c>
      <c r="AN345" s="364">
        <f t="shared" ref="AN345" si="963">AN344</f>
        <v>0</v>
      </c>
      <c r="AO345" s="364">
        <f t="shared" ref="AO345" si="964">AO344</f>
        <v>0</v>
      </c>
      <c r="AP345" s="364">
        <f t="shared" ref="AP345" si="965">AP344</f>
        <v>0</v>
      </c>
      <c r="AQ345" s="364">
        <f t="shared" ref="AQ345" si="966">AQ344</f>
        <v>0</v>
      </c>
      <c r="AR345" s="364">
        <f t="shared" ref="AR345" si="967">AR344</f>
        <v>0</v>
      </c>
      <c r="AS345" s="364">
        <f t="shared" ref="AS345" si="968">AS344</f>
        <v>0</v>
      </c>
      <c r="AT345" s="364">
        <f t="shared" ref="AT345" si="969">AT344</f>
        <v>0</v>
      </c>
      <c r="AU345" s="268"/>
    </row>
    <row r="346" spans="1:47" ht="15" outlineLevel="1">
      <c r="B346" s="275"/>
      <c r="C346" s="253"/>
      <c r="D346" s="253"/>
      <c r="E346" s="253"/>
      <c r="F346" s="253"/>
      <c r="G346" s="253"/>
      <c r="H346" s="253"/>
      <c r="I346" s="253"/>
      <c r="J346" s="253"/>
      <c r="K346" s="253"/>
      <c r="L346" s="253"/>
      <c r="M346" s="253"/>
      <c r="N346" s="253"/>
      <c r="O346" s="253"/>
      <c r="P346" s="253"/>
      <c r="Q346" s="253"/>
      <c r="R346" s="253"/>
      <c r="S346" s="253"/>
      <c r="T346" s="253"/>
      <c r="U346" s="253"/>
      <c r="V346" s="253"/>
      <c r="W346" s="253"/>
      <c r="X346" s="253"/>
      <c r="Y346" s="253"/>
      <c r="Z346" s="253"/>
      <c r="AA346" s="253"/>
      <c r="AB346" s="253"/>
      <c r="AC346" s="253"/>
      <c r="AD346" s="253"/>
      <c r="AE346" s="253"/>
      <c r="AF346" s="253"/>
      <c r="AG346" s="365"/>
      <c r="AH346" s="378"/>
      <c r="AI346" s="378"/>
      <c r="AJ346" s="378"/>
      <c r="AK346" s="378"/>
      <c r="AL346" s="378"/>
      <c r="AM346" s="378"/>
      <c r="AN346" s="378"/>
      <c r="AO346" s="378"/>
      <c r="AP346" s="378"/>
      <c r="AQ346" s="378"/>
      <c r="AR346" s="378"/>
      <c r="AS346" s="378"/>
      <c r="AT346" s="378"/>
      <c r="AU346" s="268"/>
    </row>
    <row r="347" spans="1:47" ht="15" outlineLevel="1">
      <c r="A347" s="459">
        <v>37</v>
      </c>
      <c r="B347" s="275" t="s">
        <v>129</v>
      </c>
      <c r="C347" s="253" t="s">
        <v>25</v>
      </c>
      <c r="D347" s="257"/>
      <c r="E347" s="257"/>
      <c r="F347" s="257"/>
      <c r="G347" s="257"/>
      <c r="H347" s="257"/>
      <c r="I347" s="257"/>
      <c r="J347" s="257"/>
      <c r="K347" s="257"/>
      <c r="L347" s="257"/>
      <c r="M347" s="257"/>
      <c r="N347" s="257"/>
      <c r="O347" s="257"/>
      <c r="P347" s="257"/>
      <c r="Q347" s="257"/>
      <c r="R347" s="257">
        <v>12</v>
      </c>
      <c r="S347" s="257"/>
      <c r="T347" s="257"/>
      <c r="U347" s="257"/>
      <c r="V347" s="257"/>
      <c r="W347" s="257"/>
      <c r="X347" s="257"/>
      <c r="Y347" s="257"/>
      <c r="Z347" s="257"/>
      <c r="AA347" s="257"/>
      <c r="AB347" s="257"/>
      <c r="AC347" s="257"/>
      <c r="AD347" s="257"/>
      <c r="AE347" s="257"/>
      <c r="AF347" s="673"/>
      <c r="AG347" s="379"/>
      <c r="AH347" s="363"/>
      <c r="AI347" s="363"/>
      <c r="AJ347" s="363"/>
      <c r="AK347" s="363"/>
      <c r="AL347" s="363"/>
      <c r="AM347" s="363"/>
      <c r="AN347" s="363"/>
      <c r="AO347" s="368"/>
      <c r="AP347" s="368"/>
      <c r="AQ347" s="368"/>
      <c r="AR347" s="368"/>
      <c r="AS347" s="368"/>
      <c r="AT347" s="368"/>
      <c r="AU347" s="258">
        <f>SUM(AG347:AT347)</f>
        <v>0</v>
      </c>
    </row>
    <row r="348" spans="1:47" ht="15" outlineLevel="1">
      <c r="B348" s="256" t="s">
        <v>288</v>
      </c>
      <c r="C348" s="253" t="s">
        <v>163</v>
      </c>
      <c r="D348" s="257"/>
      <c r="E348" s="257"/>
      <c r="F348" s="257"/>
      <c r="G348" s="257"/>
      <c r="H348" s="257"/>
      <c r="I348" s="257"/>
      <c r="J348" s="257"/>
      <c r="K348" s="257"/>
      <c r="L348" s="257"/>
      <c r="M348" s="257"/>
      <c r="N348" s="257"/>
      <c r="O348" s="257"/>
      <c r="P348" s="257"/>
      <c r="Q348" s="257"/>
      <c r="R348" s="257">
        <f>R347</f>
        <v>12</v>
      </c>
      <c r="S348" s="257"/>
      <c r="T348" s="257"/>
      <c r="U348" s="257"/>
      <c r="V348" s="257"/>
      <c r="W348" s="257"/>
      <c r="X348" s="257"/>
      <c r="Y348" s="257"/>
      <c r="Z348" s="257"/>
      <c r="AA348" s="257"/>
      <c r="AB348" s="257"/>
      <c r="AC348" s="257"/>
      <c r="AD348" s="257"/>
      <c r="AE348" s="257"/>
      <c r="AF348" s="673"/>
      <c r="AG348" s="364">
        <f>AG347</f>
        <v>0</v>
      </c>
      <c r="AH348" s="364">
        <f t="shared" ref="AH348" si="970">AH347</f>
        <v>0</v>
      </c>
      <c r="AI348" s="364">
        <f t="shared" ref="AI348" si="971">AI347</f>
        <v>0</v>
      </c>
      <c r="AJ348" s="364">
        <f t="shared" ref="AJ348" si="972">AJ347</f>
        <v>0</v>
      </c>
      <c r="AK348" s="364">
        <f t="shared" ref="AK348" si="973">AK347</f>
        <v>0</v>
      </c>
      <c r="AL348" s="364">
        <f t="shared" ref="AL348" si="974">AL347</f>
        <v>0</v>
      </c>
      <c r="AM348" s="364">
        <f t="shared" ref="AM348" si="975">AM347</f>
        <v>0</v>
      </c>
      <c r="AN348" s="364">
        <f t="shared" ref="AN348" si="976">AN347</f>
        <v>0</v>
      </c>
      <c r="AO348" s="364">
        <f t="shared" ref="AO348" si="977">AO347</f>
        <v>0</v>
      </c>
      <c r="AP348" s="364">
        <f t="shared" ref="AP348" si="978">AP347</f>
        <v>0</v>
      </c>
      <c r="AQ348" s="364">
        <f t="shared" ref="AQ348" si="979">AQ347</f>
        <v>0</v>
      </c>
      <c r="AR348" s="364">
        <f t="shared" ref="AR348" si="980">AR347</f>
        <v>0</v>
      </c>
      <c r="AS348" s="364">
        <f t="shared" ref="AS348" si="981">AS347</f>
        <v>0</v>
      </c>
      <c r="AT348" s="364">
        <f t="shared" ref="AT348" si="982">AT347</f>
        <v>0</v>
      </c>
      <c r="AU348" s="268"/>
    </row>
    <row r="349" spans="1:47" ht="15" outlineLevel="1">
      <c r="B349" s="275"/>
      <c r="C349" s="253"/>
      <c r="D349" s="253"/>
      <c r="E349" s="253"/>
      <c r="F349" s="253"/>
      <c r="G349" s="253"/>
      <c r="H349" s="253"/>
      <c r="I349" s="253"/>
      <c r="J349" s="253"/>
      <c r="K349" s="253"/>
      <c r="L349" s="253"/>
      <c r="M349" s="253"/>
      <c r="N349" s="253"/>
      <c r="O349" s="253"/>
      <c r="P349" s="253"/>
      <c r="Q349" s="253"/>
      <c r="R349" s="253"/>
      <c r="S349" s="253"/>
      <c r="T349" s="253"/>
      <c r="U349" s="253"/>
      <c r="V349" s="253"/>
      <c r="W349" s="253"/>
      <c r="X349" s="253"/>
      <c r="Y349" s="253"/>
      <c r="Z349" s="253"/>
      <c r="AA349" s="253"/>
      <c r="AB349" s="253"/>
      <c r="AC349" s="253"/>
      <c r="AD349" s="253"/>
      <c r="AE349" s="253"/>
      <c r="AF349" s="253"/>
      <c r="AG349" s="365"/>
      <c r="AH349" s="378"/>
      <c r="AI349" s="378"/>
      <c r="AJ349" s="378"/>
      <c r="AK349" s="378"/>
      <c r="AL349" s="378"/>
      <c r="AM349" s="378"/>
      <c r="AN349" s="378"/>
      <c r="AO349" s="378"/>
      <c r="AP349" s="378"/>
      <c r="AQ349" s="378"/>
      <c r="AR349" s="378"/>
      <c r="AS349" s="378"/>
      <c r="AT349" s="378"/>
      <c r="AU349" s="268"/>
    </row>
    <row r="350" spans="1:47" ht="15" outlineLevel="1">
      <c r="A350" s="459">
        <v>38</v>
      </c>
      <c r="B350" s="275" t="s">
        <v>130</v>
      </c>
      <c r="C350" s="253" t="s">
        <v>25</v>
      </c>
      <c r="D350" s="257"/>
      <c r="E350" s="257"/>
      <c r="F350" s="257"/>
      <c r="G350" s="257"/>
      <c r="H350" s="257"/>
      <c r="I350" s="257"/>
      <c r="J350" s="257"/>
      <c r="K350" s="257"/>
      <c r="L350" s="257"/>
      <c r="M350" s="257"/>
      <c r="N350" s="257"/>
      <c r="O350" s="257"/>
      <c r="P350" s="257"/>
      <c r="Q350" s="257"/>
      <c r="R350" s="257">
        <v>12</v>
      </c>
      <c r="S350" s="257"/>
      <c r="T350" s="257"/>
      <c r="U350" s="257"/>
      <c r="V350" s="257"/>
      <c r="W350" s="257"/>
      <c r="X350" s="257"/>
      <c r="Y350" s="257"/>
      <c r="Z350" s="257"/>
      <c r="AA350" s="257"/>
      <c r="AB350" s="257"/>
      <c r="AC350" s="257"/>
      <c r="AD350" s="257"/>
      <c r="AE350" s="257"/>
      <c r="AF350" s="673"/>
      <c r="AG350" s="379"/>
      <c r="AH350" s="363"/>
      <c r="AI350" s="363"/>
      <c r="AJ350" s="363"/>
      <c r="AK350" s="363"/>
      <c r="AL350" s="363"/>
      <c r="AM350" s="363"/>
      <c r="AN350" s="363"/>
      <c r="AO350" s="368"/>
      <c r="AP350" s="368"/>
      <c r="AQ350" s="368"/>
      <c r="AR350" s="368"/>
      <c r="AS350" s="368"/>
      <c r="AT350" s="368"/>
      <c r="AU350" s="258">
        <f>SUM(AG350:AT350)</f>
        <v>0</v>
      </c>
    </row>
    <row r="351" spans="1:47" ht="15" outlineLevel="1">
      <c r="B351" s="256" t="s">
        <v>288</v>
      </c>
      <c r="C351" s="253" t="s">
        <v>163</v>
      </c>
      <c r="D351" s="257"/>
      <c r="E351" s="257"/>
      <c r="F351" s="257"/>
      <c r="G351" s="257"/>
      <c r="H351" s="257"/>
      <c r="I351" s="257"/>
      <c r="J351" s="257"/>
      <c r="K351" s="257"/>
      <c r="L351" s="257"/>
      <c r="M351" s="257"/>
      <c r="N351" s="257"/>
      <c r="O351" s="257"/>
      <c r="P351" s="257"/>
      <c r="Q351" s="257"/>
      <c r="R351" s="257">
        <f>R350</f>
        <v>12</v>
      </c>
      <c r="S351" s="257"/>
      <c r="T351" s="257"/>
      <c r="U351" s="257"/>
      <c r="V351" s="257"/>
      <c r="W351" s="257"/>
      <c r="X351" s="257"/>
      <c r="Y351" s="257"/>
      <c r="Z351" s="257"/>
      <c r="AA351" s="257"/>
      <c r="AB351" s="257"/>
      <c r="AC351" s="257"/>
      <c r="AD351" s="257"/>
      <c r="AE351" s="257"/>
      <c r="AF351" s="673"/>
      <c r="AG351" s="364">
        <f>AG350</f>
        <v>0</v>
      </c>
      <c r="AH351" s="364">
        <f t="shared" ref="AH351" si="983">AH350</f>
        <v>0</v>
      </c>
      <c r="AI351" s="364">
        <f t="shared" ref="AI351" si="984">AI350</f>
        <v>0</v>
      </c>
      <c r="AJ351" s="364">
        <f t="shared" ref="AJ351" si="985">AJ350</f>
        <v>0</v>
      </c>
      <c r="AK351" s="364">
        <f t="shared" ref="AK351" si="986">AK350</f>
        <v>0</v>
      </c>
      <c r="AL351" s="364">
        <f t="shared" ref="AL351" si="987">AL350</f>
        <v>0</v>
      </c>
      <c r="AM351" s="364">
        <f t="shared" ref="AM351" si="988">AM350</f>
        <v>0</v>
      </c>
      <c r="AN351" s="364">
        <f t="shared" ref="AN351" si="989">AN350</f>
        <v>0</v>
      </c>
      <c r="AO351" s="364">
        <f t="shared" ref="AO351" si="990">AO350</f>
        <v>0</v>
      </c>
      <c r="AP351" s="364">
        <f t="shared" ref="AP351" si="991">AP350</f>
        <v>0</v>
      </c>
      <c r="AQ351" s="364">
        <f t="shared" ref="AQ351" si="992">AQ350</f>
        <v>0</v>
      </c>
      <c r="AR351" s="364">
        <f t="shared" ref="AR351" si="993">AR350</f>
        <v>0</v>
      </c>
      <c r="AS351" s="364">
        <f t="shared" ref="AS351" si="994">AS350</f>
        <v>0</v>
      </c>
      <c r="AT351" s="364">
        <f t="shared" ref="AT351" si="995">AT350</f>
        <v>0</v>
      </c>
      <c r="AU351" s="268"/>
    </row>
    <row r="352" spans="1:47" ht="15" outlineLevel="1">
      <c r="B352" s="275"/>
      <c r="C352" s="253"/>
      <c r="D352" s="253"/>
      <c r="E352" s="253"/>
      <c r="F352" s="253"/>
      <c r="G352" s="253"/>
      <c r="H352" s="253"/>
      <c r="I352" s="253"/>
      <c r="J352" s="253"/>
      <c r="K352" s="253"/>
      <c r="L352" s="253"/>
      <c r="M352" s="253"/>
      <c r="N352" s="253"/>
      <c r="O352" s="253"/>
      <c r="P352" s="253"/>
      <c r="Q352" s="253"/>
      <c r="R352" s="253"/>
      <c r="S352" s="253"/>
      <c r="T352" s="253"/>
      <c r="U352" s="253"/>
      <c r="V352" s="253"/>
      <c r="W352" s="253"/>
      <c r="X352" s="253"/>
      <c r="Y352" s="253"/>
      <c r="Z352" s="253"/>
      <c r="AA352" s="253"/>
      <c r="AB352" s="253"/>
      <c r="AC352" s="253"/>
      <c r="AD352" s="253"/>
      <c r="AE352" s="253"/>
      <c r="AF352" s="253"/>
      <c r="AG352" s="365"/>
      <c r="AH352" s="378"/>
      <c r="AI352" s="378"/>
      <c r="AJ352" s="378"/>
      <c r="AK352" s="378"/>
      <c r="AL352" s="378"/>
      <c r="AM352" s="378"/>
      <c r="AN352" s="378"/>
      <c r="AO352" s="378"/>
      <c r="AP352" s="378"/>
      <c r="AQ352" s="378"/>
      <c r="AR352" s="378"/>
      <c r="AS352" s="378"/>
      <c r="AT352" s="378"/>
      <c r="AU352" s="268"/>
    </row>
    <row r="353" spans="1:47" ht="30" outlineLevel="1">
      <c r="A353" s="459">
        <v>39</v>
      </c>
      <c r="B353" s="275" t="s">
        <v>131</v>
      </c>
      <c r="C353" s="253" t="s">
        <v>25</v>
      </c>
      <c r="D353" s="257"/>
      <c r="E353" s="257"/>
      <c r="F353" s="257"/>
      <c r="G353" s="257"/>
      <c r="H353" s="257"/>
      <c r="I353" s="257"/>
      <c r="J353" s="257"/>
      <c r="K353" s="257"/>
      <c r="L353" s="257"/>
      <c r="M353" s="257"/>
      <c r="N353" s="257"/>
      <c r="O353" s="257"/>
      <c r="P353" s="257"/>
      <c r="Q353" s="257"/>
      <c r="R353" s="257">
        <v>12</v>
      </c>
      <c r="S353" s="257"/>
      <c r="T353" s="257"/>
      <c r="U353" s="257"/>
      <c r="V353" s="257"/>
      <c r="W353" s="257"/>
      <c r="X353" s="257"/>
      <c r="Y353" s="257"/>
      <c r="Z353" s="257"/>
      <c r="AA353" s="257"/>
      <c r="AB353" s="257"/>
      <c r="AC353" s="257"/>
      <c r="AD353" s="257"/>
      <c r="AE353" s="257"/>
      <c r="AF353" s="673"/>
      <c r="AG353" s="379"/>
      <c r="AH353" s="363"/>
      <c r="AI353" s="363"/>
      <c r="AJ353" s="363"/>
      <c r="AK353" s="363"/>
      <c r="AL353" s="363"/>
      <c r="AM353" s="363"/>
      <c r="AN353" s="363"/>
      <c r="AO353" s="368"/>
      <c r="AP353" s="368"/>
      <c r="AQ353" s="368"/>
      <c r="AR353" s="368"/>
      <c r="AS353" s="368"/>
      <c r="AT353" s="368"/>
      <c r="AU353" s="258">
        <f>SUM(AG353:AT353)</f>
        <v>0</v>
      </c>
    </row>
    <row r="354" spans="1:47" ht="15" outlineLevel="1">
      <c r="B354" s="256" t="s">
        <v>288</v>
      </c>
      <c r="C354" s="253" t="s">
        <v>163</v>
      </c>
      <c r="D354" s="257"/>
      <c r="E354" s="257"/>
      <c r="F354" s="257"/>
      <c r="G354" s="257"/>
      <c r="H354" s="257"/>
      <c r="I354" s="257"/>
      <c r="J354" s="257"/>
      <c r="K354" s="257"/>
      <c r="L354" s="257"/>
      <c r="M354" s="257"/>
      <c r="N354" s="257"/>
      <c r="O354" s="257"/>
      <c r="P354" s="257"/>
      <c r="Q354" s="257"/>
      <c r="R354" s="257">
        <f>R353</f>
        <v>12</v>
      </c>
      <c r="S354" s="257"/>
      <c r="T354" s="257"/>
      <c r="U354" s="257"/>
      <c r="V354" s="257"/>
      <c r="W354" s="257"/>
      <c r="X354" s="257"/>
      <c r="Y354" s="257"/>
      <c r="Z354" s="257"/>
      <c r="AA354" s="257"/>
      <c r="AB354" s="257"/>
      <c r="AC354" s="257"/>
      <c r="AD354" s="257"/>
      <c r="AE354" s="257"/>
      <c r="AF354" s="673"/>
      <c r="AG354" s="364">
        <f>AG353</f>
        <v>0</v>
      </c>
      <c r="AH354" s="364">
        <f t="shared" ref="AH354" si="996">AH353</f>
        <v>0</v>
      </c>
      <c r="AI354" s="364">
        <f t="shared" ref="AI354" si="997">AI353</f>
        <v>0</v>
      </c>
      <c r="AJ354" s="364">
        <f t="shared" ref="AJ354" si="998">AJ353</f>
        <v>0</v>
      </c>
      <c r="AK354" s="364">
        <f t="shared" ref="AK354" si="999">AK353</f>
        <v>0</v>
      </c>
      <c r="AL354" s="364">
        <f t="shared" ref="AL354" si="1000">AL353</f>
        <v>0</v>
      </c>
      <c r="AM354" s="364">
        <f t="shared" ref="AM354" si="1001">AM353</f>
        <v>0</v>
      </c>
      <c r="AN354" s="364">
        <f t="shared" ref="AN354" si="1002">AN353</f>
        <v>0</v>
      </c>
      <c r="AO354" s="364">
        <f t="shared" ref="AO354" si="1003">AO353</f>
        <v>0</v>
      </c>
      <c r="AP354" s="364">
        <f t="shared" ref="AP354" si="1004">AP353</f>
        <v>0</v>
      </c>
      <c r="AQ354" s="364">
        <f t="shared" ref="AQ354" si="1005">AQ353</f>
        <v>0</v>
      </c>
      <c r="AR354" s="364">
        <f t="shared" ref="AR354" si="1006">AR353</f>
        <v>0</v>
      </c>
      <c r="AS354" s="364">
        <f t="shared" ref="AS354" si="1007">AS353</f>
        <v>0</v>
      </c>
      <c r="AT354" s="364">
        <f t="shared" ref="AT354" si="1008">AT353</f>
        <v>0</v>
      </c>
      <c r="AU354" s="268"/>
    </row>
    <row r="355" spans="1:47" ht="15" outlineLevel="1">
      <c r="B355" s="275"/>
      <c r="C355" s="253"/>
      <c r="D355" s="253"/>
      <c r="E355" s="253"/>
      <c r="F355" s="253"/>
      <c r="G355" s="253"/>
      <c r="H355" s="253"/>
      <c r="I355" s="253"/>
      <c r="J355" s="253"/>
      <c r="K355" s="253"/>
      <c r="L355" s="253"/>
      <c r="M355" s="253"/>
      <c r="N355" s="253"/>
      <c r="O355" s="253"/>
      <c r="P355" s="253"/>
      <c r="Q355" s="253"/>
      <c r="R355" s="253"/>
      <c r="S355" s="253"/>
      <c r="T355" s="253"/>
      <c r="U355" s="253"/>
      <c r="V355" s="253"/>
      <c r="W355" s="253"/>
      <c r="X355" s="253"/>
      <c r="Y355" s="253"/>
      <c r="Z355" s="253"/>
      <c r="AA355" s="253"/>
      <c r="AB355" s="253"/>
      <c r="AC355" s="253"/>
      <c r="AD355" s="253"/>
      <c r="AE355" s="253"/>
      <c r="AF355" s="253"/>
      <c r="AG355" s="365"/>
      <c r="AH355" s="378"/>
      <c r="AI355" s="378"/>
      <c r="AJ355" s="378"/>
      <c r="AK355" s="378"/>
      <c r="AL355" s="378"/>
      <c r="AM355" s="378"/>
      <c r="AN355" s="378"/>
      <c r="AO355" s="378"/>
      <c r="AP355" s="378"/>
      <c r="AQ355" s="378"/>
      <c r="AR355" s="378"/>
      <c r="AS355" s="378"/>
      <c r="AT355" s="378"/>
      <c r="AU355" s="268"/>
    </row>
    <row r="356" spans="1:47" ht="30" outlineLevel="1">
      <c r="A356" s="459">
        <v>40</v>
      </c>
      <c r="B356" s="275" t="s">
        <v>132</v>
      </c>
      <c r="C356" s="253" t="s">
        <v>25</v>
      </c>
      <c r="D356" s="257"/>
      <c r="E356" s="257"/>
      <c r="F356" s="257"/>
      <c r="G356" s="257"/>
      <c r="H356" s="257"/>
      <c r="I356" s="257"/>
      <c r="J356" s="257"/>
      <c r="K356" s="257"/>
      <c r="L356" s="257"/>
      <c r="M356" s="257"/>
      <c r="N356" s="257"/>
      <c r="O356" s="257"/>
      <c r="P356" s="257"/>
      <c r="Q356" s="257"/>
      <c r="R356" s="257">
        <v>12</v>
      </c>
      <c r="S356" s="257"/>
      <c r="T356" s="257"/>
      <c r="U356" s="257"/>
      <c r="V356" s="257"/>
      <c r="W356" s="257"/>
      <c r="X356" s="257"/>
      <c r="Y356" s="257"/>
      <c r="Z356" s="257"/>
      <c r="AA356" s="257"/>
      <c r="AB356" s="257"/>
      <c r="AC356" s="257"/>
      <c r="AD356" s="257"/>
      <c r="AE356" s="257"/>
      <c r="AF356" s="673"/>
      <c r="AG356" s="379"/>
      <c r="AH356" s="363"/>
      <c r="AI356" s="363"/>
      <c r="AJ356" s="363"/>
      <c r="AK356" s="363"/>
      <c r="AL356" s="363"/>
      <c r="AM356" s="363"/>
      <c r="AN356" s="363"/>
      <c r="AO356" s="368"/>
      <c r="AP356" s="368"/>
      <c r="AQ356" s="368"/>
      <c r="AR356" s="368"/>
      <c r="AS356" s="368"/>
      <c r="AT356" s="368"/>
      <c r="AU356" s="258">
        <f>SUM(AG356:AT356)</f>
        <v>0</v>
      </c>
    </row>
    <row r="357" spans="1:47" ht="15" outlineLevel="1">
      <c r="B357" s="256" t="s">
        <v>288</v>
      </c>
      <c r="C357" s="253" t="s">
        <v>163</v>
      </c>
      <c r="D357" s="257"/>
      <c r="E357" s="257"/>
      <c r="F357" s="257"/>
      <c r="G357" s="257"/>
      <c r="H357" s="257"/>
      <c r="I357" s="257"/>
      <c r="J357" s="257"/>
      <c r="K357" s="257"/>
      <c r="L357" s="257"/>
      <c r="M357" s="257"/>
      <c r="N357" s="257"/>
      <c r="O357" s="257"/>
      <c r="P357" s="257"/>
      <c r="Q357" s="257"/>
      <c r="R357" s="257">
        <f>R356</f>
        <v>12</v>
      </c>
      <c r="S357" s="257"/>
      <c r="T357" s="257"/>
      <c r="U357" s="257"/>
      <c r="V357" s="257"/>
      <c r="W357" s="257"/>
      <c r="X357" s="257"/>
      <c r="Y357" s="257"/>
      <c r="Z357" s="257"/>
      <c r="AA357" s="257"/>
      <c r="AB357" s="257"/>
      <c r="AC357" s="257"/>
      <c r="AD357" s="257"/>
      <c r="AE357" s="257"/>
      <c r="AF357" s="673"/>
      <c r="AG357" s="364">
        <f>AG356</f>
        <v>0</v>
      </c>
      <c r="AH357" s="364">
        <f t="shared" ref="AH357" si="1009">AH356</f>
        <v>0</v>
      </c>
      <c r="AI357" s="364">
        <f t="shared" ref="AI357" si="1010">AI356</f>
        <v>0</v>
      </c>
      <c r="AJ357" s="364">
        <f t="shared" ref="AJ357" si="1011">AJ356</f>
        <v>0</v>
      </c>
      <c r="AK357" s="364">
        <f t="shared" ref="AK357" si="1012">AK356</f>
        <v>0</v>
      </c>
      <c r="AL357" s="364">
        <f t="shared" ref="AL357" si="1013">AL356</f>
        <v>0</v>
      </c>
      <c r="AM357" s="364">
        <f t="shared" ref="AM357" si="1014">AM356</f>
        <v>0</v>
      </c>
      <c r="AN357" s="364">
        <f t="shared" ref="AN357" si="1015">AN356</f>
        <v>0</v>
      </c>
      <c r="AO357" s="364">
        <f t="shared" ref="AO357" si="1016">AO356</f>
        <v>0</v>
      </c>
      <c r="AP357" s="364">
        <f t="shared" ref="AP357" si="1017">AP356</f>
        <v>0</v>
      </c>
      <c r="AQ357" s="364">
        <f t="shared" ref="AQ357" si="1018">AQ356</f>
        <v>0</v>
      </c>
      <c r="AR357" s="364">
        <f t="shared" ref="AR357" si="1019">AR356</f>
        <v>0</v>
      </c>
      <c r="AS357" s="364">
        <f t="shared" ref="AS357" si="1020">AS356</f>
        <v>0</v>
      </c>
      <c r="AT357" s="364">
        <f t="shared" ref="AT357" si="1021">AT356</f>
        <v>0</v>
      </c>
      <c r="AU357" s="268"/>
    </row>
    <row r="358" spans="1:47" ht="15" outlineLevel="1">
      <c r="B358" s="275"/>
      <c r="C358" s="253"/>
      <c r="D358" s="253"/>
      <c r="E358" s="253"/>
      <c r="F358" s="253"/>
      <c r="G358" s="253"/>
      <c r="H358" s="253"/>
      <c r="I358" s="253"/>
      <c r="J358" s="253"/>
      <c r="K358" s="253"/>
      <c r="L358" s="253"/>
      <c r="M358" s="253"/>
      <c r="N358" s="253"/>
      <c r="O358" s="253"/>
      <c r="P358" s="253"/>
      <c r="Q358" s="253"/>
      <c r="R358" s="253"/>
      <c r="S358" s="253"/>
      <c r="T358" s="253"/>
      <c r="U358" s="253"/>
      <c r="V358" s="253"/>
      <c r="W358" s="253"/>
      <c r="X358" s="253"/>
      <c r="Y358" s="253"/>
      <c r="Z358" s="253"/>
      <c r="AA358" s="253"/>
      <c r="AB358" s="253"/>
      <c r="AC358" s="253"/>
      <c r="AD358" s="253"/>
      <c r="AE358" s="253"/>
      <c r="AF358" s="253"/>
      <c r="AG358" s="365"/>
      <c r="AH358" s="378"/>
      <c r="AI358" s="378"/>
      <c r="AJ358" s="378"/>
      <c r="AK358" s="378"/>
      <c r="AL358" s="378"/>
      <c r="AM358" s="378"/>
      <c r="AN358" s="378"/>
      <c r="AO358" s="378"/>
      <c r="AP358" s="378"/>
      <c r="AQ358" s="378"/>
      <c r="AR358" s="378"/>
      <c r="AS358" s="378"/>
      <c r="AT358" s="378"/>
      <c r="AU358" s="268"/>
    </row>
    <row r="359" spans="1:47" ht="30" outlineLevel="1">
      <c r="A359" s="459">
        <v>41</v>
      </c>
      <c r="B359" s="275" t="s">
        <v>133</v>
      </c>
      <c r="C359" s="253" t="s">
        <v>25</v>
      </c>
      <c r="D359" s="257"/>
      <c r="E359" s="257"/>
      <c r="F359" s="257"/>
      <c r="G359" s="257"/>
      <c r="H359" s="257"/>
      <c r="I359" s="257"/>
      <c r="J359" s="257"/>
      <c r="K359" s="257"/>
      <c r="L359" s="257"/>
      <c r="M359" s="257"/>
      <c r="N359" s="257"/>
      <c r="O359" s="257"/>
      <c r="P359" s="257"/>
      <c r="Q359" s="257"/>
      <c r="R359" s="257">
        <v>12</v>
      </c>
      <c r="S359" s="257"/>
      <c r="T359" s="257"/>
      <c r="U359" s="257"/>
      <c r="V359" s="257"/>
      <c r="W359" s="257"/>
      <c r="X359" s="257"/>
      <c r="Y359" s="257"/>
      <c r="Z359" s="257"/>
      <c r="AA359" s="257"/>
      <c r="AB359" s="257"/>
      <c r="AC359" s="257"/>
      <c r="AD359" s="257"/>
      <c r="AE359" s="257"/>
      <c r="AF359" s="673"/>
      <c r="AG359" s="379"/>
      <c r="AH359" s="363"/>
      <c r="AI359" s="363"/>
      <c r="AJ359" s="363"/>
      <c r="AK359" s="363"/>
      <c r="AL359" s="363"/>
      <c r="AM359" s="363"/>
      <c r="AN359" s="363"/>
      <c r="AO359" s="368"/>
      <c r="AP359" s="368"/>
      <c r="AQ359" s="368"/>
      <c r="AR359" s="368"/>
      <c r="AS359" s="368"/>
      <c r="AT359" s="368"/>
      <c r="AU359" s="258">
        <f>SUM(AG359:AT359)</f>
        <v>0</v>
      </c>
    </row>
    <row r="360" spans="1:47" ht="15" outlineLevel="1">
      <c r="B360" s="256" t="s">
        <v>288</v>
      </c>
      <c r="C360" s="253" t="s">
        <v>163</v>
      </c>
      <c r="D360" s="257"/>
      <c r="E360" s="257"/>
      <c r="F360" s="257"/>
      <c r="G360" s="257"/>
      <c r="H360" s="257"/>
      <c r="I360" s="257"/>
      <c r="J360" s="257"/>
      <c r="K360" s="257"/>
      <c r="L360" s="257"/>
      <c r="M360" s="257"/>
      <c r="N360" s="257"/>
      <c r="O360" s="257"/>
      <c r="P360" s="257"/>
      <c r="Q360" s="257"/>
      <c r="R360" s="257">
        <f>R359</f>
        <v>12</v>
      </c>
      <c r="S360" s="257"/>
      <c r="T360" s="257"/>
      <c r="U360" s="257"/>
      <c r="V360" s="257"/>
      <c r="W360" s="257"/>
      <c r="X360" s="257"/>
      <c r="Y360" s="257"/>
      <c r="Z360" s="257"/>
      <c r="AA360" s="257"/>
      <c r="AB360" s="257"/>
      <c r="AC360" s="257"/>
      <c r="AD360" s="257"/>
      <c r="AE360" s="257"/>
      <c r="AF360" s="673"/>
      <c r="AG360" s="364">
        <f>AG359</f>
        <v>0</v>
      </c>
      <c r="AH360" s="364">
        <f t="shared" ref="AH360" si="1022">AH359</f>
        <v>0</v>
      </c>
      <c r="AI360" s="364">
        <f t="shared" ref="AI360" si="1023">AI359</f>
        <v>0</v>
      </c>
      <c r="AJ360" s="364">
        <f t="shared" ref="AJ360" si="1024">AJ359</f>
        <v>0</v>
      </c>
      <c r="AK360" s="364">
        <f t="shared" ref="AK360" si="1025">AK359</f>
        <v>0</v>
      </c>
      <c r="AL360" s="364">
        <f t="shared" ref="AL360" si="1026">AL359</f>
        <v>0</v>
      </c>
      <c r="AM360" s="364">
        <f t="shared" ref="AM360" si="1027">AM359</f>
        <v>0</v>
      </c>
      <c r="AN360" s="364">
        <f t="shared" ref="AN360" si="1028">AN359</f>
        <v>0</v>
      </c>
      <c r="AO360" s="364">
        <f t="shared" ref="AO360" si="1029">AO359</f>
        <v>0</v>
      </c>
      <c r="AP360" s="364">
        <f t="shared" ref="AP360" si="1030">AP359</f>
        <v>0</v>
      </c>
      <c r="AQ360" s="364">
        <f t="shared" ref="AQ360" si="1031">AQ359</f>
        <v>0</v>
      </c>
      <c r="AR360" s="364">
        <f t="shared" ref="AR360" si="1032">AR359</f>
        <v>0</v>
      </c>
      <c r="AS360" s="364">
        <f t="shared" ref="AS360" si="1033">AS359</f>
        <v>0</v>
      </c>
      <c r="AT360" s="364">
        <f t="shared" ref="AT360" si="1034">AT359</f>
        <v>0</v>
      </c>
      <c r="AU360" s="268"/>
    </row>
    <row r="361" spans="1:47" ht="15" outlineLevel="1">
      <c r="B361" s="275"/>
      <c r="C361" s="253"/>
      <c r="D361" s="253"/>
      <c r="E361" s="253"/>
      <c r="F361" s="253"/>
      <c r="G361" s="253"/>
      <c r="H361" s="253"/>
      <c r="I361" s="253"/>
      <c r="J361" s="253"/>
      <c r="K361" s="253"/>
      <c r="L361" s="253"/>
      <c r="M361" s="253"/>
      <c r="N361" s="253"/>
      <c r="O361" s="253"/>
      <c r="P361" s="253"/>
      <c r="Q361" s="253"/>
      <c r="R361" s="253"/>
      <c r="S361" s="253"/>
      <c r="T361" s="253"/>
      <c r="U361" s="253"/>
      <c r="V361" s="253"/>
      <c r="W361" s="253"/>
      <c r="X361" s="253"/>
      <c r="Y361" s="253"/>
      <c r="Z361" s="253"/>
      <c r="AA361" s="253"/>
      <c r="AB361" s="253"/>
      <c r="AC361" s="253"/>
      <c r="AD361" s="253"/>
      <c r="AE361" s="253"/>
      <c r="AF361" s="253"/>
      <c r="AG361" s="365"/>
      <c r="AH361" s="378"/>
      <c r="AI361" s="378"/>
      <c r="AJ361" s="378"/>
      <c r="AK361" s="378"/>
      <c r="AL361" s="378"/>
      <c r="AM361" s="378"/>
      <c r="AN361" s="378"/>
      <c r="AO361" s="378"/>
      <c r="AP361" s="378"/>
      <c r="AQ361" s="378"/>
      <c r="AR361" s="378"/>
      <c r="AS361" s="378"/>
      <c r="AT361" s="378"/>
      <c r="AU361" s="268"/>
    </row>
    <row r="362" spans="1:47" ht="30" outlineLevel="1">
      <c r="A362" s="459">
        <v>42</v>
      </c>
      <c r="B362" s="275" t="s">
        <v>134</v>
      </c>
      <c r="C362" s="253" t="s">
        <v>25</v>
      </c>
      <c r="D362" s="257"/>
      <c r="E362" s="257"/>
      <c r="F362" s="257"/>
      <c r="G362" s="257"/>
      <c r="H362" s="257"/>
      <c r="I362" s="257"/>
      <c r="J362" s="257"/>
      <c r="K362" s="257"/>
      <c r="L362" s="257"/>
      <c r="M362" s="257"/>
      <c r="N362" s="257"/>
      <c r="O362" s="257"/>
      <c r="P362" s="257"/>
      <c r="Q362" s="673"/>
      <c r="R362" s="253"/>
      <c r="S362" s="257"/>
      <c r="T362" s="257"/>
      <c r="U362" s="257"/>
      <c r="V362" s="257"/>
      <c r="W362" s="257"/>
      <c r="X362" s="257"/>
      <c r="Y362" s="257"/>
      <c r="Z362" s="257"/>
      <c r="AA362" s="257"/>
      <c r="AB362" s="257"/>
      <c r="AC362" s="257"/>
      <c r="AD362" s="257"/>
      <c r="AE362" s="257"/>
      <c r="AF362" s="673"/>
      <c r="AG362" s="379"/>
      <c r="AH362" s="363"/>
      <c r="AI362" s="363"/>
      <c r="AJ362" s="363"/>
      <c r="AK362" s="363"/>
      <c r="AL362" s="363"/>
      <c r="AM362" s="363"/>
      <c r="AN362" s="363"/>
      <c r="AO362" s="368"/>
      <c r="AP362" s="368"/>
      <c r="AQ362" s="368"/>
      <c r="AR362" s="368"/>
      <c r="AS362" s="368"/>
      <c r="AT362" s="368"/>
      <c r="AU362" s="258">
        <f>SUM(AG362:AT362)</f>
        <v>0</v>
      </c>
    </row>
    <row r="363" spans="1:47" ht="15" outlineLevel="1">
      <c r="B363" s="256" t="s">
        <v>288</v>
      </c>
      <c r="C363" s="253" t="s">
        <v>163</v>
      </c>
      <c r="D363" s="257"/>
      <c r="E363" s="257"/>
      <c r="F363" s="257"/>
      <c r="G363" s="257"/>
      <c r="H363" s="257"/>
      <c r="I363" s="257"/>
      <c r="J363" s="257"/>
      <c r="K363" s="257"/>
      <c r="L363" s="257"/>
      <c r="M363" s="257"/>
      <c r="N363" s="257"/>
      <c r="O363" s="257"/>
      <c r="P363" s="257"/>
      <c r="Q363" s="673"/>
      <c r="R363" s="416"/>
      <c r="S363" s="257"/>
      <c r="T363" s="257"/>
      <c r="U363" s="257"/>
      <c r="V363" s="257"/>
      <c r="W363" s="257"/>
      <c r="X363" s="257"/>
      <c r="Y363" s="257"/>
      <c r="Z363" s="257"/>
      <c r="AA363" s="257"/>
      <c r="AB363" s="257"/>
      <c r="AC363" s="257"/>
      <c r="AD363" s="257"/>
      <c r="AE363" s="257"/>
      <c r="AF363" s="673"/>
      <c r="AG363" s="364">
        <f>AG362</f>
        <v>0</v>
      </c>
      <c r="AH363" s="364">
        <f t="shared" ref="AH363" si="1035">AH362</f>
        <v>0</v>
      </c>
      <c r="AI363" s="364">
        <f t="shared" ref="AI363" si="1036">AI362</f>
        <v>0</v>
      </c>
      <c r="AJ363" s="364">
        <f t="shared" ref="AJ363" si="1037">AJ362</f>
        <v>0</v>
      </c>
      <c r="AK363" s="364">
        <f t="shared" ref="AK363" si="1038">AK362</f>
        <v>0</v>
      </c>
      <c r="AL363" s="364">
        <f t="shared" ref="AL363" si="1039">AL362</f>
        <v>0</v>
      </c>
      <c r="AM363" s="364">
        <f t="shared" ref="AM363" si="1040">AM362</f>
        <v>0</v>
      </c>
      <c r="AN363" s="364">
        <f t="shared" ref="AN363" si="1041">AN362</f>
        <v>0</v>
      </c>
      <c r="AO363" s="364">
        <f t="shared" ref="AO363" si="1042">AO362</f>
        <v>0</v>
      </c>
      <c r="AP363" s="364">
        <f t="shared" ref="AP363" si="1043">AP362</f>
        <v>0</v>
      </c>
      <c r="AQ363" s="364">
        <f t="shared" ref="AQ363" si="1044">AQ362</f>
        <v>0</v>
      </c>
      <c r="AR363" s="364">
        <f t="shared" ref="AR363" si="1045">AR362</f>
        <v>0</v>
      </c>
      <c r="AS363" s="364">
        <f t="shared" ref="AS363" si="1046">AS362</f>
        <v>0</v>
      </c>
      <c r="AT363" s="364">
        <f t="shared" ref="AT363" si="1047">AT362</f>
        <v>0</v>
      </c>
      <c r="AU363" s="268"/>
    </row>
    <row r="364" spans="1:47" ht="15" outlineLevel="1">
      <c r="B364" s="275"/>
      <c r="C364" s="253"/>
      <c r="D364" s="253"/>
      <c r="E364" s="253"/>
      <c r="F364" s="253"/>
      <c r="G364" s="253"/>
      <c r="H364" s="253"/>
      <c r="I364" s="253"/>
      <c r="J364" s="253"/>
      <c r="K364" s="253"/>
      <c r="L364" s="253"/>
      <c r="M364" s="253"/>
      <c r="N364" s="253"/>
      <c r="O364" s="253"/>
      <c r="P364" s="253"/>
      <c r="Q364" s="253"/>
      <c r="R364" s="253"/>
      <c r="S364" s="253"/>
      <c r="T364" s="253"/>
      <c r="U364" s="253"/>
      <c r="V364" s="253"/>
      <c r="W364" s="253"/>
      <c r="X364" s="253"/>
      <c r="Y364" s="253"/>
      <c r="Z364" s="253"/>
      <c r="AA364" s="253"/>
      <c r="AB364" s="253"/>
      <c r="AC364" s="253"/>
      <c r="AD364" s="253"/>
      <c r="AE364" s="253"/>
      <c r="AF364" s="253"/>
      <c r="AG364" s="365"/>
      <c r="AH364" s="378"/>
      <c r="AI364" s="378"/>
      <c r="AJ364" s="378"/>
      <c r="AK364" s="378"/>
      <c r="AL364" s="378"/>
      <c r="AM364" s="378"/>
      <c r="AN364" s="378"/>
      <c r="AO364" s="378"/>
      <c r="AP364" s="378"/>
      <c r="AQ364" s="378"/>
      <c r="AR364" s="378"/>
      <c r="AS364" s="378"/>
      <c r="AT364" s="378"/>
      <c r="AU364" s="268"/>
    </row>
    <row r="365" spans="1:47" ht="15" outlineLevel="1">
      <c r="A365" s="459">
        <v>43</v>
      </c>
      <c r="B365" s="275" t="s">
        <v>135</v>
      </c>
      <c r="C365" s="253" t="s">
        <v>25</v>
      </c>
      <c r="D365" s="257"/>
      <c r="E365" s="257"/>
      <c r="F365" s="257"/>
      <c r="G365" s="257"/>
      <c r="H365" s="257"/>
      <c r="I365" s="257"/>
      <c r="J365" s="257"/>
      <c r="K365" s="257"/>
      <c r="L365" s="257"/>
      <c r="M365" s="257"/>
      <c r="N365" s="257"/>
      <c r="O365" s="257"/>
      <c r="P365" s="257"/>
      <c r="Q365" s="257"/>
      <c r="R365" s="257">
        <v>12</v>
      </c>
      <c r="S365" s="257"/>
      <c r="T365" s="257"/>
      <c r="U365" s="257"/>
      <c r="V365" s="257"/>
      <c r="W365" s="257"/>
      <c r="X365" s="257"/>
      <c r="Y365" s="257"/>
      <c r="Z365" s="257"/>
      <c r="AA365" s="257"/>
      <c r="AB365" s="257"/>
      <c r="AC365" s="257"/>
      <c r="AD365" s="257"/>
      <c r="AE365" s="257"/>
      <c r="AF365" s="673"/>
      <c r="AG365" s="379"/>
      <c r="AH365" s="363"/>
      <c r="AI365" s="363"/>
      <c r="AJ365" s="363"/>
      <c r="AK365" s="363"/>
      <c r="AL365" s="363"/>
      <c r="AM365" s="363"/>
      <c r="AN365" s="363"/>
      <c r="AO365" s="368"/>
      <c r="AP365" s="368"/>
      <c r="AQ365" s="368"/>
      <c r="AR365" s="368"/>
      <c r="AS365" s="368"/>
      <c r="AT365" s="368"/>
      <c r="AU365" s="258">
        <f>SUM(AG365:AT365)</f>
        <v>0</v>
      </c>
    </row>
    <row r="366" spans="1:47" ht="15" outlineLevel="1">
      <c r="B366" s="256" t="s">
        <v>288</v>
      </c>
      <c r="C366" s="253" t="s">
        <v>163</v>
      </c>
      <c r="D366" s="257"/>
      <c r="E366" s="257"/>
      <c r="F366" s="257"/>
      <c r="G366" s="257"/>
      <c r="H366" s="257"/>
      <c r="I366" s="257"/>
      <c r="J366" s="257"/>
      <c r="K366" s="257"/>
      <c r="L366" s="257"/>
      <c r="M366" s="257"/>
      <c r="N366" s="257"/>
      <c r="O366" s="257"/>
      <c r="P366" s="257"/>
      <c r="Q366" s="257"/>
      <c r="R366" s="257">
        <f>R365</f>
        <v>12</v>
      </c>
      <c r="S366" s="257"/>
      <c r="T366" s="257"/>
      <c r="U366" s="257"/>
      <c r="V366" s="257"/>
      <c r="W366" s="257"/>
      <c r="X366" s="257"/>
      <c r="Y366" s="257"/>
      <c r="Z366" s="257"/>
      <c r="AA366" s="257"/>
      <c r="AB366" s="257"/>
      <c r="AC366" s="257"/>
      <c r="AD366" s="257"/>
      <c r="AE366" s="257"/>
      <c r="AF366" s="673"/>
      <c r="AG366" s="364">
        <f>AG365</f>
        <v>0</v>
      </c>
      <c r="AH366" s="364">
        <f t="shared" ref="AH366" si="1048">AH365</f>
        <v>0</v>
      </c>
      <c r="AI366" s="364">
        <f t="shared" ref="AI366" si="1049">AI365</f>
        <v>0</v>
      </c>
      <c r="AJ366" s="364">
        <f t="shared" ref="AJ366" si="1050">AJ365</f>
        <v>0</v>
      </c>
      <c r="AK366" s="364">
        <f t="shared" ref="AK366" si="1051">AK365</f>
        <v>0</v>
      </c>
      <c r="AL366" s="364">
        <f t="shared" ref="AL366" si="1052">AL365</f>
        <v>0</v>
      </c>
      <c r="AM366" s="364">
        <f t="shared" ref="AM366" si="1053">AM365</f>
        <v>0</v>
      </c>
      <c r="AN366" s="364">
        <f t="shared" ref="AN366" si="1054">AN365</f>
        <v>0</v>
      </c>
      <c r="AO366" s="364">
        <f t="shared" ref="AO366" si="1055">AO365</f>
        <v>0</v>
      </c>
      <c r="AP366" s="364">
        <f t="shared" ref="AP366" si="1056">AP365</f>
        <v>0</v>
      </c>
      <c r="AQ366" s="364">
        <f t="shared" ref="AQ366" si="1057">AQ365</f>
        <v>0</v>
      </c>
      <c r="AR366" s="364">
        <f t="shared" ref="AR366" si="1058">AR365</f>
        <v>0</v>
      </c>
      <c r="AS366" s="364">
        <f t="shared" ref="AS366" si="1059">AS365</f>
        <v>0</v>
      </c>
      <c r="AT366" s="364">
        <f t="shared" ref="AT366" si="1060">AT365</f>
        <v>0</v>
      </c>
      <c r="AU366" s="268"/>
    </row>
    <row r="367" spans="1:47" ht="15" outlineLevel="1">
      <c r="B367" s="275"/>
      <c r="C367" s="253"/>
      <c r="D367" s="253"/>
      <c r="E367" s="253"/>
      <c r="F367" s="253"/>
      <c r="G367" s="253"/>
      <c r="H367" s="253"/>
      <c r="I367" s="253"/>
      <c r="J367" s="253"/>
      <c r="K367" s="253"/>
      <c r="L367" s="253"/>
      <c r="M367" s="253"/>
      <c r="N367" s="253"/>
      <c r="O367" s="253"/>
      <c r="P367" s="253"/>
      <c r="Q367" s="253"/>
      <c r="R367" s="253"/>
      <c r="S367" s="253"/>
      <c r="T367" s="253"/>
      <c r="U367" s="253"/>
      <c r="V367" s="253"/>
      <c r="W367" s="253"/>
      <c r="X367" s="253"/>
      <c r="Y367" s="253"/>
      <c r="Z367" s="253"/>
      <c r="AA367" s="253"/>
      <c r="AB367" s="253"/>
      <c r="AC367" s="253"/>
      <c r="AD367" s="253"/>
      <c r="AE367" s="253"/>
      <c r="AF367" s="253"/>
      <c r="AG367" s="365"/>
      <c r="AH367" s="378"/>
      <c r="AI367" s="378"/>
      <c r="AJ367" s="378"/>
      <c r="AK367" s="378"/>
      <c r="AL367" s="378"/>
      <c r="AM367" s="378"/>
      <c r="AN367" s="378"/>
      <c r="AO367" s="378"/>
      <c r="AP367" s="378"/>
      <c r="AQ367" s="378"/>
      <c r="AR367" s="378"/>
      <c r="AS367" s="378"/>
      <c r="AT367" s="378"/>
      <c r="AU367" s="268"/>
    </row>
    <row r="368" spans="1:47" ht="30" outlineLevel="1">
      <c r="A368" s="459">
        <v>44</v>
      </c>
      <c r="B368" s="275" t="s">
        <v>136</v>
      </c>
      <c r="C368" s="253" t="s">
        <v>25</v>
      </c>
      <c r="D368" s="257"/>
      <c r="E368" s="257"/>
      <c r="F368" s="257"/>
      <c r="G368" s="257"/>
      <c r="H368" s="257"/>
      <c r="I368" s="257"/>
      <c r="J368" s="257"/>
      <c r="K368" s="257"/>
      <c r="L368" s="257"/>
      <c r="M368" s="257"/>
      <c r="N368" s="257"/>
      <c r="O368" s="257"/>
      <c r="P368" s="257"/>
      <c r="Q368" s="257"/>
      <c r="R368" s="257">
        <v>12</v>
      </c>
      <c r="S368" s="257"/>
      <c r="T368" s="257"/>
      <c r="U368" s="257"/>
      <c r="V368" s="257"/>
      <c r="W368" s="257"/>
      <c r="X368" s="257"/>
      <c r="Y368" s="257"/>
      <c r="Z368" s="257"/>
      <c r="AA368" s="257"/>
      <c r="AB368" s="257"/>
      <c r="AC368" s="257"/>
      <c r="AD368" s="257"/>
      <c r="AE368" s="257"/>
      <c r="AF368" s="673"/>
      <c r="AG368" s="379"/>
      <c r="AH368" s="363"/>
      <c r="AI368" s="363"/>
      <c r="AJ368" s="363"/>
      <c r="AK368" s="363"/>
      <c r="AL368" s="363"/>
      <c r="AM368" s="363"/>
      <c r="AN368" s="363"/>
      <c r="AO368" s="368"/>
      <c r="AP368" s="368"/>
      <c r="AQ368" s="368"/>
      <c r="AR368" s="368"/>
      <c r="AS368" s="368"/>
      <c r="AT368" s="368"/>
      <c r="AU368" s="258">
        <f>SUM(AG368:AT368)</f>
        <v>0</v>
      </c>
    </row>
    <row r="369" spans="1:47" ht="15" outlineLevel="1">
      <c r="B369" s="256" t="s">
        <v>288</v>
      </c>
      <c r="C369" s="253" t="s">
        <v>163</v>
      </c>
      <c r="D369" s="257"/>
      <c r="E369" s="257"/>
      <c r="F369" s="257"/>
      <c r="G369" s="257"/>
      <c r="H369" s="257"/>
      <c r="I369" s="257"/>
      <c r="J369" s="257"/>
      <c r="K369" s="257"/>
      <c r="L369" s="257"/>
      <c r="M369" s="257"/>
      <c r="N369" s="257"/>
      <c r="O369" s="257"/>
      <c r="P369" s="257"/>
      <c r="Q369" s="257"/>
      <c r="R369" s="257">
        <f>R368</f>
        <v>12</v>
      </c>
      <c r="S369" s="257"/>
      <c r="T369" s="257"/>
      <c r="U369" s="257"/>
      <c r="V369" s="257"/>
      <c r="W369" s="257"/>
      <c r="X369" s="257"/>
      <c r="Y369" s="257"/>
      <c r="Z369" s="257"/>
      <c r="AA369" s="257"/>
      <c r="AB369" s="257"/>
      <c r="AC369" s="257"/>
      <c r="AD369" s="257"/>
      <c r="AE369" s="257"/>
      <c r="AF369" s="673"/>
      <c r="AG369" s="364">
        <f>AG368</f>
        <v>0</v>
      </c>
      <c r="AH369" s="364">
        <f t="shared" ref="AH369" si="1061">AH368</f>
        <v>0</v>
      </c>
      <c r="AI369" s="364">
        <f t="shared" ref="AI369" si="1062">AI368</f>
        <v>0</v>
      </c>
      <c r="AJ369" s="364">
        <f t="shared" ref="AJ369" si="1063">AJ368</f>
        <v>0</v>
      </c>
      <c r="AK369" s="364">
        <f t="shared" ref="AK369" si="1064">AK368</f>
        <v>0</v>
      </c>
      <c r="AL369" s="364">
        <f t="shared" ref="AL369" si="1065">AL368</f>
        <v>0</v>
      </c>
      <c r="AM369" s="364">
        <f t="shared" ref="AM369" si="1066">AM368</f>
        <v>0</v>
      </c>
      <c r="AN369" s="364">
        <f t="shared" ref="AN369" si="1067">AN368</f>
        <v>0</v>
      </c>
      <c r="AO369" s="364">
        <f t="shared" ref="AO369" si="1068">AO368</f>
        <v>0</v>
      </c>
      <c r="AP369" s="364">
        <f t="shared" ref="AP369" si="1069">AP368</f>
        <v>0</v>
      </c>
      <c r="AQ369" s="364">
        <f t="shared" ref="AQ369" si="1070">AQ368</f>
        <v>0</v>
      </c>
      <c r="AR369" s="364">
        <f t="shared" ref="AR369" si="1071">AR368</f>
        <v>0</v>
      </c>
      <c r="AS369" s="364">
        <f t="shared" ref="AS369" si="1072">AS368</f>
        <v>0</v>
      </c>
      <c r="AT369" s="364">
        <f t="shared" ref="AT369" si="1073">AT368</f>
        <v>0</v>
      </c>
      <c r="AU369" s="268"/>
    </row>
    <row r="370" spans="1:47" ht="15" outlineLevel="1">
      <c r="B370" s="275"/>
      <c r="C370" s="253"/>
      <c r="D370" s="253"/>
      <c r="E370" s="253"/>
      <c r="F370" s="253"/>
      <c r="G370" s="253"/>
      <c r="H370" s="253"/>
      <c r="I370" s="253"/>
      <c r="J370" s="253"/>
      <c r="K370" s="253"/>
      <c r="L370" s="253"/>
      <c r="M370" s="253"/>
      <c r="N370" s="253"/>
      <c r="O370" s="253"/>
      <c r="P370" s="253"/>
      <c r="Q370" s="253"/>
      <c r="R370" s="253"/>
      <c r="S370" s="253"/>
      <c r="T370" s="253"/>
      <c r="U370" s="253"/>
      <c r="V370" s="253"/>
      <c r="W370" s="253"/>
      <c r="X370" s="253"/>
      <c r="Y370" s="253"/>
      <c r="Z370" s="253"/>
      <c r="AA370" s="253"/>
      <c r="AB370" s="253"/>
      <c r="AC370" s="253"/>
      <c r="AD370" s="253"/>
      <c r="AE370" s="253"/>
      <c r="AF370" s="253"/>
      <c r="AG370" s="365"/>
      <c r="AH370" s="378"/>
      <c r="AI370" s="378"/>
      <c r="AJ370" s="378"/>
      <c r="AK370" s="378"/>
      <c r="AL370" s="378"/>
      <c r="AM370" s="378"/>
      <c r="AN370" s="378"/>
      <c r="AO370" s="378"/>
      <c r="AP370" s="378"/>
      <c r="AQ370" s="378"/>
      <c r="AR370" s="378"/>
      <c r="AS370" s="378"/>
      <c r="AT370" s="378"/>
      <c r="AU370" s="268"/>
    </row>
    <row r="371" spans="1:47" ht="30" outlineLevel="1">
      <c r="A371" s="459">
        <v>45</v>
      </c>
      <c r="B371" s="275" t="s">
        <v>137</v>
      </c>
      <c r="C371" s="253" t="s">
        <v>25</v>
      </c>
      <c r="D371" s="257"/>
      <c r="E371" s="257"/>
      <c r="F371" s="257"/>
      <c r="G371" s="257"/>
      <c r="H371" s="257"/>
      <c r="I371" s="257"/>
      <c r="J371" s="257"/>
      <c r="K371" s="257"/>
      <c r="L371" s="257"/>
      <c r="M371" s="257"/>
      <c r="N371" s="257"/>
      <c r="O371" s="257"/>
      <c r="P371" s="257"/>
      <c r="Q371" s="257"/>
      <c r="R371" s="257">
        <v>12</v>
      </c>
      <c r="S371" s="257"/>
      <c r="T371" s="257"/>
      <c r="U371" s="257"/>
      <c r="V371" s="257"/>
      <c r="W371" s="257"/>
      <c r="X371" s="257"/>
      <c r="Y371" s="257"/>
      <c r="Z371" s="257"/>
      <c r="AA371" s="257"/>
      <c r="AB371" s="257"/>
      <c r="AC371" s="257"/>
      <c r="AD371" s="257"/>
      <c r="AE371" s="257"/>
      <c r="AF371" s="673"/>
      <c r="AG371" s="379"/>
      <c r="AH371" s="363"/>
      <c r="AI371" s="363"/>
      <c r="AJ371" s="363"/>
      <c r="AK371" s="363"/>
      <c r="AL371" s="363"/>
      <c r="AM371" s="363"/>
      <c r="AN371" s="363"/>
      <c r="AO371" s="368"/>
      <c r="AP371" s="368"/>
      <c r="AQ371" s="368"/>
      <c r="AR371" s="368"/>
      <c r="AS371" s="368"/>
      <c r="AT371" s="368"/>
      <c r="AU371" s="258">
        <f>SUM(AG371:AT371)</f>
        <v>0</v>
      </c>
    </row>
    <row r="372" spans="1:47" ht="15" outlineLevel="1">
      <c r="B372" s="256" t="s">
        <v>288</v>
      </c>
      <c r="C372" s="253" t="s">
        <v>163</v>
      </c>
      <c r="D372" s="257"/>
      <c r="E372" s="257"/>
      <c r="F372" s="257"/>
      <c r="G372" s="257"/>
      <c r="H372" s="257"/>
      <c r="I372" s="257"/>
      <c r="J372" s="257"/>
      <c r="K372" s="257"/>
      <c r="L372" s="257"/>
      <c r="M372" s="257"/>
      <c r="N372" s="257"/>
      <c r="O372" s="257"/>
      <c r="P372" s="257"/>
      <c r="Q372" s="257"/>
      <c r="R372" s="257">
        <f>R371</f>
        <v>12</v>
      </c>
      <c r="S372" s="257"/>
      <c r="T372" s="257"/>
      <c r="U372" s="257"/>
      <c r="V372" s="257"/>
      <c r="W372" s="257"/>
      <c r="X372" s="257"/>
      <c r="Y372" s="257"/>
      <c r="Z372" s="257"/>
      <c r="AA372" s="257"/>
      <c r="AB372" s="257"/>
      <c r="AC372" s="257"/>
      <c r="AD372" s="257"/>
      <c r="AE372" s="257"/>
      <c r="AF372" s="673"/>
      <c r="AG372" s="364">
        <f>AG371</f>
        <v>0</v>
      </c>
      <c r="AH372" s="364">
        <f t="shared" ref="AH372" si="1074">AH371</f>
        <v>0</v>
      </c>
      <c r="AI372" s="364">
        <f t="shared" ref="AI372" si="1075">AI371</f>
        <v>0</v>
      </c>
      <c r="AJ372" s="364">
        <f t="shared" ref="AJ372" si="1076">AJ371</f>
        <v>0</v>
      </c>
      <c r="AK372" s="364">
        <f t="shared" ref="AK372" si="1077">AK371</f>
        <v>0</v>
      </c>
      <c r="AL372" s="364">
        <f t="shared" ref="AL372" si="1078">AL371</f>
        <v>0</v>
      </c>
      <c r="AM372" s="364">
        <f t="shared" ref="AM372" si="1079">AM371</f>
        <v>0</v>
      </c>
      <c r="AN372" s="364">
        <f t="shared" ref="AN372" si="1080">AN371</f>
        <v>0</v>
      </c>
      <c r="AO372" s="364">
        <f t="shared" ref="AO372" si="1081">AO371</f>
        <v>0</v>
      </c>
      <c r="AP372" s="364">
        <f t="shared" ref="AP372" si="1082">AP371</f>
        <v>0</v>
      </c>
      <c r="AQ372" s="364">
        <f t="shared" ref="AQ372" si="1083">AQ371</f>
        <v>0</v>
      </c>
      <c r="AR372" s="364">
        <f t="shared" ref="AR372" si="1084">AR371</f>
        <v>0</v>
      </c>
      <c r="AS372" s="364">
        <f t="shared" ref="AS372" si="1085">AS371</f>
        <v>0</v>
      </c>
      <c r="AT372" s="364">
        <f t="shared" ref="AT372" si="1086">AT371</f>
        <v>0</v>
      </c>
      <c r="AU372" s="268"/>
    </row>
    <row r="373" spans="1:47" ht="15" outlineLevel="1">
      <c r="B373" s="275"/>
      <c r="C373" s="253"/>
      <c r="D373" s="253"/>
      <c r="E373" s="253"/>
      <c r="F373" s="253"/>
      <c r="G373" s="253"/>
      <c r="H373" s="253"/>
      <c r="I373" s="253"/>
      <c r="J373" s="253"/>
      <c r="K373" s="253"/>
      <c r="L373" s="253"/>
      <c r="M373" s="253"/>
      <c r="N373" s="253"/>
      <c r="O373" s="253"/>
      <c r="P373" s="253"/>
      <c r="Q373" s="253"/>
      <c r="R373" s="253"/>
      <c r="S373" s="253"/>
      <c r="T373" s="253"/>
      <c r="U373" s="253"/>
      <c r="V373" s="253"/>
      <c r="W373" s="253"/>
      <c r="X373" s="253"/>
      <c r="Y373" s="253"/>
      <c r="Z373" s="253"/>
      <c r="AA373" s="253"/>
      <c r="AB373" s="253"/>
      <c r="AC373" s="253"/>
      <c r="AD373" s="253"/>
      <c r="AE373" s="253"/>
      <c r="AF373" s="253"/>
      <c r="AG373" s="365"/>
      <c r="AH373" s="378"/>
      <c r="AI373" s="378"/>
      <c r="AJ373" s="378"/>
      <c r="AK373" s="378"/>
      <c r="AL373" s="378"/>
      <c r="AM373" s="378"/>
      <c r="AN373" s="378"/>
      <c r="AO373" s="378"/>
      <c r="AP373" s="378"/>
      <c r="AQ373" s="378"/>
      <c r="AR373" s="378"/>
      <c r="AS373" s="378"/>
      <c r="AT373" s="378"/>
      <c r="AU373" s="268"/>
    </row>
    <row r="374" spans="1:47" ht="30" outlineLevel="1">
      <c r="A374" s="459">
        <v>46</v>
      </c>
      <c r="B374" s="275" t="s">
        <v>138</v>
      </c>
      <c r="C374" s="253" t="s">
        <v>25</v>
      </c>
      <c r="D374" s="257"/>
      <c r="E374" s="257"/>
      <c r="F374" s="257"/>
      <c r="G374" s="257"/>
      <c r="H374" s="257"/>
      <c r="I374" s="257"/>
      <c r="J374" s="257"/>
      <c r="K374" s="257"/>
      <c r="L374" s="257"/>
      <c r="M374" s="257"/>
      <c r="N374" s="257"/>
      <c r="O374" s="257"/>
      <c r="P374" s="257"/>
      <c r="Q374" s="257"/>
      <c r="R374" s="257">
        <v>12</v>
      </c>
      <c r="S374" s="257"/>
      <c r="T374" s="257"/>
      <c r="U374" s="257"/>
      <c r="V374" s="257"/>
      <c r="W374" s="257"/>
      <c r="X374" s="257"/>
      <c r="Y374" s="257"/>
      <c r="Z374" s="257"/>
      <c r="AA374" s="257"/>
      <c r="AB374" s="257"/>
      <c r="AC374" s="257"/>
      <c r="AD374" s="257"/>
      <c r="AE374" s="257"/>
      <c r="AF374" s="673"/>
      <c r="AG374" s="379"/>
      <c r="AH374" s="363"/>
      <c r="AI374" s="363"/>
      <c r="AJ374" s="363"/>
      <c r="AK374" s="363"/>
      <c r="AL374" s="363"/>
      <c r="AM374" s="363"/>
      <c r="AN374" s="363"/>
      <c r="AO374" s="368"/>
      <c r="AP374" s="368"/>
      <c r="AQ374" s="368"/>
      <c r="AR374" s="368"/>
      <c r="AS374" s="368"/>
      <c r="AT374" s="368"/>
      <c r="AU374" s="258">
        <f>SUM(AG374:AT374)</f>
        <v>0</v>
      </c>
    </row>
    <row r="375" spans="1:47" ht="15" outlineLevel="1">
      <c r="B375" s="256" t="s">
        <v>288</v>
      </c>
      <c r="C375" s="253" t="s">
        <v>163</v>
      </c>
      <c r="D375" s="257"/>
      <c r="E375" s="257"/>
      <c r="F375" s="257"/>
      <c r="G375" s="257"/>
      <c r="H375" s="257"/>
      <c r="I375" s="257"/>
      <c r="J375" s="257"/>
      <c r="K375" s="257"/>
      <c r="L375" s="257"/>
      <c r="M375" s="257"/>
      <c r="N375" s="257"/>
      <c r="O375" s="257"/>
      <c r="P375" s="257"/>
      <c r="Q375" s="257"/>
      <c r="R375" s="257">
        <f>R374</f>
        <v>12</v>
      </c>
      <c r="S375" s="257"/>
      <c r="T375" s="257"/>
      <c r="U375" s="257"/>
      <c r="V375" s="257"/>
      <c r="W375" s="257"/>
      <c r="X375" s="257"/>
      <c r="Y375" s="257"/>
      <c r="Z375" s="257"/>
      <c r="AA375" s="257"/>
      <c r="AB375" s="257"/>
      <c r="AC375" s="257"/>
      <c r="AD375" s="257"/>
      <c r="AE375" s="257"/>
      <c r="AF375" s="673"/>
      <c r="AG375" s="364">
        <f>AG374</f>
        <v>0</v>
      </c>
      <c r="AH375" s="364">
        <f t="shared" ref="AH375" si="1087">AH374</f>
        <v>0</v>
      </c>
      <c r="AI375" s="364">
        <f t="shared" ref="AI375" si="1088">AI374</f>
        <v>0</v>
      </c>
      <c r="AJ375" s="364">
        <f t="shared" ref="AJ375" si="1089">AJ374</f>
        <v>0</v>
      </c>
      <c r="AK375" s="364">
        <f t="shared" ref="AK375" si="1090">AK374</f>
        <v>0</v>
      </c>
      <c r="AL375" s="364">
        <f t="shared" ref="AL375" si="1091">AL374</f>
        <v>0</v>
      </c>
      <c r="AM375" s="364">
        <f t="shared" ref="AM375" si="1092">AM374</f>
        <v>0</v>
      </c>
      <c r="AN375" s="364">
        <f t="shared" ref="AN375" si="1093">AN374</f>
        <v>0</v>
      </c>
      <c r="AO375" s="364">
        <f t="shared" ref="AO375" si="1094">AO374</f>
        <v>0</v>
      </c>
      <c r="AP375" s="364">
        <f t="shared" ref="AP375" si="1095">AP374</f>
        <v>0</v>
      </c>
      <c r="AQ375" s="364">
        <f t="shared" ref="AQ375" si="1096">AQ374</f>
        <v>0</v>
      </c>
      <c r="AR375" s="364">
        <f t="shared" ref="AR375" si="1097">AR374</f>
        <v>0</v>
      </c>
      <c r="AS375" s="364">
        <f t="shared" ref="AS375" si="1098">AS374</f>
        <v>0</v>
      </c>
      <c r="AT375" s="364">
        <f t="shared" ref="AT375" si="1099">AT374</f>
        <v>0</v>
      </c>
      <c r="AU375" s="268"/>
    </row>
    <row r="376" spans="1:47" ht="15" outlineLevel="1">
      <c r="B376" s="275"/>
      <c r="C376" s="253"/>
      <c r="D376" s="253"/>
      <c r="E376" s="253"/>
      <c r="F376" s="253"/>
      <c r="G376" s="253"/>
      <c r="H376" s="253"/>
      <c r="I376" s="253"/>
      <c r="J376" s="253"/>
      <c r="K376" s="253"/>
      <c r="L376" s="253"/>
      <c r="M376" s="253"/>
      <c r="N376" s="253"/>
      <c r="O376" s="253"/>
      <c r="P376" s="253"/>
      <c r="Q376" s="253"/>
      <c r="R376" s="253"/>
      <c r="S376" s="253"/>
      <c r="T376" s="253"/>
      <c r="U376" s="253"/>
      <c r="V376" s="253"/>
      <c r="W376" s="253"/>
      <c r="X376" s="253"/>
      <c r="Y376" s="253"/>
      <c r="Z376" s="253"/>
      <c r="AA376" s="253"/>
      <c r="AB376" s="253"/>
      <c r="AC376" s="253"/>
      <c r="AD376" s="253"/>
      <c r="AE376" s="253"/>
      <c r="AF376" s="253"/>
      <c r="AG376" s="365"/>
      <c r="AH376" s="378"/>
      <c r="AI376" s="378"/>
      <c r="AJ376" s="378"/>
      <c r="AK376" s="378"/>
      <c r="AL376" s="378"/>
      <c r="AM376" s="378"/>
      <c r="AN376" s="378"/>
      <c r="AO376" s="378"/>
      <c r="AP376" s="378"/>
      <c r="AQ376" s="378"/>
      <c r="AR376" s="378"/>
      <c r="AS376" s="378"/>
      <c r="AT376" s="378"/>
      <c r="AU376" s="268"/>
    </row>
    <row r="377" spans="1:47" ht="30" outlineLevel="1">
      <c r="A377" s="459">
        <v>47</v>
      </c>
      <c r="B377" s="275" t="s">
        <v>139</v>
      </c>
      <c r="C377" s="253" t="s">
        <v>25</v>
      </c>
      <c r="D377" s="257"/>
      <c r="E377" s="257"/>
      <c r="F377" s="257"/>
      <c r="G377" s="257"/>
      <c r="H377" s="257"/>
      <c r="I377" s="257"/>
      <c r="J377" s="257"/>
      <c r="K377" s="257"/>
      <c r="L377" s="257"/>
      <c r="M377" s="257"/>
      <c r="N377" s="257"/>
      <c r="O377" s="257"/>
      <c r="P377" s="257"/>
      <c r="Q377" s="257"/>
      <c r="R377" s="257">
        <v>12</v>
      </c>
      <c r="S377" s="257"/>
      <c r="T377" s="257"/>
      <c r="U377" s="257"/>
      <c r="V377" s="257"/>
      <c r="W377" s="257"/>
      <c r="X377" s="257"/>
      <c r="Y377" s="257"/>
      <c r="Z377" s="257"/>
      <c r="AA377" s="257"/>
      <c r="AB377" s="257"/>
      <c r="AC377" s="257"/>
      <c r="AD377" s="257"/>
      <c r="AE377" s="257"/>
      <c r="AF377" s="673"/>
      <c r="AG377" s="379"/>
      <c r="AH377" s="363"/>
      <c r="AI377" s="363"/>
      <c r="AJ377" s="363"/>
      <c r="AK377" s="363"/>
      <c r="AL377" s="363"/>
      <c r="AM377" s="363"/>
      <c r="AN377" s="363"/>
      <c r="AO377" s="368"/>
      <c r="AP377" s="368"/>
      <c r="AQ377" s="368"/>
      <c r="AR377" s="368"/>
      <c r="AS377" s="368"/>
      <c r="AT377" s="368"/>
      <c r="AU377" s="258">
        <f>SUM(AG377:AT377)</f>
        <v>0</v>
      </c>
    </row>
    <row r="378" spans="1:47" ht="15" outlineLevel="1">
      <c r="B378" s="256" t="s">
        <v>288</v>
      </c>
      <c r="C378" s="253" t="s">
        <v>163</v>
      </c>
      <c r="D378" s="257"/>
      <c r="E378" s="257"/>
      <c r="F378" s="257"/>
      <c r="G378" s="257"/>
      <c r="H378" s="257"/>
      <c r="I378" s="257"/>
      <c r="J378" s="257"/>
      <c r="K378" s="257"/>
      <c r="L378" s="257"/>
      <c r="M378" s="257"/>
      <c r="N378" s="257"/>
      <c r="O378" s="257"/>
      <c r="P378" s="257"/>
      <c r="Q378" s="257"/>
      <c r="R378" s="257">
        <f>R377</f>
        <v>12</v>
      </c>
      <c r="S378" s="257"/>
      <c r="T378" s="257"/>
      <c r="U378" s="257"/>
      <c r="V378" s="257"/>
      <c r="W378" s="257"/>
      <c r="X378" s="257"/>
      <c r="Y378" s="257"/>
      <c r="Z378" s="257"/>
      <c r="AA378" s="257"/>
      <c r="AB378" s="257"/>
      <c r="AC378" s="257"/>
      <c r="AD378" s="257"/>
      <c r="AE378" s="257"/>
      <c r="AF378" s="673"/>
      <c r="AG378" s="364">
        <f>AG377</f>
        <v>0</v>
      </c>
      <c r="AH378" s="364">
        <f t="shared" ref="AH378" si="1100">AH377</f>
        <v>0</v>
      </c>
      <c r="AI378" s="364">
        <f t="shared" ref="AI378" si="1101">AI377</f>
        <v>0</v>
      </c>
      <c r="AJ378" s="364">
        <f t="shared" ref="AJ378" si="1102">AJ377</f>
        <v>0</v>
      </c>
      <c r="AK378" s="364">
        <f t="shared" ref="AK378" si="1103">AK377</f>
        <v>0</v>
      </c>
      <c r="AL378" s="364">
        <f t="shared" ref="AL378" si="1104">AL377</f>
        <v>0</v>
      </c>
      <c r="AM378" s="364">
        <f t="shared" ref="AM378" si="1105">AM377</f>
        <v>0</v>
      </c>
      <c r="AN378" s="364">
        <f t="shared" ref="AN378" si="1106">AN377</f>
        <v>0</v>
      </c>
      <c r="AO378" s="364">
        <f t="shared" ref="AO378" si="1107">AO377</f>
        <v>0</v>
      </c>
      <c r="AP378" s="364">
        <f t="shared" ref="AP378" si="1108">AP377</f>
        <v>0</v>
      </c>
      <c r="AQ378" s="364">
        <f t="shared" ref="AQ378" si="1109">AQ377</f>
        <v>0</v>
      </c>
      <c r="AR378" s="364">
        <f t="shared" ref="AR378" si="1110">AR377</f>
        <v>0</v>
      </c>
      <c r="AS378" s="364">
        <f t="shared" ref="AS378" si="1111">AS377</f>
        <v>0</v>
      </c>
      <c r="AT378" s="364">
        <f t="shared" ref="AT378" si="1112">AT377</f>
        <v>0</v>
      </c>
      <c r="AU378" s="268"/>
    </row>
    <row r="379" spans="1:47" ht="15" outlineLevel="1">
      <c r="B379" s="275"/>
      <c r="C379" s="253"/>
      <c r="D379" s="253"/>
      <c r="E379" s="253"/>
      <c r="F379" s="253"/>
      <c r="G379" s="253"/>
      <c r="H379" s="253"/>
      <c r="I379" s="253"/>
      <c r="J379" s="253"/>
      <c r="K379" s="253"/>
      <c r="L379" s="253"/>
      <c r="M379" s="253"/>
      <c r="N379" s="253"/>
      <c r="O379" s="253"/>
      <c r="P379" s="253"/>
      <c r="Q379" s="253"/>
      <c r="R379" s="253"/>
      <c r="S379" s="253"/>
      <c r="T379" s="253"/>
      <c r="U379" s="253"/>
      <c r="V379" s="253"/>
      <c r="W379" s="253"/>
      <c r="X379" s="253"/>
      <c r="Y379" s="253"/>
      <c r="Z379" s="253"/>
      <c r="AA379" s="253"/>
      <c r="AB379" s="253"/>
      <c r="AC379" s="253"/>
      <c r="AD379" s="253"/>
      <c r="AE379" s="253"/>
      <c r="AF379" s="253"/>
      <c r="AG379" s="365"/>
      <c r="AH379" s="378"/>
      <c r="AI379" s="378"/>
      <c r="AJ379" s="378"/>
      <c r="AK379" s="378"/>
      <c r="AL379" s="378"/>
      <c r="AM379" s="378"/>
      <c r="AN379" s="378"/>
      <c r="AO379" s="378"/>
      <c r="AP379" s="378"/>
      <c r="AQ379" s="378"/>
      <c r="AR379" s="378"/>
      <c r="AS379" s="378"/>
      <c r="AT379" s="378"/>
      <c r="AU379" s="268"/>
    </row>
    <row r="380" spans="1:47" ht="30" outlineLevel="1">
      <c r="A380" s="459">
        <v>48</v>
      </c>
      <c r="B380" s="275" t="s">
        <v>140</v>
      </c>
      <c r="C380" s="253" t="s">
        <v>25</v>
      </c>
      <c r="D380" s="257"/>
      <c r="E380" s="257"/>
      <c r="F380" s="257"/>
      <c r="G380" s="257"/>
      <c r="H380" s="257"/>
      <c r="I380" s="257"/>
      <c r="J380" s="257"/>
      <c r="K380" s="257"/>
      <c r="L380" s="257"/>
      <c r="M380" s="257"/>
      <c r="N380" s="257"/>
      <c r="O380" s="257"/>
      <c r="P380" s="257"/>
      <c r="Q380" s="257"/>
      <c r="R380" s="257">
        <v>12</v>
      </c>
      <c r="S380" s="257"/>
      <c r="T380" s="257"/>
      <c r="U380" s="257"/>
      <c r="V380" s="257"/>
      <c r="W380" s="257"/>
      <c r="X380" s="257"/>
      <c r="Y380" s="257"/>
      <c r="Z380" s="257"/>
      <c r="AA380" s="257"/>
      <c r="AB380" s="257"/>
      <c r="AC380" s="257"/>
      <c r="AD380" s="257"/>
      <c r="AE380" s="257"/>
      <c r="AF380" s="673"/>
      <c r="AG380" s="379"/>
      <c r="AH380" s="363"/>
      <c r="AI380" s="363"/>
      <c r="AJ380" s="363"/>
      <c r="AK380" s="363"/>
      <c r="AL380" s="363"/>
      <c r="AM380" s="363"/>
      <c r="AN380" s="363"/>
      <c r="AO380" s="368"/>
      <c r="AP380" s="368"/>
      <c r="AQ380" s="368"/>
      <c r="AR380" s="368"/>
      <c r="AS380" s="368"/>
      <c r="AT380" s="368"/>
      <c r="AU380" s="258">
        <f>SUM(AG380:AT380)</f>
        <v>0</v>
      </c>
    </row>
    <row r="381" spans="1:47" ht="15" outlineLevel="1">
      <c r="B381" s="256" t="s">
        <v>288</v>
      </c>
      <c r="C381" s="253" t="s">
        <v>163</v>
      </c>
      <c r="D381" s="257"/>
      <c r="E381" s="257"/>
      <c r="F381" s="257"/>
      <c r="G381" s="257"/>
      <c r="H381" s="257"/>
      <c r="I381" s="257"/>
      <c r="J381" s="257"/>
      <c r="K381" s="257"/>
      <c r="L381" s="257"/>
      <c r="M381" s="257"/>
      <c r="N381" s="257"/>
      <c r="O381" s="257"/>
      <c r="P381" s="257"/>
      <c r="Q381" s="257"/>
      <c r="R381" s="257">
        <f>R380</f>
        <v>12</v>
      </c>
      <c r="S381" s="257"/>
      <c r="T381" s="257"/>
      <c r="U381" s="257"/>
      <c r="V381" s="257"/>
      <c r="W381" s="257"/>
      <c r="X381" s="257"/>
      <c r="Y381" s="257"/>
      <c r="Z381" s="257"/>
      <c r="AA381" s="257"/>
      <c r="AB381" s="257"/>
      <c r="AC381" s="257"/>
      <c r="AD381" s="257"/>
      <c r="AE381" s="257"/>
      <c r="AF381" s="673"/>
      <c r="AG381" s="364">
        <f>AG380</f>
        <v>0</v>
      </c>
      <c r="AH381" s="364">
        <f t="shared" ref="AH381" si="1113">AH380</f>
        <v>0</v>
      </c>
      <c r="AI381" s="364">
        <f t="shared" ref="AI381" si="1114">AI380</f>
        <v>0</v>
      </c>
      <c r="AJ381" s="364">
        <f t="shared" ref="AJ381" si="1115">AJ380</f>
        <v>0</v>
      </c>
      <c r="AK381" s="364">
        <f t="shared" ref="AK381" si="1116">AK380</f>
        <v>0</v>
      </c>
      <c r="AL381" s="364">
        <f t="shared" ref="AL381" si="1117">AL380</f>
        <v>0</v>
      </c>
      <c r="AM381" s="364">
        <f t="shared" ref="AM381" si="1118">AM380</f>
        <v>0</v>
      </c>
      <c r="AN381" s="364">
        <f t="shared" ref="AN381" si="1119">AN380</f>
        <v>0</v>
      </c>
      <c r="AO381" s="364">
        <f t="shared" ref="AO381" si="1120">AO380</f>
        <v>0</v>
      </c>
      <c r="AP381" s="364">
        <f t="shared" ref="AP381" si="1121">AP380</f>
        <v>0</v>
      </c>
      <c r="AQ381" s="364">
        <f t="shared" ref="AQ381" si="1122">AQ380</f>
        <v>0</v>
      </c>
      <c r="AR381" s="364">
        <f t="shared" ref="AR381" si="1123">AR380</f>
        <v>0</v>
      </c>
      <c r="AS381" s="364">
        <f t="shared" ref="AS381" si="1124">AS380</f>
        <v>0</v>
      </c>
      <c r="AT381" s="364">
        <f t="shared" ref="AT381" si="1125">AT380</f>
        <v>0</v>
      </c>
      <c r="AU381" s="268"/>
    </row>
    <row r="382" spans="1:47" ht="15" outlineLevel="1">
      <c r="B382" s="275"/>
      <c r="C382" s="253"/>
      <c r="D382" s="253"/>
      <c r="E382" s="253"/>
      <c r="F382" s="253"/>
      <c r="G382" s="253"/>
      <c r="H382" s="253"/>
      <c r="I382" s="253"/>
      <c r="J382" s="253"/>
      <c r="K382" s="253"/>
      <c r="L382" s="253"/>
      <c r="M382" s="253"/>
      <c r="N382" s="253"/>
      <c r="O382" s="253"/>
      <c r="P382" s="253"/>
      <c r="Q382" s="253"/>
      <c r="R382" s="253"/>
      <c r="S382" s="253"/>
      <c r="T382" s="253"/>
      <c r="U382" s="253"/>
      <c r="V382" s="253"/>
      <c r="W382" s="253"/>
      <c r="X382" s="253"/>
      <c r="Y382" s="253"/>
      <c r="Z382" s="253"/>
      <c r="AA382" s="253"/>
      <c r="AB382" s="253"/>
      <c r="AC382" s="253"/>
      <c r="AD382" s="253"/>
      <c r="AE382" s="253"/>
      <c r="AF382" s="253"/>
      <c r="AG382" s="365"/>
      <c r="AH382" s="378"/>
      <c r="AI382" s="378"/>
      <c r="AJ382" s="378"/>
      <c r="AK382" s="378"/>
      <c r="AL382" s="378"/>
      <c r="AM382" s="378"/>
      <c r="AN382" s="378"/>
      <c r="AO382" s="378"/>
      <c r="AP382" s="378"/>
      <c r="AQ382" s="378"/>
      <c r="AR382" s="378"/>
      <c r="AS382" s="378"/>
      <c r="AT382" s="378"/>
      <c r="AU382" s="268"/>
    </row>
    <row r="383" spans="1:47" ht="30" outlineLevel="1">
      <c r="A383" s="459">
        <v>49</v>
      </c>
      <c r="B383" s="275" t="s">
        <v>141</v>
      </c>
      <c r="C383" s="253" t="s">
        <v>25</v>
      </c>
      <c r="D383" s="257"/>
      <c r="E383" s="257"/>
      <c r="F383" s="257"/>
      <c r="G383" s="257"/>
      <c r="H383" s="257"/>
      <c r="I383" s="257"/>
      <c r="J383" s="257"/>
      <c r="K383" s="257"/>
      <c r="L383" s="257"/>
      <c r="M383" s="257"/>
      <c r="N383" s="257"/>
      <c r="O383" s="257"/>
      <c r="P383" s="257"/>
      <c r="Q383" s="257"/>
      <c r="R383" s="257">
        <v>12</v>
      </c>
      <c r="S383" s="257"/>
      <c r="T383" s="257"/>
      <c r="U383" s="257"/>
      <c r="V383" s="257"/>
      <c r="W383" s="257"/>
      <c r="X383" s="257"/>
      <c r="Y383" s="257"/>
      <c r="Z383" s="257"/>
      <c r="AA383" s="257"/>
      <c r="AB383" s="257"/>
      <c r="AC383" s="257"/>
      <c r="AD383" s="257"/>
      <c r="AE383" s="257"/>
      <c r="AF383" s="673"/>
      <c r="AG383" s="379"/>
      <c r="AH383" s="363"/>
      <c r="AI383" s="363"/>
      <c r="AJ383" s="363"/>
      <c r="AK383" s="363"/>
      <c r="AL383" s="363"/>
      <c r="AM383" s="363"/>
      <c r="AN383" s="363"/>
      <c r="AO383" s="368"/>
      <c r="AP383" s="368"/>
      <c r="AQ383" s="368"/>
      <c r="AR383" s="368"/>
      <c r="AS383" s="368"/>
      <c r="AT383" s="368"/>
      <c r="AU383" s="258">
        <f>SUM(AG383:AT383)</f>
        <v>0</v>
      </c>
    </row>
    <row r="384" spans="1:47" ht="15" outlineLevel="1">
      <c r="B384" s="256" t="s">
        <v>288</v>
      </c>
      <c r="C384" s="253" t="s">
        <v>163</v>
      </c>
      <c r="D384" s="257"/>
      <c r="E384" s="257"/>
      <c r="F384" s="257"/>
      <c r="G384" s="257"/>
      <c r="H384" s="257"/>
      <c r="I384" s="257"/>
      <c r="J384" s="257"/>
      <c r="K384" s="257"/>
      <c r="L384" s="257"/>
      <c r="M384" s="257"/>
      <c r="N384" s="257"/>
      <c r="O384" s="257"/>
      <c r="P384" s="257"/>
      <c r="Q384" s="257"/>
      <c r="R384" s="257">
        <f>R383</f>
        <v>12</v>
      </c>
      <c r="S384" s="257"/>
      <c r="T384" s="257"/>
      <c r="U384" s="257"/>
      <c r="V384" s="257"/>
      <c r="W384" s="257"/>
      <c r="X384" s="257"/>
      <c r="Y384" s="257"/>
      <c r="Z384" s="257"/>
      <c r="AA384" s="257"/>
      <c r="AB384" s="257"/>
      <c r="AC384" s="257"/>
      <c r="AD384" s="257"/>
      <c r="AE384" s="257"/>
      <c r="AF384" s="673"/>
      <c r="AG384" s="364">
        <f>AG383</f>
        <v>0</v>
      </c>
      <c r="AH384" s="364">
        <f t="shared" ref="AH384" si="1126">AH383</f>
        <v>0</v>
      </c>
      <c r="AI384" s="364">
        <f t="shared" ref="AI384" si="1127">AI383</f>
        <v>0</v>
      </c>
      <c r="AJ384" s="364">
        <f t="shared" ref="AJ384" si="1128">AJ383</f>
        <v>0</v>
      </c>
      <c r="AK384" s="364">
        <f t="shared" ref="AK384" si="1129">AK383</f>
        <v>0</v>
      </c>
      <c r="AL384" s="364">
        <f t="shared" ref="AL384" si="1130">AL383</f>
        <v>0</v>
      </c>
      <c r="AM384" s="364">
        <f t="shared" ref="AM384" si="1131">AM383</f>
        <v>0</v>
      </c>
      <c r="AN384" s="364">
        <f t="shared" ref="AN384" si="1132">AN383</f>
        <v>0</v>
      </c>
      <c r="AO384" s="364">
        <f t="shared" ref="AO384" si="1133">AO383</f>
        <v>0</v>
      </c>
      <c r="AP384" s="364">
        <f t="shared" ref="AP384" si="1134">AP383</f>
        <v>0</v>
      </c>
      <c r="AQ384" s="364">
        <f t="shared" ref="AQ384" si="1135">AQ383</f>
        <v>0</v>
      </c>
      <c r="AR384" s="364">
        <f t="shared" ref="AR384" si="1136">AR383</f>
        <v>0</v>
      </c>
      <c r="AS384" s="364">
        <f t="shared" ref="AS384" si="1137">AS383</f>
        <v>0</v>
      </c>
      <c r="AT384" s="364">
        <f t="shared" ref="AT384" si="1138">AT383</f>
        <v>0</v>
      </c>
      <c r="AU384" s="268"/>
    </row>
    <row r="385" spans="2:50" ht="15" outlineLevel="1">
      <c r="B385" s="390"/>
      <c r="C385" s="267"/>
      <c r="D385" s="253"/>
      <c r="E385" s="253"/>
      <c r="F385" s="253"/>
      <c r="G385" s="253"/>
      <c r="H385" s="253"/>
      <c r="I385" s="253"/>
      <c r="J385" s="253"/>
      <c r="K385" s="253"/>
      <c r="L385" s="253"/>
      <c r="M385" s="253"/>
      <c r="N385" s="253"/>
      <c r="O385" s="253"/>
      <c r="P385" s="253"/>
      <c r="Q385" s="253"/>
      <c r="R385" s="253"/>
      <c r="S385" s="253"/>
      <c r="T385" s="253"/>
      <c r="U385" s="253"/>
      <c r="V385" s="253"/>
      <c r="W385" s="253"/>
      <c r="X385" s="253"/>
      <c r="Y385" s="253"/>
      <c r="Z385" s="253"/>
      <c r="AA385" s="253"/>
      <c r="AB385" s="253"/>
      <c r="AC385" s="253"/>
      <c r="AD385" s="253"/>
      <c r="AE385" s="253"/>
      <c r="AF385" s="253"/>
      <c r="AG385" s="263"/>
      <c r="AH385" s="263"/>
      <c r="AI385" s="263"/>
      <c r="AJ385" s="263"/>
      <c r="AK385" s="263"/>
      <c r="AL385" s="263"/>
      <c r="AM385" s="263"/>
      <c r="AN385" s="263"/>
      <c r="AO385" s="263"/>
      <c r="AP385" s="263"/>
      <c r="AQ385" s="263"/>
      <c r="AR385" s="263"/>
      <c r="AS385" s="263"/>
      <c r="AT385" s="263"/>
      <c r="AU385" s="268"/>
    </row>
    <row r="386" spans="2:50" ht="15.6">
      <c r="B386" s="288" t="s">
        <v>273</v>
      </c>
      <c r="C386" s="290"/>
      <c r="D386" s="290">
        <f>SUM(D229:D384)</f>
        <v>0</v>
      </c>
      <c r="E386" s="290"/>
      <c r="F386" s="290"/>
      <c r="G386" s="290"/>
      <c r="H386" s="290"/>
      <c r="I386" s="290">
        <f>SUM(I229:I385)</f>
        <v>2516535</v>
      </c>
      <c r="J386" s="290">
        <f t="shared" ref="J386:P386" si="1139">SUM(J229:J385)</f>
        <v>2502799</v>
      </c>
      <c r="K386" s="290">
        <f t="shared" si="1139"/>
        <v>2494341</v>
      </c>
      <c r="L386" s="290">
        <f t="shared" si="1139"/>
        <v>2488912</v>
      </c>
      <c r="M386" s="290">
        <f t="shared" si="1139"/>
        <v>2459143</v>
      </c>
      <c r="N386" s="290">
        <f t="shared" si="1139"/>
        <v>2429643</v>
      </c>
      <c r="O386" s="290">
        <f t="shared" si="1139"/>
        <v>2334665</v>
      </c>
      <c r="P386" s="290">
        <f t="shared" si="1139"/>
        <v>2003707</v>
      </c>
      <c r="Q386" s="290"/>
      <c r="R386" s="290"/>
      <c r="S386" s="290">
        <f>SUM(S229:S384)</f>
        <v>0</v>
      </c>
      <c r="T386" s="290"/>
      <c r="U386" s="290"/>
      <c r="V386" s="290"/>
      <c r="W386" s="290"/>
      <c r="X386" s="290">
        <f>SUM(X229:X385)</f>
        <v>261</v>
      </c>
      <c r="Y386" s="290">
        <f t="shared" ref="Y386:AE386" si="1140">SUM(Y229:Y385)</f>
        <v>258</v>
      </c>
      <c r="Z386" s="290">
        <f t="shared" si="1140"/>
        <v>257</v>
      </c>
      <c r="AA386" s="290">
        <f t="shared" si="1140"/>
        <v>255</v>
      </c>
      <c r="AB386" s="290">
        <f t="shared" si="1140"/>
        <v>249</v>
      </c>
      <c r="AC386" s="290">
        <f t="shared" si="1140"/>
        <v>245</v>
      </c>
      <c r="AD386" s="290">
        <f t="shared" si="1140"/>
        <v>227</v>
      </c>
      <c r="AE386" s="290">
        <f t="shared" si="1140"/>
        <v>210</v>
      </c>
      <c r="AF386" s="290"/>
      <c r="AG386" s="290">
        <f>IF(AG227="kWh",SUMPRODUCT(D229:D384,AG229:AG384))</f>
        <v>0</v>
      </c>
      <c r="AH386" s="290">
        <f>IF(AH227="kWh",SUMPRODUCT(D229:D384,AH229:AH384))</f>
        <v>0</v>
      </c>
      <c r="AI386" s="290">
        <f>IF(AI227="kw",SUMPRODUCT(R229:R384,S229:S384,AI229:AI384),SUMPRODUCT(D229:D384,AI229:AI384))</f>
        <v>0</v>
      </c>
      <c r="AJ386" s="290">
        <f>IF(AJ227="kw",SUMPRODUCT(R229:R384,S229:S384,AJ229:AJ384),SUMPRODUCT(D229:D384,AJ229:AJ384))</f>
        <v>0</v>
      </c>
      <c r="AK386" s="290">
        <f>IF(AK227="kw",SUMPRODUCT(R229:R384,S229:S384,AK229:AK384),SUMPRODUCT(D229:D384,AK229:AK384))</f>
        <v>0</v>
      </c>
      <c r="AL386" s="290">
        <f>IF(AL227="kw",SUMPRODUCT(R229:R384,S229:S384,AL229:AL384),SUMPRODUCT(D229:D384,AL229:AL384))</f>
        <v>0</v>
      </c>
      <c r="AM386" s="290">
        <f>IF(AM227="kw",SUMPRODUCT(R229:R384,S229:S384,AM229:AM384),SUMPRODUCT(D229:D384,AM229:AM384))</f>
        <v>0</v>
      </c>
      <c r="AN386" s="290">
        <f>IF(AN227="kw",SUMPRODUCT(R229:R384,S229:S384,AN229:AN384),SUMPRODUCT(D229:D384,AN229:AN384))</f>
        <v>0</v>
      </c>
      <c r="AO386" s="290">
        <f>IF(AO227="kw",SUMPRODUCT(R229:R384,S229:S384,AO229:AO384),SUMPRODUCT(D229:D384,AO229:AO384))</f>
        <v>0</v>
      </c>
      <c r="AP386" s="290">
        <f>IF(AP227="kw",SUMPRODUCT(R229:R384,S229:S384,AP229:AP384),SUMPRODUCT(D229:D384,AP229:AP384))</f>
        <v>0</v>
      </c>
      <c r="AQ386" s="290">
        <f>IF(AQ227="kw",SUMPRODUCT(R229:R384,S229:S384,AQ229:AQ384),SUMPRODUCT(D229:D384,AQ229:AQ384))</f>
        <v>0</v>
      </c>
      <c r="AR386" s="290">
        <f>IF(AR227="kw",SUMPRODUCT(R229:R384,S229:S384,AR229:AR384),SUMPRODUCT(D229:D384,AR229:AR384))</f>
        <v>0</v>
      </c>
      <c r="AS386" s="290">
        <f>IF(AS227="kw",SUMPRODUCT(R229:R384,S229:S384,AS229:AS384),SUMPRODUCT(D229:D384,AS229:AS384))</f>
        <v>0</v>
      </c>
      <c r="AT386" s="290">
        <f>IF(AT227="kw",SUMPRODUCT(R229:R384,S229:S384,AT229:AT384),SUMPRODUCT(D229:D384,AT229:AT384))</f>
        <v>0</v>
      </c>
      <c r="AU386" s="291"/>
    </row>
    <row r="387" spans="2:50" ht="15.6">
      <c r="B387" s="345" t="s">
        <v>274</v>
      </c>
      <c r="C387" s="346"/>
      <c r="D387" s="346"/>
      <c r="E387" s="346"/>
      <c r="F387" s="346"/>
      <c r="G387" s="346"/>
      <c r="H387" s="346"/>
      <c r="I387" s="346"/>
      <c r="J387" s="346"/>
      <c r="K387" s="346"/>
      <c r="L387" s="346"/>
      <c r="M387" s="346"/>
      <c r="N387" s="346"/>
      <c r="O387" s="346"/>
      <c r="P387" s="346"/>
      <c r="Q387" s="346"/>
      <c r="R387" s="346"/>
      <c r="S387" s="346"/>
      <c r="T387" s="346"/>
      <c r="U387" s="346"/>
      <c r="V387" s="346"/>
      <c r="W387" s="346"/>
      <c r="X387" s="346"/>
      <c r="Y387" s="346"/>
      <c r="Z387" s="346"/>
      <c r="AA387" s="346"/>
      <c r="AB387" s="346"/>
      <c r="AC387" s="346"/>
      <c r="AD387" s="346"/>
      <c r="AE387" s="346"/>
      <c r="AF387" s="346"/>
      <c r="AG387" s="346">
        <f>HLOOKUP(AG226,'2. LRAMVA Threshold'!$B$42:$Q$60,8,FALSE)</f>
        <v>0</v>
      </c>
      <c r="AH387" s="346">
        <f>HLOOKUP(AH226,'2. LRAMVA Threshold'!$B$42:$Q$53,8,FALSE)</f>
        <v>0</v>
      </c>
      <c r="AI387" s="346">
        <f>HLOOKUP(AI226,'2. LRAMVA Threshold'!$B$42:$Q$53,8,FALSE)</f>
        <v>0</v>
      </c>
      <c r="AJ387" s="346">
        <f>HLOOKUP(AJ226,'2. LRAMVA Threshold'!$B$42:$Q$53,8,FALSE)</f>
        <v>0</v>
      </c>
      <c r="AK387" s="346">
        <f>HLOOKUP(AK226,'2. LRAMVA Threshold'!$B$42:$Q$53,8,FALSE)</f>
        <v>0</v>
      </c>
      <c r="AL387" s="346">
        <f>HLOOKUP(AL226,'2. LRAMVA Threshold'!$B$42:$Q$53,8,FALSE)</f>
        <v>0</v>
      </c>
      <c r="AM387" s="346">
        <f>HLOOKUP(AM226,'2. LRAMVA Threshold'!$B$42:$Q$53,8,FALSE)</f>
        <v>0</v>
      </c>
      <c r="AN387" s="346">
        <f>HLOOKUP(AN226,'2. LRAMVA Threshold'!$B$42:$Q$53,8,FALSE)</f>
        <v>0</v>
      </c>
      <c r="AO387" s="346">
        <f>HLOOKUP(AO226,'2. LRAMVA Threshold'!$B$42:$Q$53,8,FALSE)</f>
        <v>0</v>
      </c>
      <c r="AP387" s="346">
        <f>HLOOKUP(AP226,'2. LRAMVA Threshold'!$B$42:$Q$53,8,FALSE)</f>
        <v>0</v>
      </c>
      <c r="AQ387" s="346">
        <f>HLOOKUP(AQ226,'2. LRAMVA Threshold'!$B$42:$Q$53,8,FALSE)</f>
        <v>0</v>
      </c>
      <c r="AR387" s="346">
        <f>HLOOKUP(AR226,'2. LRAMVA Threshold'!$B$42:$Q$53,8,FALSE)</f>
        <v>0</v>
      </c>
      <c r="AS387" s="346">
        <f>HLOOKUP(AS226,'2. LRAMVA Threshold'!$B$42:$Q$53,8,FALSE)</f>
        <v>0</v>
      </c>
      <c r="AT387" s="346">
        <f>HLOOKUP(AT226,'2. LRAMVA Threshold'!$B$42:$Q$53,8,FALSE)</f>
        <v>0</v>
      </c>
      <c r="AU387" s="347"/>
    </row>
    <row r="388" spans="2:50" ht="15">
      <c r="B388" s="348"/>
      <c r="C388" s="385"/>
      <c r="D388" s="386"/>
      <c r="E388" s="386"/>
      <c r="F388" s="386"/>
      <c r="G388" s="386"/>
      <c r="H388" s="386"/>
      <c r="I388" s="386"/>
      <c r="J388" s="386"/>
      <c r="K388" s="386"/>
      <c r="L388" s="386"/>
      <c r="M388" s="386"/>
      <c r="N388" s="350"/>
      <c r="O388" s="350"/>
      <c r="P388" s="350"/>
      <c r="Q388" s="350"/>
      <c r="R388" s="386"/>
      <c r="S388" s="387"/>
      <c r="T388" s="386"/>
      <c r="U388" s="386"/>
      <c r="V388" s="386"/>
      <c r="W388" s="388"/>
      <c r="X388" s="388"/>
      <c r="Y388" s="388"/>
      <c r="Z388" s="388"/>
      <c r="AA388" s="386"/>
      <c r="AB388" s="386"/>
      <c r="AC388" s="350"/>
      <c r="AD388" s="350"/>
      <c r="AE388" s="350"/>
      <c r="AF388" s="350"/>
      <c r="AG388" s="389"/>
      <c r="AH388" s="389"/>
      <c r="AI388" s="389"/>
      <c r="AJ388" s="389"/>
      <c r="AK388" s="389"/>
      <c r="AL388" s="389"/>
      <c r="AM388" s="389"/>
      <c r="AN388" s="353"/>
      <c r="AO388" s="353"/>
      <c r="AP388" s="353"/>
      <c r="AQ388" s="353"/>
      <c r="AR388" s="353"/>
      <c r="AS388" s="353"/>
      <c r="AT388" s="353"/>
      <c r="AU388" s="354"/>
    </row>
    <row r="389" spans="2:50" ht="15">
      <c r="B389" s="285" t="s">
        <v>275</v>
      </c>
      <c r="C389" s="298"/>
      <c r="D389" s="298"/>
      <c r="E389" s="331"/>
      <c r="F389" s="331"/>
      <c r="G389" s="331"/>
      <c r="H389" s="331"/>
      <c r="I389" s="331"/>
      <c r="J389" s="331"/>
      <c r="K389" s="331"/>
      <c r="L389" s="331"/>
      <c r="M389" s="331"/>
      <c r="N389" s="331"/>
      <c r="O389" s="331"/>
      <c r="P389" s="331"/>
      <c r="Q389" s="331"/>
      <c r="R389" s="331"/>
      <c r="S389" s="253"/>
      <c r="T389" s="300"/>
      <c r="U389" s="300"/>
      <c r="V389" s="300"/>
      <c r="W389" s="299"/>
      <c r="X389" s="299"/>
      <c r="Y389" s="299"/>
      <c r="Z389" s="299"/>
      <c r="AA389" s="300"/>
      <c r="AB389" s="300"/>
      <c r="AC389" s="300"/>
      <c r="AD389" s="300"/>
      <c r="AE389" s="300"/>
      <c r="AF389" s="300"/>
      <c r="AG389" s="737">
        <f>HLOOKUP(AG$35,'3.  Distribution Rates'!$C$122:$P$135,8,FALSE)</f>
        <v>1.7299999999999999E-2</v>
      </c>
      <c r="AH389" s="737">
        <f>HLOOKUP(AH$35,'3.  Distribution Rates'!$C$122:$P$135,8,FALSE)</f>
        <v>1.6400000000000001E-2</v>
      </c>
      <c r="AI389" s="301">
        <f>HLOOKUP(AI$35,'3.  Distribution Rates'!$C$122:$P$135,8,FALSE)</f>
        <v>3.1941000000000002</v>
      </c>
      <c r="AJ389" s="301">
        <f>HLOOKUP(AJ$35,'3.  Distribution Rates'!$C$122:$P$135,8,FALSE)</f>
        <v>8.7567000000000004</v>
      </c>
      <c r="AK389" s="301">
        <f>HLOOKUP(AK$35,'3.  Distribution Rates'!$C$122:$P$135,8,FALSE)</f>
        <v>0</v>
      </c>
      <c r="AL389" s="301">
        <f>HLOOKUP(AL$35,'3.  Distribution Rates'!$C$122:$P$135,8,FALSE)</f>
        <v>0</v>
      </c>
      <c r="AM389" s="301">
        <f>HLOOKUP(AM$35,'3.  Distribution Rates'!$C$122:$P$135,8,FALSE)</f>
        <v>0</v>
      </c>
      <c r="AN389" s="301">
        <f>HLOOKUP(AN$35,'3.  Distribution Rates'!$C$122:$P$135,8,FALSE)</f>
        <v>0</v>
      </c>
      <c r="AO389" s="301">
        <f>HLOOKUP(AO$35,'3.  Distribution Rates'!$C$122:$P$135,8,FALSE)</f>
        <v>0</v>
      </c>
      <c r="AP389" s="301">
        <f>HLOOKUP(AP$35,'3.  Distribution Rates'!$C$122:$P$135,8,FALSE)</f>
        <v>0</v>
      </c>
      <c r="AQ389" s="301">
        <f>HLOOKUP(AQ$35,'3.  Distribution Rates'!$C$122:$P$135,8,FALSE)</f>
        <v>0</v>
      </c>
      <c r="AR389" s="301">
        <f>HLOOKUP(AR$35,'3.  Distribution Rates'!$C$122:$P$135,8,FALSE)</f>
        <v>0</v>
      </c>
      <c r="AS389" s="301">
        <f>HLOOKUP(AS$35,'3.  Distribution Rates'!$C$122:$P$135,8,FALSE)</f>
        <v>0</v>
      </c>
      <c r="AT389" s="301">
        <f>HLOOKUP(AT$35,'3.  Distribution Rates'!$C$122:$P$135,8,FALSE)</f>
        <v>0</v>
      </c>
      <c r="AU389" s="332"/>
      <c r="AV389" s="301"/>
      <c r="AW389" s="301"/>
      <c r="AX389" s="301"/>
    </row>
    <row r="390" spans="2:50" ht="15">
      <c r="B390" s="285" t="s">
        <v>276</v>
      </c>
      <c r="C390" s="303"/>
      <c r="D390" s="245"/>
      <c r="E390" s="242"/>
      <c r="F390" s="242"/>
      <c r="G390" s="242"/>
      <c r="H390" s="242"/>
      <c r="I390" s="242"/>
      <c r="J390" s="242"/>
      <c r="K390" s="242"/>
      <c r="L390" s="242"/>
      <c r="M390" s="242"/>
      <c r="N390" s="242"/>
      <c r="O390" s="242"/>
      <c r="P390" s="242"/>
      <c r="Q390" s="242"/>
      <c r="R390" s="242"/>
      <c r="S390" s="253"/>
      <c r="T390" s="242"/>
      <c r="U390" s="242"/>
      <c r="V390" s="242"/>
      <c r="W390" s="245"/>
      <c r="X390" s="245"/>
      <c r="Y390" s="245"/>
      <c r="Z390" s="245"/>
      <c r="AA390" s="242"/>
      <c r="AB390" s="242"/>
      <c r="AC390" s="242"/>
      <c r="AD390" s="242"/>
      <c r="AE390" s="242"/>
      <c r="AF390" s="242"/>
      <c r="AG390" s="333">
        <f>'4.  2011-2014 LRAM'!AM139*AG389</f>
        <v>0</v>
      </c>
      <c r="AH390" s="333">
        <f>'4.  2011-2014 LRAM'!AN139*AH389</f>
        <v>0</v>
      </c>
      <c r="AI390" s="333">
        <f>'4.  2011-2014 LRAM'!AO139*AI389</f>
        <v>0</v>
      </c>
      <c r="AJ390" s="333">
        <f>'4.  2011-2014 LRAM'!AP139*AJ389</f>
        <v>0</v>
      </c>
      <c r="AK390" s="333">
        <f>'4.  2011-2014 LRAM'!AQ139*AK389</f>
        <v>0</v>
      </c>
      <c r="AL390" s="333">
        <f>'4.  2011-2014 LRAM'!AR139*AL389</f>
        <v>0</v>
      </c>
      <c r="AM390" s="333">
        <f>'4.  2011-2014 LRAM'!AS139*AM389</f>
        <v>0</v>
      </c>
      <c r="AN390" s="333">
        <f>'4.  2011-2014 LRAM'!AT139*AN389</f>
        <v>0</v>
      </c>
      <c r="AO390" s="333">
        <f>'4.  2011-2014 LRAM'!AU139*AO389</f>
        <v>0</v>
      </c>
      <c r="AP390" s="333">
        <f>'4.  2011-2014 LRAM'!AV139*AP389</f>
        <v>0</v>
      </c>
      <c r="AQ390" s="333">
        <f>'4.  2011-2014 LRAM'!AW139*AQ389</f>
        <v>0</v>
      </c>
      <c r="AR390" s="333">
        <f>'4.  2011-2014 LRAM'!AX139*AR389</f>
        <v>0</v>
      </c>
      <c r="AS390" s="333">
        <f>'4.  2011-2014 LRAM'!AY139*AS389</f>
        <v>0</v>
      </c>
      <c r="AT390" s="333">
        <f>'4.  2011-2014 LRAM'!AZ139*AT389</f>
        <v>0</v>
      </c>
      <c r="AU390" s="545">
        <f>SUM(AG390:AT390)</f>
        <v>0</v>
      </c>
    </row>
    <row r="391" spans="2:50" ht="15">
      <c r="B391" s="285" t="s">
        <v>277</v>
      </c>
      <c r="C391" s="303"/>
      <c r="D391" s="245"/>
      <c r="E391" s="242"/>
      <c r="F391" s="242"/>
      <c r="G391" s="242"/>
      <c r="H391" s="242"/>
      <c r="I391" s="242"/>
      <c r="J391" s="242"/>
      <c r="K391" s="242"/>
      <c r="L391" s="242"/>
      <c r="M391" s="242"/>
      <c r="N391" s="242"/>
      <c r="O391" s="242"/>
      <c r="P391" s="242"/>
      <c r="Q391" s="242"/>
      <c r="R391" s="242"/>
      <c r="S391" s="253"/>
      <c r="T391" s="242"/>
      <c r="U391" s="242"/>
      <c r="V391" s="242"/>
      <c r="W391" s="245"/>
      <c r="X391" s="245"/>
      <c r="Y391" s="245"/>
      <c r="Z391" s="245"/>
      <c r="AA391" s="242"/>
      <c r="AB391" s="242"/>
      <c r="AC391" s="242"/>
      <c r="AD391" s="242"/>
      <c r="AE391" s="242"/>
      <c r="AF391" s="242"/>
      <c r="AG391" s="333">
        <f>'4.  2011-2014 LRAM'!AM279*AG389</f>
        <v>0</v>
      </c>
      <c r="AH391" s="333">
        <f>'4.  2011-2014 LRAM'!AN279*AH389</f>
        <v>0</v>
      </c>
      <c r="AI391" s="333">
        <f>'4.  2011-2014 LRAM'!AO279*AI389</f>
        <v>0</v>
      </c>
      <c r="AJ391" s="333">
        <f>'4.  2011-2014 LRAM'!AP279*AJ389</f>
        <v>0</v>
      </c>
      <c r="AK391" s="333">
        <f>'4.  2011-2014 LRAM'!AQ279*AK389</f>
        <v>0</v>
      </c>
      <c r="AL391" s="333">
        <f>'4.  2011-2014 LRAM'!AR279*AL389</f>
        <v>0</v>
      </c>
      <c r="AM391" s="333">
        <f>'4.  2011-2014 LRAM'!AS279*AM389</f>
        <v>0</v>
      </c>
      <c r="AN391" s="333">
        <f>'4.  2011-2014 LRAM'!AT279*AN389</f>
        <v>0</v>
      </c>
      <c r="AO391" s="333">
        <f>'4.  2011-2014 LRAM'!AU279*AO389</f>
        <v>0</v>
      </c>
      <c r="AP391" s="333">
        <f>'4.  2011-2014 LRAM'!AV279*AP389</f>
        <v>0</v>
      </c>
      <c r="AQ391" s="333">
        <f>'4.  2011-2014 LRAM'!AW279*AQ389</f>
        <v>0</v>
      </c>
      <c r="AR391" s="333">
        <f>'4.  2011-2014 LRAM'!AX279*AR389</f>
        <v>0</v>
      </c>
      <c r="AS391" s="333">
        <f>'4.  2011-2014 LRAM'!AY279*AS389</f>
        <v>0</v>
      </c>
      <c r="AT391" s="333">
        <f>'4.  2011-2014 LRAM'!AZ279*AT389</f>
        <v>0</v>
      </c>
      <c r="AU391" s="545">
        <f>SUM(AG391:AT391)</f>
        <v>0</v>
      </c>
    </row>
    <row r="392" spans="2:50" ht="15">
      <c r="B392" s="285" t="s">
        <v>278</v>
      </c>
      <c r="C392" s="303"/>
      <c r="D392" s="245"/>
      <c r="E392" s="242"/>
      <c r="F392" s="242"/>
      <c r="G392" s="242"/>
      <c r="H392" s="242"/>
      <c r="I392" s="242"/>
      <c r="J392" s="242"/>
      <c r="K392" s="242"/>
      <c r="L392" s="242"/>
      <c r="M392" s="242"/>
      <c r="N392" s="242"/>
      <c r="O392" s="242"/>
      <c r="P392" s="242"/>
      <c r="Q392" s="242"/>
      <c r="R392" s="242"/>
      <c r="S392" s="253"/>
      <c r="T392" s="242"/>
      <c r="U392" s="242"/>
      <c r="V392" s="242"/>
      <c r="W392" s="245"/>
      <c r="X392" s="245"/>
      <c r="Y392" s="245"/>
      <c r="Z392" s="245"/>
      <c r="AA392" s="242"/>
      <c r="AB392" s="242"/>
      <c r="AC392" s="242"/>
      <c r="AD392" s="242"/>
      <c r="AE392" s="242"/>
      <c r="AF392" s="242"/>
      <c r="AG392" s="333">
        <f>'4.  2011-2014 LRAM'!AM416*AG389</f>
        <v>0</v>
      </c>
      <c r="AH392" s="333">
        <f>'4.  2011-2014 LRAM'!AN416*AH389</f>
        <v>0</v>
      </c>
      <c r="AI392" s="333">
        <f>'4.  2011-2014 LRAM'!AO416*AI389</f>
        <v>0</v>
      </c>
      <c r="AJ392" s="333">
        <f>'4.  2011-2014 LRAM'!AP416*AJ389</f>
        <v>0</v>
      </c>
      <c r="AK392" s="333">
        <f>'4.  2011-2014 LRAM'!AQ416*AK389</f>
        <v>0</v>
      </c>
      <c r="AL392" s="333">
        <f>'4.  2011-2014 LRAM'!AR416*AL389</f>
        <v>0</v>
      </c>
      <c r="AM392" s="333">
        <f>'4.  2011-2014 LRAM'!AS416*AM389</f>
        <v>0</v>
      </c>
      <c r="AN392" s="333">
        <f>'4.  2011-2014 LRAM'!AT416*AN389</f>
        <v>0</v>
      </c>
      <c r="AO392" s="333">
        <f>'4.  2011-2014 LRAM'!AU416*AO389</f>
        <v>0</v>
      </c>
      <c r="AP392" s="333">
        <f>'4.  2011-2014 LRAM'!AV416*AP389</f>
        <v>0</v>
      </c>
      <c r="AQ392" s="333">
        <f>'4.  2011-2014 LRAM'!AW416*AQ389</f>
        <v>0</v>
      </c>
      <c r="AR392" s="333">
        <f>'4.  2011-2014 LRAM'!AX416*AR389</f>
        <v>0</v>
      </c>
      <c r="AS392" s="333">
        <f>'4.  2011-2014 LRAM'!AY416*AS389</f>
        <v>0</v>
      </c>
      <c r="AT392" s="333">
        <f>'4.  2011-2014 LRAM'!AZ416*AT389</f>
        <v>0</v>
      </c>
      <c r="AU392" s="545">
        <f>SUM(AG392:AT392)</f>
        <v>0</v>
      </c>
    </row>
    <row r="393" spans="2:50" ht="15">
      <c r="B393" s="285" t="s">
        <v>279</v>
      </c>
      <c r="C393" s="303"/>
      <c r="D393" s="245"/>
      <c r="E393" s="242"/>
      <c r="F393" s="242"/>
      <c r="G393" s="242"/>
      <c r="H393" s="242"/>
      <c r="I393" s="242"/>
      <c r="J393" s="242"/>
      <c r="K393" s="242"/>
      <c r="L393" s="242"/>
      <c r="M393" s="242"/>
      <c r="N393" s="242"/>
      <c r="O393" s="242"/>
      <c r="P393" s="242"/>
      <c r="Q393" s="242"/>
      <c r="R393" s="242"/>
      <c r="S393" s="253"/>
      <c r="T393" s="242"/>
      <c r="U393" s="242"/>
      <c r="V393" s="242"/>
      <c r="W393" s="245"/>
      <c r="X393" s="245"/>
      <c r="Y393" s="245"/>
      <c r="Z393" s="245"/>
      <c r="AA393" s="242"/>
      <c r="AB393" s="242"/>
      <c r="AC393" s="242"/>
      <c r="AD393" s="242"/>
      <c r="AE393" s="242"/>
      <c r="AF393" s="242"/>
      <c r="AG393" s="333">
        <f>'4.  2011-2014 LRAM'!AM554*AG389</f>
        <v>0</v>
      </c>
      <c r="AH393" s="333">
        <f>'4.  2011-2014 LRAM'!AN554*AH389</f>
        <v>0</v>
      </c>
      <c r="AI393" s="333">
        <f>'4.  2011-2014 LRAM'!AO554*AI389</f>
        <v>0</v>
      </c>
      <c r="AJ393" s="333">
        <f>'4.  2011-2014 LRAM'!AP554*AJ389</f>
        <v>0</v>
      </c>
      <c r="AK393" s="333">
        <f>'4.  2011-2014 LRAM'!AQ554*AK389</f>
        <v>0</v>
      </c>
      <c r="AL393" s="333">
        <f>'4.  2011-2014 LRAM'!AR554*AL389</f>
        <v>0</v>
      </c>
      <c r="AM393" s="333">
        <f>'4.  2011-2014 LRAM'!AS554*AM389</f>
        <v>0</v>
      </c>
      <c r="AN393" s="333">
        <f>'4.  2011-2014 LRAM'!AT554*AN389</f>
        <v>0</v>
      </c>
      <c r="AO393" s="333">
        <f>'4.  2011-2014 LRAM'!AU554*AO389</f>
        <v>0</v>
      </c>
      <c r="AP393" s="333">
        <f>'4.  2011-2014 LRAM'!AV554*AP389</f>
        <v>0</v>
      </c>
      <c r="AQ393" s="333">
        <f>'4.  2011-2014 LRAM'!AW554*AQ389</f>
        <v>0</v>
      </c>
      <c r="AR393" s="333">
        <f>'4.  2011-2014 LRAM'!AX554*AR389</f>
        <v>0</v>
      </c>
      <c r="AS393" s="333">
        <f>'4.  2011-2014 LRAM'!AY554*AS389</f>
        <v>0</v>
      </c>
      <c r="AT393" s="333">
        <f>'4.  2011-2014 LRAM'!AZ554*AT389</f>
        <v>0</v>
      </c>
      <c r="AU393" s="545">
        <f t="shared" ref="AU393:AU395" si="1141">SUM(AG393:AT393)</f>
        <v>0</v>
      </c>
    </row>
    <row r="394" spans="2:50" ht="15">
      <c r="B394" s="285" t="s">
        <v>280</v>
      </c>
      <c r="C394" s="303"/>
      <c r="D394" s="245"/>
      <c r="E394" s="242"/>
      <c r="F394" s="242"/>
      <c r="G394" s="242"/>
      <c r="H394" s="242"/>
      <c r="I394" s="242"/>
      <c r="J394" s="242"/>
      <c r="K394" s="242"/>
      <c r="L394" s="242"/>
      <c r="M394" s="242"/>
      <c r="N394" s="242"/>
      <c r="O394" s="242"/>
      <c r="P394" s="242"/>
      <c r="Q394" s="242"/>
      <c r="R394" s="242"/>
      <c r="S394" s="253"/>
      <c r="T394" s="242"/>
      <c r="U394" s="242"/>
      <c r="V394" s="242"/>
      <c r="W394" s="245"/>
      <c r="X394" s="245"/>
      <c r="Y394" s="245"/>
      <c r="Z394" s="245"/>
      <c r="AA394" s="242"/>
      <c r="AB394" s="242"/>
      <c r="AC394" s="242"/>
      <c r="AD394" s="242"/>
      <c r="AE394" s="242"/>
      <c r="AF394" s="242"/>
      <c r="AG394" s="333">
        <f>AG208*AG389</f>
        <v>0</v>
      </c>
      <c r="AH394" s="333">
        <f t="shared" ref="AH394:AT394" si="1142">AH208*AH389</f>
        <v>0</v>
      </c>
      <c r="AI394" s="333">
        <f t="shared" si="1142"/>
        <v>0</v>
      </c>
      <c r="AJ394" s="333">
        <f t="shared" si="1142"/>
        <v>0</v>
      </c>
      <c r="AK394" s="333">
        <f t="shared" si="1142"/>
        <v>0</v>
      </c>
      <c r="AL394" s="333">
        <f t="shared" si="1142"/>
        <v>0</v>
      </c>
      <c r="AM394" s="333">
        <f t="shared" si="1142"/>
        <v>0</v>
      </c>
      <c r="AN394" s="333">
        <f t="shared" si="1142"/>
        <v>0</v>
      </c>
      <c r="AO394" s="333">
        <f t="shared" si="1142"/>
        <v>0</v>
      </c>
      <c r="AP394" s="333">
        <f t="shared" si="1142"/>
        <v>0</v>
      </c>
      <c r="AQ394" s="333">
        <f t="shared" si="1142"/>
        <v>0</v>
      </c>
      <c r="AR394" s="333">
        <f t="shared" si="1142"/>
        <v>0</v>
      </c>
      <c r="AS394" s="333">
        <f t="shared" si="1142"/>
        <v>0</v>
      </c>
      <c r="AT394" s="333">
        <f t="shared" si="1142"/>
        <v>0</v>
      </c>
      <c r="AU394" s="545">
        <f t="shared" si="1141"/>
        <v>0</v>
      </c>
    </row>
    <row r="395" spans="2:50" ht="15">
      <c r="B395" s="285" t="s">
        <v>289</v>
      </c>
      <c r="C395" s="303"/>
      <c r="D395" s="245"/>
      <c r="E395" s="242"/>
      <c r="F395" s="242"/>
      <c r="G395" s="242"/>
      <c r="H395" s="242"/>
      <c r="I395" s="242"/>
      <c r="J395" s="242"/>
      <c r="K395" s="242"/>
      <c r="L395" s="242"/>
      <c r="M395" s="242"/>
      <c r="N395" s="242"/>
      <c r="O395" s="242"/>
      <c r="P395" s="242"/>
      <c r="Q395" s="242"/>
      <c r="R395" s="242"/>
      <c r="S395" s="253"/>
      <c r="T395" s="242"/>
      <c r="U395" s="242"/>
      <c r="V395" s="242"/>
      <c r="W395" s="245"/>
      <c r="X395" s="245"/>
      <c r="Y395" s="245"/>
      <c r="Z395" s="245"/>
      <c r="AA395" s="242"/>
      <c r="AB395" s="242"/>
      <c r="AC395" s="242"/>
      <c r="AD395" s="242"/>
      <c r="AE395" s="242"/>
      <c r="AF395" s="242"/>
      <c r="AG395" s="333">
        <f>AG386*AG389</f>
        <v>0</v>
      </c>
      <c r="AH395" s="333">
        <f t="shared" ref="AH395:AT395" si="1143">AH386*AH389</f>
        <v>0</v>
      </c>
      <c r="AI395" s="333">
        <f t="shared" si="1143"/>
        <v>0</v>
      </c>
      <c r="AJ395" s="333">
        <f t="shared" si="1143"/>
        <v>0</v>
      </c>
      <c r="AK395" s="333">
        <f t="shared" si="1143"/>
        <v>0</v>
      </c>
      <c r="AL395" s="333">
        <f t="shared" si="1143"/>
        <v>0</v>
      </c>
      <c r="AM395" s="333">
        <f t="shared" si="1143"/>
        <v>0</v>
      </c>
      <c r="AN395" s="333">
        <f t="shared" si="1143"/>
        <v>0</v>
      </c>
      <c r="AO395" s="333">
        <f t="shared" si="1143"/>
        <v>0</v>
      </c>
      <c r="AP395" s="333">
        <f t="shared" si="1143"/>
        <v>0</v>
      </c>
      <c r="AQ395" s="333">
        <f t="shared" si="1143"/>
        <v>0</v>
      </c>
      <c r="AR395" s="333">
        <f t="shared" si="1143"/>
        <v>0</v>
      </c>
      <c r="AS395" s="333">
        <f t="shared" si="1143"/>
        <v>0</v>
      </c>
      <c r="AT395" s="333">
        <f t="shared" si="1143"/>
        <v>0</v>
      </c>
      <c r="AU395" s="545">
        <f t="shared" si="1141"/>
        <v>0</v>
      </c>
    </row>
    <row r="396" spans="2:50" ht="15.6">
      <c r="B396" s="307" t="s">
        <v>281</v>
      </c>
      <c r="C396" s="303"/>
      <c r="D396" s="265"/>
      <c r="E396" s="295"/>
      <c r="F396" s="295"/>
      <c r="G396" s="295"/>
      <c r="H396" s="295"/>
      <c r="I396" s="295"/>
      <c r="J396" s="295"/>
      <c r="K396" s="295"/>
      <c r="L396" s="295"/>
      <c r="M396" s="295"/>
      <c r="N396" s="295"/>
      <c r="O396" s="295"/>
      <c r="P396" s="295"/>
      <c r="Q396" s="295"/>
      <c r="R396" s="295"/>
      <c r="S396" s="262"/>
      <c r="T396" s="295"/>
      <c r="U396" s="295"/>
      <c r="V396" s="295"/>
      <c r="W396" s="265"/>
      <c r="X396" s="265"/>
      <c r="Y396" s="265"/>
      <c r="Z396" s="265"/>
      <c r="AA396" s="295"/>
      <c r="AB396" s="295"/>
      <c r="AC396" s="295"/>
      <c r="AD396" s="295"/>
      <c r="AE396" s="295"/>
      <c r="AF396" s="295"/>
      <c r="AG396" s="304">
        <f>SUM(AG390:AG395)</f>
        <v>0</v>
      </c>
      <c r="AH396" s="304">
        <f t="shared" ref="AH396:AM396" si="1144">SUM(AH390:AH395)</f>
        <v>0</v>
      </c>
      <c r="AI396" s="304">
        <f t="shared" si="1144"/>
        <v>0</v>
      </c>
      <c r="AJ396" s="304">
        <f t="shared" si="1144"/>
        <v>0</v>
      </c>
      <c r="AK396" s="304">
        <f t="shared" si="1144"/>
        <v>0</v>
      </c>
      <c r="AL396" s="304">
        <f t="shared" si="1144"/>
        <v>0</v>
      </c>
      <c r="AM396" s="304">
        <f t="shared" si="1144"/>
        <v>0</v>
      </c>
      <c r="AN396" s="304">
        <f>SUM(AN390:AN395)</f>
        <v>0</v>
      </c>
      <c r="AO396" s="304">
        <f t="shared" ref="AO396:AT396" si="1145">SUM(AO390:AO395)</f>
        <v>0</v>
      </c>
      <c r="AP396" s="304">
        <f t="shared" si="1145"/>
        <v>0</v>
      </c>
      <c r="AQ396" s="304">
        <f t="shared" si="1145"/>
        <v>0</v>
      </c>
      <c r="AR396" s="304">
        <f t="shared" si="1145"/>
        <v>0</v>
      </c>
      <c r="AS396" s="304">
        <f t="shared" si="1145"/>
        <v>0</v>
      </c>
      <c r="AT396" s="304">
        <f t="shared" si="1145"/>
        <v>0</v>
      </c>
      <c r="AU396" s="361">
        <f>SUM(AU390:AU395)</f>
        <v>0</v>
      </c>
    </row>
    <row r="397" spans="2:50" ht="15.6">
      <c r="B397" s="307" t="s">
        <v>282</v>
      </c>
      <c r="C397" s="303"/>
      <c r="D397" s="308"/>
      <c r="E397" s="295"/>
      <c r="F397" s="295"/>
      <c r="G397" s="295"/>
      <c r="H397" s="295"/>
      <c r="I397" s="295"/>
      <c r="J397" s="295"/>
      <c r="K397" s="295"/>
      <c r="L397" s="295"/>
      <c r="M397" s="295"/>
      <c r="N397" s="295"/>
      <c r="O397" s="295"/>
      <c r="P397" s="295"/>
      <c r="Q397" s="295"/>
      <c r="R397" s="295"/>
      <c r="S397" s="262"/>
      <c r="T397" s="295"/>
      <c r="U397" s="295"/>
      <c r="V397" s="295"/>
      <c r="W397" s="265"/>
      <c r="X397" s="265"/>
      <c r="Y397" s="265"/>
      <c r="Z397" s="265"/>
      <c r="AA397" s="295"/>
      <c r="AB397" s="295"/>
      <c r="AC397" s="295"/>
      <c r="AD397" s="295"/>
      <c r="AE397" s="295"/>
      <c r="AF397" s="295"/>
      <c r="AG397" s="305">
        <f>AG387*AG389</f>
        <v>0</v>
      </c>
      <c r="AH397" s="305">
        <f t="shared" ref="AH397:AM397" si="1146">AH387*AH389</f>
        <v>0</v>
      </c>
      <c r="AI397" s="305">
        <f t="shared" si="1146"/>
        <v>0</v>
      </c>
      <c r="AJ397" s="305">
        <f t="shared" si="1146"/>
        <v>0</v>
      </c>
      <c r="AK397" s="305">
        <f t="shared" si="1146"/>
        <v>0</v>
      </c>
      <c r="AL397" s="305">
        <f t="shared" si="1146"/>
        <v>0</v>
      </c>
      <c r="AM397" s="305">
        <f t="shared" si="1146"/>
        <v>0</v>
      </c>
      <c r="AN397" s="305">
        <f>AN387*AN389</f>
        <v>0</v>
      </c>
      <c r="AO397" s="305">
        <f t="shared" ref="AO397:AT397" si="1147">AO387*AO389</f>
        <v>0</v>
      </c>
      <c r="AP397" s="305">
        <f t="shared" si="1147"/>
        <v>0</v>
      </c>
      <c r="AQ397" s="305">
        <f t="shared" si="1147"/>
        <v>0</v>
      </c>
      <c r="AR397" s="305">
        <f t="shared" si="1147"/>
        <v>0</v>
      </c>
      <c r="AS397" s="305">
        <f t="shared" si="1147"/>
        <v>0</v>
      </c>
      <c r="AT397" s="305">
        <f t="shared" si="1147"/>
        <v>0</v>
      </c>
      <c r="AU397" s="361">
        <f>SUM(AG397:AT397)</f>
        <v>0</v>
      </c>
    </row>
    <row r="398" spans="2:50" ht="15.6">
      <c r="B398" s="307" t="s">
        <v>283</v>
      </c>
      <c r="C398" s="303"/>
      <c r="D398" s="308"/>
      <c r="E398" s="295"/>
      <c r="F398" s="295"/>
      <c r="G398" s="295"/>
      <c r="H398" s="295"/>
      <c r="I398" s="295"/>
      <c r="J398" s="295"/>
      <c r="K398" s="295"/>
      <c r="L398" s="295"/>
      <c r="M398" s="295"/>
      <c r="N398" s="295"/>
      <c r="O398" s="295"/>
      <c r="P398" s="295"/>
      <c r="Q398" s="295"/>
      <c r="R398" s="295"/>
      <c r="S398" s="262"/>
      <c r="T398" s="295"/>
      <c r="U398" s="295"/>
      <c r="V398" s="295"/>
      <c r="W398" s="308"/>
      <c r="X398" s="308"/>
      <c r="Y398" s="308"/>
      <c r="Z398" s="308"/>
      <c r="AA398" s="295"/>
      <c r="AB398" s="295"/>
      <c r="AC398" s="295"/>
      <c r="AD398" s="295"/>
      <c r="AE398" s="295"/>
      <c r="AF398" s="295"/>
      <c r="AG398" s="309"/>
      <c r="AH398" s="309"/>
      <c r="AI398" s="309"/>
      <c r="AJ398" s="309"/>
      <c r="AK398" s="309"/>
      <c r="AL398" s="309"/>
      <c r="AM398" s="309"/>
      <c r="AN398" s="309"/>
      <c r="AO398" s="309"/>
      <c r="AP398" s="309"/>
      <c r="AQ398" s="309"/>
      <c r="AR398" s="309"/>
      <c r="AS398" s="309"/>
      <c r="AT398" s="309"/>
      <c r="AU398" s="361">
        <f>AU396-AU397</f>
        <v>0</v>
      </c>
    </row>
    <row r="399" spans="2:50" ht="15">
      <c r="B399" s="285"/>
      <c r="C399" s="308"/>
      <c r="D399" s="308"/>
      <c r="E399" s="295"/>
      <c r="F399" s="295"/>
      <c r="G399" s="295"/>
      <c r="H399" s="295"/>
      <c r="I399" s="295"/>
      <c r="J399" s="295"/>
      <c r="K399" s="295"/>
      <c r="L399" s="295"/>
      <c r="M399" s="295"/>
      <c r="N399" s="295"/>
      <c r="O399" s="295"/>
      <c r="P399" s="295"/>
      <c r="Q399" s="295"/>
      <c r="R399" s="295"/>
      <c r="S399" s="262"/>
      <c r="T399" s="295"/>
      <c r="U399" s="295"/>
      <c r="V399" s="295"/>
      <c r="W399" s="308"/>
      <c r="X399" s="303"/>
      <c r="Y399" s="308"/>
      <c r="Z399" s="308"/>
      <c r="AA399" s="295"/>
      <c r="AB399" s="295"/>
      <c r="AC399" s="295"/>
      <c r="AD399" s="295"/>
      <c r="AE399" s="295"/>
      <c r="AF399" s="295"/>
      <c r="AG399" s="310"/>
      <c r="AH399" s="310"/>
      <c r="AI399" s="310"/>
      <c r="AJ399" s="310"/>
      <c r="AK399" s="310"/>
      <c r="AL399" s="310"/>
      <c r="AM399" s="310"/>
      <c r="AN399" s="310"/>
      <c r="AO399" s="310"/>
      <c r="AP399" s="310"/>
      <c r="AQ399" s="310"/>
      <c r="AR399" s="310"/>
      <c r="AS399" s="310"/>
      <c r="AT399" s="310"/>
      <c r="AU399" s="306"/>
    </row>
    <row r="400" spans="2:50" ht="15">
      <c r="B400" s="392" t="s">
        <v>284</v>
      </c>
      <c r="C400" s="266"/>
      <c r="D400" s="242"/>
      <c r="E400" s="242"/>
      <c r="F400" s="242"/>
      <c r="G400" s="242"/>
      <c r="H400" s="242"/>
      <c r="I400" s="242"/>
      <c r="J400" s="242"/>
      <c r="K400" s="242"/>
      <c r="L400" s="242"/>
      <c r="M400" s="242"/>
      <c r="N400" s="242"/>
      <c r="O400" s="242"/>
      <c r="P400" s="242"/>
      <c r="Q400" s="242"/>
      <c r="R400" s="242"/>
      <c r="S400" s="314"/>
      <c r="T400" s="242"/>
      <c r="U400" s="242"/>
      <c r="V400" s="242"/>
      <c r="W400" s="266"/>
      <c r="X400" s="245"/>
      <c r="Y400" s="245"/>
      <c r="Z400" s="242"/>
      <c r="AA400" s="242"/>
      <c r="AB400" s="245"/>
      <c r="AC400" s="245"/>
      <c r="AD400" s="245"/>
      <c r="AE400" s="245"/>
      <c r="AF400" s="245"/>
      <c r="AG400" s="253">
        <f>SUMPRODUCT($E$229:$E$384,AG229:AG384)</f>
        <v>0</v>
      </c>
      <c r="AH400" s="253">
        <f>SUMPRODUCT($E$229:$E$384,AH229:AH384)</f>
        <v>0</v>
      </c>
      <c r="AI400" s="253">
        <f t="shared" ref="AI400:AT400" si="1148">IF(AI227="kw",SUMPRODUCT($R$229:$R$384,$T$229:$T$384,AI229:AI384),SUMPRODUCT($E$229:$E$384,AI229:AI384))</f>
        <v>0</v>
      </c>
      <c r="AJ400" s="253">
        <f t="shared" si="1148"/>
        <v>0</v>
      </c>
      <c r="AK400" s="253">
        <f t="shared" si="1148"/>
        <v>0</v>
      </c>
      <c r="AL400" s="253">
        <f t="shared" si="1148"/>
        <v>0</v>
      </c>
      <c r="AM400" s="253">
        <f t="shared" si="1148"/>
        <v>0</v>
      </c>
      <c r="AN400" s="253">
        <f t="shared" si="1148"/>
        <v>0</v>
      </c>
      <c r="AO400" s="253">
        <f t="shared" si="1148"/>
        <v>0</v>
      </c>
      <c r="AP400" s="253">
        <f t="shared" si="1148"/>
        <v>0</v>
      </c>
      <c r="AQ400" s="253">
        <f t="shared" si="1148"/>
        <v>0</v>
      </c>
      <c r="AR400" s="253">
        <f t="shared" si="1148"/>
        <v>0</v>
      </c>
      <c r="AS400" s="253">
        <f t="shared" si="1148"/>
        <v>0</v>
      </c>
      <c r="AT400" s="253">
        <f t="shared" si="1148"/>
        <v>0</v>
      </c>
      <c r="AU400" s="306"/>
    </row>
    <row r="401" spans="2:47" ht="15">
      <c r="B401" s="392" t="s">
        <v>285</v>
      </c>
      <c r="C401" s="266"/>
      <c r="D401" s="242"/>
      <c r="E401" s="242"/>
      <c r="F401" s="242"/>
      <c r="G401" s="242"/>
      <c r="H401" s="242"/>
      <c r="I401" s="242"/>
      <c r="J401" s="242"/>
      <c r="K401" s="242"/>
      <c r="L401" s="242"/>
      <c r="M401" s="242"/>
      <c r="N401" s="242"/>
      <c r="O401" s="242"/>
      <c r="P401" s="242"/>
      <c r="Q401" s="242"/>
      <c r="R401" s="242"/>
      <c r="S401" s="314"/>
      <c r="T401" s="242"/>
      <c r="U401" s="242"/>
      <c r="V401" s="242"/>
      <c r="W401" s="266"/>
      <c r="X401" s="245"/>
      <c r="Y401" s="245"/>
      <c r="Z401" s="242"/>
      <c r="AA401" s="242"/>
      <c r="AB401" s="245"/>
      <c r="AC401" s="245"/>
      <c r="AD401" s="245"/>
      <c r="AE401" s="245"/>
      <c r="AF401" s="245"/>
      <c r="AG401" s="253">
        <f>SUMPRODUCT($F$229:$F$384,AG229:AG384)</f>
        <v>0</v>
      </c>
      <c r="AH401" s="253">
        <f>SUMPRODUCT($F$229:$F$384,AH229:AH384)</f>
        <v>0</v>
      </c>
      <c r="AI401" s="253">
        <f t="shared" ref="AI401" si="1149">IF(AI227="kw",SUMPRODUCT($R$229:$R$384,$U$229:$U$384,AI229:AI384),SUMPRODUCT($F$229:$F$384,AI229:AI384))</f>
        <v>0</v>
      </c>
      <c r="AJ401" s="253">
        <f t="shared" ref="AJ401:AT401" si="1150">IF(AJ227="kw",SUMPRODUCT($R$229:$R$384,$U$229:$U$384,AJ229:AJ384),SUMPRODUCT($F$229:$F$384,AJ229:AJ384))</f>
        <v>0</v>
      </c>
      <c r="AK401" s="253">
        <f t="shared" si="1150"/>
        <v>0</v>
      </c>
      <c r="AL401" s="253">
        <f t="shared" si="1150"/>
        <v>0</v>
      </c>
      <c r="AM401" s="253">
        <f t="shared" si="1150"/>
        <v>0</v>
      </c>
      <c r="AN401" s="253">
        <f t="shared" si="1150"/>
        <v>0</v>
      </c>
      <c r="AO401" s="253">
        <f t="shared" si="1150"/>
        <v>0</v>
      </c>
      <c r="AP401" s="253">
        <f t="shared" si="1150"/>
        <v>0</v>
      </c>
      <c r="AQ401" s="253">
        <f t="shared" si="1150"/>
        <v>0</v>
      </c>
      <c r="AR401" s="253">
        <f t="shared" si="1150"/>
        <v>0</v>
      </c>
      <c r="AS401" s="253">
        <f t="shared" si="1150"/>
        <v>0</v>
      </c>
      <c r="AT401" s="253">
        <f t="shared" si="1150"/>
        <v>0</v>
      </c>
      <c r="AU401" s="297"/>
    </row>
    <row r="402" spans="2:47" ht="15">
      <c r="B402" s="392" t="s">
        <v>286</v>
      </c>
      <c r="C402" s="266"/>
      <c r="D402" s="242"/>
      <c r="E402" s="242"/>
      <c r="F402" s="242"/>
      <c r="G402" s="242"/>
      <c r="H402" s="242"/>
      <c r="I402" s="242"/>
      <c r="J402" s="242"/>
      <c r="K402" s="242"/>
      <c r="L402" s="242"/>
      <c r="M402" s="242"/>
      <c r="N402" s="242"/>
      <c r="O402" s="242"/>
      <c r="P402" s="242"/>
      <c r="Q402" s="242"/>
      <c r="R402" s="242"/>
      <c r="S402" s="314"/>
      <c r="T402" s="242"/>
      <c r="U402" s="242"/>
      <c r="V402" s="242"/>
      <c r="W402" s="266"/>
      <c r="X402" s="245"/>
      <c r="Y402" s="245"/>
      <c r="Z402" s="242"/>
      <c r="AA402" s="242"/>
      <c r="AB402" s="245"/>
      <c r="AC402" s="245"/>
      <c r="AD402" s="245"/>
      <c r="AE402" s="245"/>
      <c r="AF402" s="245"/>
      <c r="AG402" s="253">
        <f>SUMPRODUCT($G$229:$G$384,AG229:AG384)</f>
        <v>0</v>
      </c>
      <c r="AH402" s="253">
        <f>SUMPRODUCT($G$229:$G$384,AH229:AH384)</f>
        <v>0</v>
      </c>
      <c r="AI402" s="253">
        <f t="shared" ref="AI402" si="1151">IF(AI227="kw",SUMPRODUCT($R$229:$R$384,$V$229:$V$384,AI229:AI384),SUMPRODUCT($G$229:$G$384,AI229:AI384))</f>
        <v>0</v>
      </c>
      <c r="AJ402" s="253">
        <f t="shared" ref="AJ402:AT402" si="1152">IF(AJ227="kw",SUMPRODUCT($R$229:$R$384,$V$229:$V$384,AJ229:AJ384),SUMPRODUCT($G$229:$G$384,AJ229:AJ384))</f>
        <v>0</v>
      </c>
      <c r="AK402" s="253">
        <f t="shared" si="1152"/>
        <v>0</v>
      </c>
      <c r="AL402" s="253">
        <f t="shared" si="1152"/>
        <v>0</v>
      </c>
      <c r="AM402" s="253">
        <f t="shared" si="1152"/>
        <v>0</v>
      </c>
      <c r="AN402" s="253">
        <f t="shared" si="1152"/>
        <v>0</v>
      </c>
      <c r="AO402" s="253">
        <f t="shared" si="1152"/>
        <v>0</v>
      </c>
      <c r="AP402" s="253">
        <f t="shared" si="1152"/>
        <v>0</v>
      </c>
      <c r="AQ402" s="253">
        <f t="shared" si="1152"/>
        <v>0</v>
      </c>
      <c r="AR402" s="253">
        <f t="shared" si="1152"/>
        <v>0</v>
      </c>
      <c r="AS402" s="253">
        <f t="shared" si="1152"/>
        <v>0</v>
      </c>
      <c r="AT402" s="253">
        <f t="shared" si="1152"/>
        <v>0</v>
      </c>
      <c r="AU402" s="297"/>
    </row>
    <row r="403" spans="2:47" ht="15">
      <c r="B403" s="392" t="s">
        <v>287</v>
      </c>
      <c r="C403" s="266"/>
      <c r="D403" s="242"/>
      <c r="E403" s="242"/>
      <c r="F403" s="242"/>
      <c r="G403" s="242"/>
      <c r="H403" s="242"/>
      <c r="I403" s="242"/>
      <c r="J403" s="242"/>
      <c r="K403" s="242"/>
      <c r="L403" s="242"/>
      <c r="M403" s="242"/>
      <c r="N403" s="242"/>
      <c r="O403" s="242"/>
      <c r="P403" s="242"/>
      <c r="Q403" s="242"/>
      <c r="R403" s="242"/>
      <c r="S403" s="314"/>
      <c r="T403" s="242"/>
      <c r="U403" s="242"/>
      <c r="V403" s="242"/>
      <c r="W403" s="266"/>
      <c r="X403" s="245"/>
      <c r="Y403" s="245"/>
      <c r="Z403" s="242"/>
      <c r="AA403" s="242"/>
      <c r="AB403" s="245"/>
      <c r="AC403" s="245"/>
      <c r="AD403" s="245"/>
      <c r="AE403" s="245"/>
      <c r="AF403" s="245"/>
      <c r="AG403" s="253">
        <f>SUMPRODUCT($H$229:$H$384,AG229:AG384)</f>
        <v>0</v>
      </c>
      <c r="AH403" s="253">
        <f>SUMPRODUCT($H$229:$H$384,AH229:AH384)</f>
        <v>0</v>
      </c>
      <c r="AI403" s="253">
        <f t="shared" ref="AI403:AT403" si="1153">IF(AI227="kw",SUMPRODUCT($R$229:$R$384,$W$229:$W$384,AI229:AI384),SUMPRODUCT($H$229:$H$384,AI229:AI384))</f>
        <v>0</v>
      </c>
      <c r="AJ403" s="253">
        <f t="shared" si="1153"/>
        <v>0</v>
      </c>
      <c r="AK403" s="253">
        <f t="shared" si="1153"/>
        <v>0</v>
      </c>
      <c r="AL403" s="253">
        <f t="shared" si="1153"/>
        <v>0</v>
      </c>
      <c r="AM403" s="253">
        <f t="shared" si="1153"/>
        <v>0</v>
      </c>
      <c r="AN403" s="253">
        <f t="shared" si="1153"/>
        <v>0</v>
      </c>
      <c r="AO403" s="253">
        <f t="shared" si="1153"/>
        <v>0</v>
      </c>
      <c r="AP403" s="253">
        <f t="shared" si="1153"/>
        <v>0</v>
      </c>
      <c r="AQ403" s="253">
        <f t="shared" si="1153"/>
        <v>0</v>
      </c>
      <c r="AR403" s="253">
        <f t="shared" si="1153"/>
        <v>0</v>
      </c>
      <c r="AS403" s="253">
        <f t="shared" si="1153"/>
        <v>0</v>
      </c>
      <c r="AT403" s="253">
        <f t="shared" si="1153"/>
        <v>0</v>
      </c>
      <c r="AU403" s="297"/>
    </row>
    <row r="404" spans="2:47" ht="15">
      <c r="B404" s="392" t="s">
        <v>842</v>
      </c>
      <c r="C404" s="266"/>
      <c r="D404" s="242"/>
      <c r="E404" s="242"/>
      <c r="F404" s="242"/>
      <c r="G404" s="242"/>
      <c r="H404" s="242"/>
      <c r="I404" s="242"/>
      <c r="J404" s="242"/>
      <c r="K404" s="242"/>
      <c r="L404" s="242"/>
      <c r="M404" s="242"/>
      <c r="N404" s="242"/>
      <c r="O404" s="242"/>
      <c r="P404" s="242"/>
      <c r="Q404" s="242"/>
      <c r="R404" s="242"/>
      <c r="S404" s="314"/>
      <c r="T404" s="242"/>
      <c r="U404" s="242"/>
      <c r="V404" s="242"/>
      <c r="W404" s="266"/>
      <c r="X404" s="245"/>
      <c r="Y404" s="245"/>
      <c r="Z404" s="242"/>
      <c r="AA404" s="242"/>
      <c r="AB404" s="245"/>
      <c r="AC404" s="245"/>
      <c r="AD404" s="245"/>
      <c r="AE404" s="245"/>
      <c r="AF404" s="245"/>
      <c r="AG404" s="253">
        <f>SUMPRODUCT($I$229:$I$384,AG229:AG384)</f>
        <v>0</v>
      </c>
      <c r="AH404" s="253">
        <f>SUMPRODUCT($I$229:$I$384,AH229:AH384)</f>
        <v>144467.70000000001</v>
      </c>
      <c r="AI404" s="253">
        <f t="shared" ref="AI404:AT404" si="1154">IF(AI227="kw",SUMPRODUCT($R$229:$R$384,$X$229:$X$384,AI229:AI384),SUMPRODUCT($I$229:$I$384,AI229:AI384))</f>
        <v>1382.4</v>
      </c>
      <c r="AJ404" s="253">
        <f t="shared" si="1154"/>
        <v>0</v>
      </c>
      <c r="AK404" s="253">
        <f t="shared" si="1154"/>
        <v>0</v>
      </c>
      <c r="AL404" s="253">
        <f t="shared" si="1154"/>
        <v>0</v>
      </c>
      <c r="AM404" s="253">
        <f t="shared" si="1154"/>
        <v>0</v>
      </c>
      <c r="AN404" s="253">
        <f t="shared" si="1154"/>
        <v>0</v>
      </c>
      <c r="AO404" s="253">
        <f t="shared" si="1154"/>
        <v>0</v>
      </c>
      <c r="AP404" s="253">
        <f t="shared" si="1154"/>
        <v>0</v>
      </c>
      <c r="AQ404" s="253">
        <f t="shared" si="1154"/>
        <v>0</v>
      </c>
      <c r="AR404" s="253">
        <f t="shared" si="1154"/>
        <v>0</v>
      </c>
      <c r="AS404" s="253">
        <f t="shared" si="1154"/>
        <v>0</v>
      </c>
      <c r="AT404" s="253">
        <f t="shared" si="1154"/>
        <v>0</v>
      </c>
      <c r="AU404" s="297"/>
    </row>
    <row r="405" spans="2:47" ht="15">
      <c r="B405" s="392" t="s">
        <v>852</v>
      </c>
      <c r="C405" s="266"/>
      <c r="D405" s="242"/>
      <c r="E405" s="242"/>
      <c r="F405" s="242"/>
      <c r="G405" s="242"/>
      <c r="H405" s="242"/>
      <c r="I405" s="242"/>
      <c r="J405" s="242"/>
      <c r="K405" s="242"/>
      <c r="L405" s="242"/>
      <c r="M405" s="242"/>
      <c r="N405" s="242"/>
      <c r="O405" s="242"/>
      <c r="P405" s="242"/>
      <c r="Q405" s="242"/>
      <c r="R405" s="242"/>
      <c r="S405" s="314"/>
      <c r="T405" s="242"/>
      <c r="U405" s="242"/>
      <c r="V405" s="242"/>
      <c r="W405" s="266"/>
      <c r="X405" s="245"/>
      <c r="Y405" s="245"/>
      <c r="Z405" s="242"/>
      <c r="AA405" s="242"/>
      <c r="AB405" s="245"/>
      <c r="AC405" s="245"/>
      <c r="AD405" s="245"/>
      <c r="AE405" s="245"/>
      <c r="AF405" s="245"/>
      <c r="AG405" s="253">
        <f>SUMPRODUCT($J$229:$J$384,AG229:AG384)</f>
        <v>0</v>
      </c>
      <c r="AH405" s="253">
        <f>SUMPRODUCT($J$229:$J$384,AH229:AH384)</f>
        <v>130731.70000000001</v>
      </c>
      <c r="AI405" s="253">
        <f t="shared" ref="AI405:AT405" si="1155">IF(AI227="kw",SUMPRODUCT($R$229:$R$384,$Y$229:$Y$384,AI229:AI384),SUMPRODUCT($J$229:$J$384,AI229:AI384))</f>
        <v>1382.4</v>
      </c>
      <c r="AJ405" s="253">
        <f t="shared" si="1155"/>
        <v>0</v>
      </c>
      <c r="AK405" s="253">
        <f t="shared" si="1155"/>
        <v>0</v>
      </c>
      <c r="AL405" s="253">
        <f t="shared" si="1155"/>
        <v>0</v>
      </c>
      <c r="AM405" s="253">
        <f t="shared" si="1155"/>
        <v>0</v>
      </c>
      <c r="AN405" s="253">
        <f t="shared" si="1155"/>
        <v>0</v>
      </c>
      <c r="AO405" s="253">
        <f t="shared" si="1155"/>
        <v>0</v>
      </c>
      <c r="AP405" s="253">
        <f t="shared" si="1155"/>
        <v>0</v>
      </c>
      <c r="AQ405" s="253">
        <f t="shared" si="1155"/>
        <v>0</v>
      </c>
      <c r="AR405" s="253">
        <f t="shared" si="1155"/>
        <v>0</v>
      </c>
      <c r="AS405" s="253">
        <f t="shared" si="1155"/>
        <v>0</v>
      </c>
      <c r="AT405" s="253">
        <f t="shared" si="1155"/>
        <v>0</v>
      </c>
      <c r="AU405" s="297"/>
    </row>
    <row r="406" spans="2:47" ht="15">
      <c r="B406" s="392" t="s">
        <v>853</v>
      </c>
      <c r="C406" s="266"/>
      <c r="D406" s="242"/>
      <c r="E406" s="242"/>
      <c r="F406" s="242"/>
      <c r="G406" s="242"/>
      <c r="H406" s="242"/>
      <c r="I406" s="242"/>
      <c r="J406" s="242"/>
      <c r="K406" s="242"/>
      <c r="L406" s="242"/>
      <c r="M406" s="242"/>
      <c r="N406" s="242"/>
      <c r="O406" s="242"/>
      <c r="P406" s="242"/>
      <c r="Q406" s="242"/>
      <c r="R406" s="242"/>
      <c r="S406" s="314"/>
      <c r="T406" s="242"/>
      <c r="U406" s="242"/>
      <c r="V406" s="242"/>
      <c r="W406" s="266"/>
      <c r="X406" s="245"/>
      <c r="Y406" s="245"/>
      <c r="Z406" s="242"/>
      <c r="AA406" s="242"/>
      <c r="AB406" s="245"/>
      <c r="AC406" s="245"/>
      <c r="AD406" s="245"/>
      <c r="AE406" s="245"/>
      <c r="AF406" s="245"/>
      <c r="AG406" s="253">
        <f>SUMPRODUCT($K$229:$K$384,AG229:AG384)</f>
        <v>0</v>
      </c>
      <c r="AH406" s="253">
        <f>SUMPRODUCT($K$229:$K$384,AH229:AH384)</f>
        <v>122451.70000000001</v>
      </c>
      <c r="AI406" s="253">
        <f t="shared" ref="AI406:AT406" si="1156">IF(AI227="kw",SUMPRODUCT($R$229:$R$384,$Z$229:$Z$384,AI229:AI384),SUMPRODUCT($K$229:$K$384,AI229:AI384))</f>
        <v>1382.4</v>
      </c>
      <c r="AJ406" s="253">
        <f t="shared" si="1156"/>
        <v>0</v>
      </c>
      <c r="AK406" s="253">
        <f t="shared" si="1156"/>
        <v>0</v>
      </c>
      <c r="AL406" s="253">
        <f t="shared" si="1156"/>
        <v>0</v>
      </c>
      <c r="AM406" s="253">
        <f t="shared" si="1156"/>
        <v>0</v>
      </c>
      <c r="AN406" s="253">
        <f t="shared" si="1156"/>
        <v>0</v>
      </c>
      <c r="AO406" s="253">
        <f t="shared" si="1156"/>
        <v>0</v>
      </c>
      <c r="AP406" s="253">
        <f t="shared" si="1156"/>
        <v>0</v>
      </c>
      <c r="AQ406" s="253">
        <f t="shared" si="1156"/>
        <v>0</v>
      </c>
      <c r="AR406" s="253">
        <f t="shared" si="1156"/>
        <v>0</v>
      </c>
      <c r="AS406" s="253">
        <f t="shared" si="1156"/>
        <v>0</v>
      </c>
      <c r="AT406" s="253">
        <f t="shared" si="1156"/>
        <v>0</v>
      </c>
      <c r="AU406" s="297"/>
    </row>
    <row r="407" spans="2:47" ht="15">
      <c r="B407" s="392" t="s">
        <v>854</v>
      </c>
      <c r="C407" s="266"/>
      <c r="D407" s="242"/>
      <c r="E407" s="242"/>
      <c r="F407" s="242"/>
      <c r="G407" s="242"/>
      <c r="H407" s="242"/>
      <c r="I407" s="242"/>
      <c r="J407" s="242"/>
      <c r="K407" s="242"/>
      <c r="L407" s="242"/>
      <c r="M407" s="242"/>
      <c r="N407" s="242"/>
      <c r="O407" s="242"/>
      <c r="P407" s="242"/>
      <c r="Q407" s="242"/>
      <c r="R407" s="242"/>
      <c r="S407" s="314"/>
      <c r="T407" s="242"/>
      <c r="U407" s="242"/>
      <c r="V407" s="242"/>
      <c r="W407" s="266"/>
      <c r="X407" s="245"/>
      <c r="Y407" s="245"/>
      <c r="Z407" s="242"/>
      <c r="AA407" s="242"/>
      <c r="AB407" s="245"/>
      <c r="AC407" s="245"/>
      <c r="AD407" s="245"/>
      <c r="AE407" s="245"/>
      <c r="AF407" s="245"/>
      <c r="AG407" s="253">
        <f>SUMPRODUCT($L$229:$L$384,AG229:AG384)</f>
        <v>0</v>
      </c>
      <c r="AH407" s="253">
        <f>SUMPRODUCT($L$229:$L$384,AH229:AH384)</f>
        <v>117315.20000000001</v>
      </c>
      <c r="AI407" s="253">
        <f t="shared" ref="AI407:AT407" si="1157">IF(AI227="kw",SUMPRODUCT($R$229:$R$384,$AA$229:$AA$384,AI229:AI384),SUMPRODUCT($L$229:$L$384,AI229:AI384))</f>
        <v>1371.6000000000001</v>
      </c>
      <c r="AJ407" s="253">
        <f t="shared" si="1157"/>
        <v>0</v>
      </c>
      <c r="AK407" s="253">
        <f t="shared" si="1157"/>
        <v>0</v>
      </c>
      <c r="AL407" s="253">
        <f t="shared" si="1157"/>
        <v>0</v>
      </c>
      <c r="AM407" s="253">
        <f t="shared" si="1157"/>
        <v>0</v>
      </c>
      <c r="AN407" s="253">
        <f t="shared" si="1157"/>
        <v>0</v>
      </c>
      <c r="AO407" s="253">
        <f t="shared" si="1157"/>
        <v>0</v>
      </c>
      <c r="AP407" s="253">
        <f t="shared" si="1157"/>
        <v>0</v>
      </c>
      <c r="AQ407" s="253">
        <f t="shared" si="1157"/>
        <v>0</v>
      </c>
      <c r="AR407" s="253">
        <f t="shared" si="1157"/>
        <v>0</v>
      </c>
      <c r="AS407" s="253">
        <f t="shared" si="1157"/>
        <v>0</v>
      </c>
      <c r="AT407" s="253">
        <f t="shared" si="1157"/>
        <v>0</v>
      </c>
      <c r="AU407" s="297"/>
    </row>
    <row r="408" spans="2:47" ht="15">
      <c r="B408" s="392" t="s">
        <v>855</v>
      </c>
      <c r="C408" s="266"/>
      <c r="D408" s="242"/>
      <c r="E408" s="242"/>
      <c r="F408" s="242"/>
      <c r="G408" s="242"/>
      <c r="H408" s="242"/>
      <c r="I408" s="242"/>
      <c r="J408" s="242"/>
      <c r="K408" s="242"/>
      <c r="L408" s="242"/>
      <c r="M408" s="242"/>
      <c r="N408" s="242"/>
      <c r="O408" s="242"/>
      <c r="P408" s="242"/>
      <c r="Q408" s="242"/>
      <c r="R408" s="242"/>
      <c r="S408" s="314"/>
      <c r="T408" s="242"/>
      <c r="U408" s="242"/>
      <c r="V408" s="242"/>
      <c r="W408" s="266"/>
      <c r="X408" s="245"/>
      <c r="Y408" s="245"/>
      <c r="Z408" s="242"/>
      <c r="AA408" s="242"/>
      <c r="AB408" s="245"/>
      <c r="AC408" s="245"/>
      <c r="AD408" s="245"/>
      <c r="AE408" s="245"/>
      <c r="AF408" s="245"/>
      <c r="AG408" s="253">
        <f>SUMPRODUCT($M$229:$M$384,AG229:AG384)</f>
        <v>0</v>
      </c>
      <c r="AH408" s="253">
        <f>SUMPRODUCT($M$229:$M$384,AH229:AH384)</f>
        <v>99467.200000000012</v>
      </c>
      <c r="AI408" s="253">
        <f t="shared" ref="AI408:AT408" si="1158">IF(AI227="kw",SUMPRODUCT($R$229:$R$384,$AB$229:$AB$384,AI229:AI384),SUMPRODUCT($M$229:$M$384,AI229:AI384))</f>
        <v>1371.6000000000001</v>
      </c>
      <c r="AJ408" s="253">
        <f t="shared" si="1158"/>
        <v>0</v>
      </c>
      <c r="AK408" s="253">
        <f t="shared" si="1158"/>
        <v>0</v>
      </c>
      <c r="AL408" s="253">
        <f t="shared" si="1158"/>
        <v>0</v>
      </c>
      <c r="AM408" s="253">
        <f t="shared" si="1158"/>
        <v>0</v>
      </c>
      <c r="AN408" s="253">
        <f t="shared" si="1158"/>
        <v>0</v>
      </c>
      <c r="AO408" s="253">
        <f t="shared" si="1158"/>
        <v>0</v>
      </c>
      <c r="AP408" s="253">
        <f t="shared" si="1158"/>
        <v>0</v>
      </c>
      <c r="AQ408" s="253">
        <f t="shared" si="1158"/>
        <v>0</v>
      </c>
      <c r="AR408" s="253">
        <f t="shared" si="1158"/>
        <v>0</v>
      </c>
      <c r="AS408" s="253">
        <f t="shared" si="1158"/>
        <v>0</v>
      </c>
      <c r="AT408" s="253">
        <f t="shared" si="1158"/>
        <v>0</v>
      </c>
      <c r="AU408" s="297"/>
    </row>
    <row r="409" spans="2:47" ht="15">
      <c r="B409" s="392" t="s">
        <v>856</v>
      </c>
      <c r="C409" s="266"/>
      <c r="D409" s="242"/>
      <c r="E409" s="242"/>
      <c r="F409" s="242"/>
      <c r="G409" s="242"/>
      <c r="H409" s="242"/>
      <c r="I409" s="242"/>
      <c r="J409" s="242"/>
      <c r="K409" s="242"/>
      <c r="L409" s="242"/>
      <c r="M409" s="242"/>
      <c r="N409" s="242"/>
      <c r="O409" s="242"/>
      <c r="P409" s="242"/>
      <c r="Q409" s="242"/>
      <c r="R409" s="242"/>
      <c r="S409" s="314"/>
      <c r="T409" s="242"/>
      <c r="U409" s="242"/>
      <c r="V409" s="242"/>
      <c r="W409" s="266"/>
      <c r="X409" s="245"/>
      <c r="Y409" s="245"/>
      <c r="Z409" s="242"/>
      <c r="AA409" s="242"/>
      <c r="AB409" s="245"/>
      <c r="AC409" s="245"/>
      <c r="AD409" s="245"/>
      <c r="AE409" s="245"/>
      <c r="AF409" s="245"/>
      <c r="AG409" s="253">
        <f>SUMPRODUCT($N$229:$N$384,AG229:AG384)</f>
        <v>0</v>
      </c>
      <c r="AH409" s="253">
        <f>SUMPRODUCT($N$229:$N$384,AH229:AH384)</f>
        <v>95538.1</v>
      </c>
      <c r="AI409" s="253">
        <f t="shared" ref="AI409:AT409" si="1159">IF(AI227="kw",SUMPRODUCT($R$229:$R$384,$AC$229:$AC$384,AI229:AI384),SUMPRODUCT($N$229:$N$384,AI229:AI384))</f>
        <v>1360.8000000000002</v>
      </c>
      <c r="AJ409" s="253">
        <f t="shared" si="1159"/>
        <v>0</v>
      </c>
      <c r="AK409" s="253">
        <f t="shared" si="1159"/>
        <v>0</v>
      </c>
      <c r="AL409" s="253">
        <f t="shared" si="1159"/>
        <v>0</v>
      </c>
      <c r="AM409" s="253">
        <f t="shared" si="1159"/>
        <v>0</v>
      </c>
      <c r="AN409" s="253">
        <f t="shared" si="1159"/>
        <v>0</v>
      </c>
      <c r="AO409" s="253">
        <f t="shared" si="1159"/>
        <v>0</v>
      </c>
      <c r="AP409" s="253">
        <f t="shared" si="1159"/>
        <v>0</v>
      </c>
      <c r="AQ409" s="253">
        <f t="shared" si="1159"/>
        <v>0</v>
      </c>
      <c r="AR409" s="253">
        <f t="shared" si="1159"/>
        <v>0</v>
      </c>
      <c r="AS409" s="253">
        <f t="shared" si="1159"/>
        <v>0</v>
      </c>
      <c r="AT409" s="253">
        <f t="shared" si="1159"/>
        <v>0</v>
      </c>
      <c r="AU409" s="297"/>
    </row>
    <row r="410" spans="2:47" ht="15">
      <c r="B410" s="393" t="s">
        <v>857</v>
      </c>
      <c r="C410" s="321"/>
      <c r="D410" s="339"/>
      <c r="E410" s="339"/>
      <c r="F410" s="339"/>
      <c r="G410" s="339"/>
      <c r="H410" s="339"/>
      <c r="I410" s="339"/>
      <c r="J410" s="339"/>
      <c r="K410" s="339"/>
      <c r="L410" s="339"/>
      <c r="M410" s="339"/>
      <c r="N410" s="339"/>
      <c r="O410" s="339"/>
      <c r="P410" s="339"/>
      <c r="Q410" s="359"/>
      <c r="R410" s="339"/>
      <c r="S410" s="338"/>
      <c r="T410" s="339"/>
      <c r="U410" s="339"/>
      <c r="V410" s="339"/>
      <c r="W410" s="321"/>
      <c r="X410" s="340"/>
      <c r="Y410" s="340"/>
      <c r="Z410" s="339"/>
      <c r="AA410" s="339"/>
      <c r="AB410" s="340"/>
      <c r="AC410" s="340"/>
      <c r="AD410" s="340"/>
      <c r="AE410" s="340"/>
      <c r="AF410" s="358"/>
      <c r="AG410" s="287">
        <f>SUMPRODUCT($O$229:$O$384,AG229:AG384)</f>
        <v>0</v>
      </c>
      <c r="AH410" s="287">
        <f>SUMPRODUCT($O$229:$O$384,$AH$229:$AH$384)</f>
        <v>84957.3</v>
      </c>
      <c r="AI410" s="287">
        <f>IF($AI$227="kw",SUMPRODUCT($R$229:$R$384,$AD$229:$AD$384,$AI$229:$AI$384),SUMPRODUCT($O$229:$O$384,$AI$229:$AI$384))</f>
        <v>1166.3999999999999</v>
      </c>
      <c r="AJ410" s="287">
        <f t="shared" ref="AJ410:AT410" si="1160">IF(AJ227="kw",SUMPRODUCT($R$229:$R$384,$AD$229:$AD$384,AJ229:AJ384),SUMPRODUCT($O$229:$O$384,AJ229:AJ384))</f>
        <v>0</v>
      </c>
      <c r="AK410" s="287">
        <f t="shared" si="1160"/>
        <v>0</v>
      </c>
      <c r="AL410" s="287">
        <f t="shared" si="1160"/>
        <v>0</v>
      </c>
      <c r="AM410" s="287">
        <f t="shared" si="1160"/>
        <v>0</v>
      </c>
      <c r="AN410" s="287">
        <f t="shared" si="1160"/>
        <v>0</v>
      </c>
      <c r="AO410" s="287">
        <f t="shared" si="1160"/>
        <v>0</v>
      </c>
      <c r="AP410" s="287">
        <f t="shared" si="1160"/>
        <v>0</v>
      </c>
      <c r="AQ410" s="287">
        <f t="shared" si="1160"/>
        <v>0</v>
      </c>
      <c r="AR410" s="287">
        <f t="shared" si="1160"/>
        <v>0</v>
      </c>
      <c r="AS410" s="287">
        <f t="shared" si="1160"/>
        <v>0</v>
      </c>
      <c r="AT410" s="287">
        <f t="shared" si="1160"/>
        <v>0</v>
      </c>
      <c r="AU410" s="341"/>
    </row>
    <row r="411" spans="2:47" ht="15">
      <c r="B411" s="393" t="s">
        <v>1142</v>
      </c>
      <c r="C411" s="266"/>
      <c r="D411" s="242"/>
      <c r="E411" s="242"/>
      <c r="F411" s="242"/>
      <c r="G411" s="242"/>
      <c r="H411" s="242"/>
      <c r="I411" s="242"/>
      <c r="J411" s="242"/>
      <c r="K411" s="242"/>
      <c r="L411" s="242"/>
      <c r="M411" s="242"/>
      <c r="N411" s="242"/>
      <c r="O411" s="242"/>
      <c r="P411" s="242"/>
      <c r="Q411" s="242"/>
      <c r="R411" s="242"/>
      <c r="S411" s="314"/>
      <c r="T411" s="242"/>
      <c r="U411" s="242"/>
      <c r="V411" s="242"/>
      <c r="W411" s="266"/>
      <c r="X411" s="245"/>
      <c r="Y411" s="245"/>
      <c r="Z411" s="242"/>
      <c r="AA411" s="242"/>
      <c r="AB411" s="245"/>
      <c r="AC411" s="245"/>
      <c r="AD411" s="245"/>
      <c r="AE411" s="245"/>
      <c r="AF411" s="245"/>
      <c r="AG411" s="253"/>
      <c r="AH411" s="899">
        <f>SUMPRODUCT($P$229:$P$384,$AH$229:$AH$384)</f>
        <v>51945</v>
      </c>
      <c r="AI411" s="899">
        <f>IF($AI$227="kw",SUMPRODUCT($R$229:$R$384,$AE$229:$AE$384,$AI$229:$AI$384),SUMPRODUCT($P$229:$P$384,$AI$229:$AI$384))</f>
        <v>982.80000000000007</v>
      </c>
      <c r="AJ411" s="253"/>
      <c r="AK411" s="253"/>
      <c r="AL411" s="253"/>
      <c r="AM411" s="253"/>
      <c r="AN411" s="253"/>
      <c r="AO411" s="253"/>
      <c r="AP411" s="253"/>
      <c r="AQ411" s="253"/>
      <c r="AR411" s="253"/>
      <c r="AS411" s="253"/>
      <c r="AT411" s="253"/>
      <c r="AU411" s="262"/>
    </row>
    <row r="412" spans="2:47" ht="21" customHeight="1">
      <c r="B412" s="324" t="s">
        <v>578</v>
      </c>
      <c r="C412" s="342"/>
      <c r="D412" s="343"/>
      <c r="E412" s="343"/>
      <c r="F412" s="343"/>
      <c r="G412" s="343"/>
      <c r="H412" s="343"/>
      <c r="I412" s="343"/>
      <c r="J412" s="343"/>
      <c r="K412" s="343"/>
      <c r="L412" s="343"/>
      <c r="M412" s="343"/>
      <c r="N412" s="343"/>
      <c r="O412" s="343"/>
      <c r="P412" s="343"/>
      <c r="Q412" s="343"/>
      <c r="R412" s="343"/>
      <c r="S412" s="343"/>
      <c r="T412" s="343"/>
      <c r="U412" s="343"/>
      <c r="V412" s="343"/>
      <c r="W412" s="327"/>
      <c r="X412" s="328"/>
      <c r="Y412" s="343"/>
      <c r="Z412" s="343"/>
      <c r="AA412" s="343"/>
      <c r="AB412" s="343"/>
      <c r="AC412" s="343"/>
      <c r="AD412" s="343"/>
      <c r="AE412" s="343"/>
      <c r="AF412" s="343"/>
      <c r="AG412" s="344"/>
      <c r="AH412" s="344"/>
      <c r="AI412" s="344"/>
      <c r="AJ412" s="344"/>
      <c r="AK412" s="344"/>
      <c r="AL412" s="344"/>
      <c r="AM412" s="344"/>
      <c r="AN412" s="344"/>
      <c r="AO412" s="344"/>
      <c r="AP412" s="344"/>
      <c r="AQ412" s="344"/>
      <c r="AR412" s="344"/>
      <c r="AS412" s="344"/>
      <c r="AT412" s="344"/>
      <c r="AU412" s="344"/>
    </row>
    <row r="415" spans="2:47" ht="15.6">
      <c r="B415" s="243" t="s">
        <v>290</v>
      </c>
      <c r="C415" s="244"/>
      <c r="D415" s="513" t="s">
        <v>523</v>
      </c>
      <c r="E415" s="219"/>
      <c r="F415" s="515"/>
      <c r="G415" s="219"/>
      <c r="H415" s="219"/>
      <c r="I415" s="219"/>
      <c r="J415" s="219"/>
      <c r="K415" s="219"/>
      <c r="L415" s="219"/>
      <c r="M415" s="219"/>
      <c r="N415" s="219"/>
      <c r="O415" s="219"/>
      <c r="P415" s="219"/>
      <c r="Q415" s="219"/>
      <c r="R415" s="219"/>
      <c r="S415" s="244"/>
      <c r="T415" s="219"/>
      <c r="U415" s="219"/>
      <c r="V415" s="219"/>
      <c r="W415" s="219"/>
      <c r="X415" s="219"/>
      <c r="Y415" s="219"/>
      <c r="Z415" s="219"/>
      <c r="AA415" s="219"/>
      <c r="AB415" s="219"/>
      <c r="AC415" s="219"/>
      <c r="AD415" s="219"/>
      <c r="AE415" s="219"/>
      <c r="AF415" s="219"/>
      <c r="AG415" s="233"/>
      <c r="AH415" s="231"/>
      <c r="AI415" s="231"/>
      <c r="AJ415" s="231"/>
      <c r="AK415" s="231"/>
      <c r="AL415" s="231"/>
      <c r="AM415" s="231"/>
      <c r="AN415" s="231"/>
      <c r="AO415" s="231"/>
      <c r="AP415" s="231"/>
      <c r="AQ415" s="231"/>
      <c r="AR415" s="231"/>
      <c r="AS415" s="231"/>
      <c r="AT415" s="231"/>
      <c r="AU415" s="231"/>
    </row>
    <row r="416" spans="2:47" ht="33.75" customHeight="1">
      <c r="B416" s="964" t="s">
        <v>211</v>
      </c>
      <c r="C416" s="966" t="s">
        <v>33</v>
      </c>
      <c r="D416" s="246" t="s">
        <v>421</v>
      </c>
      <c r="E416" s="970" t="s">
        <v>209</v>
      </c>
      <c r="F416" s="971"/>
      <c r="G416" s="971"/>
      <c r="H416" s="971"/>
      <c r="I416" s="971"/>
      <c r="J416" s="971"/>
      <c r="K416" s="971"/>
      <c r="L416" s="971"/>
      <c r="M416" s="971"/>
      <c r="N416" s="971"/>
      <c r="O416" s="971"/>
      <c r="P416" s="972"/>
      <c r="Q416" s="661"/>
      <c r="R416" s="968" t="s">
        <v>213</v>
      </c>
      <c r="S416" s="246" t="s">
        <v>422</v>
      </c>
      <c r="T416" s="961" t="s">
        <v>212</v>
      </c>
      <c r="U416" s="962"/>
      <c r="V416" s="962"/>
      <c r="W416" s="962"/>
      <c r="X416" s="962"/>
      <c r="Y416" s="962"/>
      <c r="Z416" s="962"/>
      <c r="AA416" s="962"/>
      <c r="AB416" s="962"/>
      <c r="AC416" s="962"/>
      <c r="AD416" s="962"/>
      <c r="AE416" s="973"/>
      <c r="AF416" s="896"/>
      <c r="AG416" s="961" t="s">
        <v>242</v>
      </c>
      <c r="AH416" s="962"/>
      <c r="AI416" s="962"/>
      <c r="AJ416" s="962"/>
      <c r="AK416" s="962"/>
      <c r="AL416" s="962"/>
      <c r="AM416" s="962"/>
      <c r="AN416" s="962"/>
      <c r="AO416" s="962"/>
      <c r="AP416" s="962"/>
      <c r="AQ416" s="962"/>
      <c r="AR416" s="962"/>
      <c r="AS416" s="962"/>
      <c r="AT416" s="962"/>
      <c r="AU416" s="963"/>
    </row>
    <row r="417" spans="1:47" ht="61.5" customHeight="1">
      <c r="B417" s="965"/>
      <c r="C417" s="967"/>
      <c r="D417" s="247">
        <v>2017</v>
      </c>
      <c r="E417" s="247">
        <v>2018</v>
      </c>
      <c r="F417" s="247">
        <v>2019</v>
      </c>
      <c r="G417" s="247">
        <v>2020</v>
      </c>
      <c r="H417" s="247">
        <v>2021</v>
      </c>
      <c r="I417" s="247">
        <v>2022</v>
      </c>
      <c r="J417" s="247">
        <v>2023</v>
      </c>
      <c r="K417" s="247">
        <v>2024</v>
      </c>
      <c r="L417" s="247">
        <v>2025</v>
      </c>
      <c r="M417" s="247">
        <v>2026</v>
      </c>
      <c r="N417" s="247">
        <v>2027</v>
      </c>
      <c r="O417" s="247">
        <v>2028</v>
      </c>
      <c r="P417" s="247">
        <v>2029</v>
      </c>
      <c r="Q417" s="382"/>
      <c r="R417" s="969"/>
      <c r="S417" s="247">
        <v>2017</v>
      </c>
      <c r="T417" s="247">
        <v>2018</v>
      </c>
      <c r="U417" s="247">
        <v>2019</v>
      </c>
      <c r="V417" s="247">
        <v>2020</v>
      </c>
      <c r="W417" s="247">
        <v>2021</v>
      </c>
      <c r="X417" s="247">
        <v>2022</v>
      </c>
      <c r="Y417" s="247">
        <v>2023</v>
      </c>
      <c r="Z417" s="247">
        <v>2024</v>
      </c>
      <c r="AA417" s="247">
        <v>2025</v>
      </c>
      <c r="AB417" s="247">
        <v>2026</v>
      </c>
      <c r="AC417" s="247">
        <v>2027</v>
      </c>
      <c r="AD417" s="247">
        <v>2028</v>
      </c>
      <c r="AE417" s="247">
        <v>2029</v>
      </c>
      <c r="AF417" s="247"/>
      <c r="AG417" s="247" t="str">
        <f>'1.  LRAMVA Summary'!$D$53</f>
        <v>Residential</v>
      </c>
      <c r="AH417" s="247" t="str">
        <f>'1.  LRAMVA Summary'!$E$53</f>
        <v>GS&lt;50 kW</v>
      </c>
      <c r="AI417" s="247" t="str">
        <f>'1.  LRAMVA Summary'!$F$53</f>
        <v>GS&gt;50 KW</v>
      </c>
      <c r="AJ417" s="247" t="str">
        <f>'1.  LRAMVA Summary'!$G$53</f>
        <v>Street Lights</v>
      </c>
      <c r="AK417" s="247" t="str">
        <f>'1.  LRAMVA Summary'!$H$53</f>
        <v/>
      </c>
      <c r="AL417" s="247" t="str">
        <f>'1.  LRAMVA Summary'!$I$53</f>
        <v/>
      </c>
      <c r="AM417" s="247" t="str">
        <f>'1.  LRAMVA Summary'!$J$53</f>
        <v/>
      </c>
      <c r="AN417" s="247" t="str">
        <f>'1.  LRAMVA Summary'!$K$53</f>
        <v/>
      </c>
      <c r="AO417" s="247" t="str">
        <f>'1.  LRAMVA Summary'!$L$53</f>
        <v/>
      </c>
      <c r="AP417" s="247" t="str">
        <f>'1.  LRAMVA Summary'!$M$53</f>
        <v/>
      </c>
      <c r="AQ417" s="247" t="str">
        <f>'1.  LRAMVA Summary'!$N$53</f>
        <v/>
      </c>
      <c r="AR417" s="247" t="str">
        <f>'1.  LRAMVA Summary'!$O$53</f>
        <v/>
      </c>
      <c r="AS417" s="247" t="str">
        <f>'1.  LRAMVA Summary'!$P$53</f>
        <v/>
      </c>
      <c r="AT417" s="247" t="str">
        <f>'1.  LRAMVA Summary'!$Q$53</f>
        <v/>
      </c>
      <c r="AU417" s="249" t="str">
        <f>'1.  LRAMVA Summary'!$R$53</f>
        <v>Total</v>
      </c>
    </row>
    <row r="418" spans="1:47" ht="15.75" customHeight="1">
      <c r="A418" s="466"/>
      <c r="B418" s="460" t="s">
        <v>501</v>
      </c>
      <c r="C418" s="251"/>
      <c r="D418" s="251"/>
      <c r="E418" s="251"/>
      <c r="F418" s="251"/>
      <c r="G418" s="251"/>
      <c r="H418" s="251"/>
      <c r="I418" s="251"/>
      <c r="J418" s="251"/>
      <c r="K418" s="251"/>
      <c r="L418" s="251"/>
      <c r="M418" s="251"/>
      <c r="N418" s="251"/>
      <c r="O418" s="251"/>
      <c r="P418" s="251"/>
      <c r="Q418" s="251"/>
      <c r="R418" s="252"/>
      <c r="S418" s="251"/>
      <c r="T418" s="251"/>
      <c r="U418" s="251"/>
      <c r="V418" s="251"/>
      <c r="W418" s="251"/>
      <c r="X418" s="251"/>
      <c r="Y418" s="251"/>
      <c r="Z418" s="251"/>
      <c r="AA418" s="251"/>
      <c r="AB418" s="251"/>
      <c r="AC418" s="251"/>
      <c r="AD418" s="251"/>
      <c r="AE418" s="251"/>
      <c r="AF418" s="251"/>
      <c r="AG418" s="253" t="str">
        <f>'1.  LRAMVA Summary'!$D$54</f>
        <v>kWh</v>
      </c>
      <c r="AH418" s="253" t="str">
        <f>'1.  LRAMVA Summary'!$E$54</f>
        <v>kWh</v>
      </c>
      <c r="AI418" s="253" t="str">
        <f>'1.  LRAMVA Summary'!$F$54</f>
        <v>kW</v>
      </c>
      <c r="AJ418" s="253" t="str">
        <f>'1.  LRAMVA Summary'!$G$54</f>
        <v>kW</v>
      </c>
      <c r="AK418" s="253">
        <f>'1.  LRAMVA Summary'!$H$54</f>
        <v>0</v>
      </c>
      <c r="AL418" s="253">
        <f>'1.  LRAMVA Summary'!$I$54</f>
        <v>0</v>
      </c>
      <c r="AM418" s="253">
        <f>'1.  LRAMVA Summary'!$J$54</f>
        <v>0</v>
      </c>
      <c r="AN418" s="253">
        <f>'1.  LRAMVA Summary'!$K$54</f>
        <v>0</v>
      </c>
      <c r="AO418" s="253">
        <f>'1.  LRAMVA Summary'!$L$54</f>
        <v>0</v>
      </c>
      <c r="AP418" s="253">
        <f>'1.  LRAMVA Summary'!$M$54</f>
        <v>0</v>
      </c>
      <c r="AQ418" s="253">
        <f>'1.  LRAMVA Summary'!$N$54</f>
        <v>0</v>
      </c>
      <c r="AR418" s="253">
        <f>'1.  LRAMVA Summary'!$O$54</f>
        <v>0</v>
      </c>
      <c r="AS418" s="253">
        <f>'1.  LRAMVA Summary'!$P$54</f>
        <v>0</v>
      </c>
      <c r="AT418" s="253">
        <f>'1.  LRAMVA Summary'!$Q$54</f>
        <v>0</v>
      </c>
      <c r="AU418" s="254"/>
    </row>
    <row r="419" spans="1:47" ht="15.6" outlineLevel="1">
      <c r="A419" s="466"/>
      <c r="B419" s="445" t="s">
        <v>494</v>
      </c>
      <c r="C419" s="251"/>
      <c r="D419" s="251"/>
      <c r="E419" s="251"/>
      <c r="F419" s="251"/>
      <c r="G419" s="251"/>
      <c r="H419" s="251"/>
      <c r="I419" s="251"/>
      <c r="J419" s="251"/>
      <c r="K419" s="251"/>
      <c r="L419" s="251"/>
      <c r="M419" s="251"/>
      <c r="N419" s="251"/>
      <c r="O419" s="251"/>
      <c r="P419" s="251"/>
      <c r="Q419" s="251"/>
      <c r="R419" s="252"/>
      <c r="S419" s="251"/>
      <c r="T419" s="251"/>
      <c r="U419" s="251"/>
      <c r="V419" s="251"/>
      <c r="W419" s="251"/>
      <c r="X419" s="251"/>
      <c r="Y419" s="251"/>
      <c r="Z419" s="251"/>
      <c r="AA419" s="251"/>
      <c r="AB419" s="251"/>
      <c r="AC419" s="251"/>
      <c r="AD419" s="251"/>
      <c r="AE419" s="251"/>
      <c r="AF419" s="251"/>
      <c r="AG419" s="253"/>
      <c r="AH419" s="253"/>
      <c r="AI419" s="253"/>
      <c r="AJ419" s="253"/>
      <c r="AK419" s="253"/>
      <c r="AL419" s="253"/>
      <c r="AM419" s="253"/>
      <c r="AN419" s="253"/>
      <c r="AO419" s="253"/>
      <c r="AP419" s="253"/>
      <c r="AQ419" s="253"/>
      <c r="AR419" s="253"/>
      <c r="AS419" s="253"/>
      <c r="AT419" s="253"/>
      <c r="AU419" s="254"/>
    </row>
    <row r="420" spans="1:47" ht="15" outlineLevel="1">
      <c r="A420" s="466">
        <v>1</v>
      </c>
      <c r="B420" s="381" t="s">
        <v>95</v>
      </c>
      <c r="C420" s="253" t="s">
        <v>25</v>
      </c>
      <c r="D420" s="257"/>
      <c r="E420" s="257"/>
      <c r="F420" s="257"/>
      <c r="G420" s="257"/>
      <c r="H420" s="257"/>
      <c r="I420" s="257"/>
      <c r="J420" s="257"/>
      <c r="K420" s="257"/>
      <c r="L420" s="257"/>
      <c r="M420" s="257"/>
      <c r="N420" s="257"/>
      <c r="O420" s="257"/>
      <c r="P420" s="257"/>
      <c r="Q420" s="673"/>
      <c r="R420" s="253"/>
      <c r="S420" s="257"/>
      <c r="T420" s="257"/>
      <c r="U420" s="257"/>
      <c r="V420" s="257"/>
      <c r="W420" s="257"/>
      <c r="X420" s="257"/>
      <c r="Y420" s="257"/>
      <c r="Z420" s="257"/>
      <c r="AA420" s="257"/>
      <c r="AB420" s="257"/>
      <c r="AC420" s="257"/>
      <c r="AD420" s="257"/>
      <c r="AE420" s="257"/>
      <c r="AF420" s="673"/>
      <c r="AG420" s="363"/>
      <c r="AH420" s="363"/>
      <c r="AI420" s="363"/>
      <c r="AJ420" s="363"/>
      <c r="AK420" s="363"/>
      <c r="AL420" s="363"/>
      <c r="AM420" s="363"/>
      <c r="AN420" s="363"/>
      <c r="AO420" s="363"/>
      <c r="AP420" s="363"/>
      <c r="AQ420" s="363"/>
      <c r="AR420" s="363"/>
      <c r="AS420" s="363"/>
      <c r="AT420" s="363"/>
      <c r="AU420" s="258">
        <f>SUM(AG420:AT420)</f>
        <v>0</v>
      </c>
    </row>
    <row r="421" spans="1:47" ht="15" outlineLevel="1">
      <c r="A421" s="466"/>
      <c r="B421" s="384" t="s">
        <v>307</v>
      </c>
      <c r="C421" s="253" t="s">
        <v>163</v>
      </c>
      <c r="D421" s="257"/>
      <c r="E421" s="257"/>
      <c r="F421" s="257"/>
      <c r="G421" s="257"/>
      <c r="H421" s="257"/>
      <c r="I421" s="257"/>
      <c r="J421" s="257"/>
      <c r="K421" s="257"/>
      <c r="L421" s="257"/>
      <c r="M421" s="257"/>
      <c r="N421" s="257"/>
      <c r="O421" s="257"/>
      <c r="P421" s="257"/>
      <c r="Q421" s="673"/>
      <c r="R421" s="416"/>
      <c r="S421" s="257"/>
      <c r="T421" s="257"/>
      <c r="U421" s="257"/>
      <c r="V421" s="257"/>
      <c r="W421" s="257"/>
      <c r="X421" s="257"/>
      <c r="Y421" s="257"/>
      <c r="Z421" s="257"/>
      <c r="AA421" s="257"/>
      <c r="AB421" s="257"/>
      <c r="AC421" s="257"/>
      <c r="AD421" s="257"/>
      <c r="AE421" s="257"/>
      <c r="AF421" s="673"/>
      <c r="AG421" s="364">
        <f>AG420</f>
        <v>0</v>
      </c>
      <c r="AH421" s="364">
        <f t="shared" ref="AH421" si="1161">AH420</f>
        <v>0</v>
      </c>
      <c r="AI421" s="364">
        <f t="shared" ref="AI421" si="1162">AI420</f>
        <v>0</v>
      </c>
      <c r="AJ421" s="364">
        <f t="shared" ref="AJ421" si="1163">AJ420</f>
        <v>0</v>
      </c>
      <c r="AK421" s="364">
        <f t="shared" ref="AK421" si="1164">AK420</f>
        <v>0</v>
      </c>
      <c r="AL421" s="364">
        <f t="shared" ref="AL421" si="1165">AL420</f>
        <v>0</v>
      </c>
      <c r="AM421" s="364">
        <f t="shared" ref="AM421" si="1166">AM420</f>
        <v>0</v>
      </c>
      <c r="AN421" s="364">
        <f t="shared" ref="AN421" si="1167">AN420</f>
        <v>0</v>
      </c>
      <c r="AO421" s="364">
        <f t="shared" ref="AO421" si="1168">AO420</f>
        <v>0</v>
      </c>
      <c r="AP421" s="364">
        <f t="shared" ref="AP421" si="1169">AP420</f>
        <v>0</v>
      </c>
      <c r="AQ421" s="364">
        <f t="shared" ref="AQ421" si="1170">AQ420</f>
        <v>0</v>
      </c>
      <c r="AR421" s="364">
        <f t="shared" ref="AR421" si="1171">AR420</f>
        <v>0</v>
      </c>
      <c r="AS421" s="364">
        <f t="shared" ref="AS421" si="1172">AS420</f>
        <v>0</v>
      </c>
      <c r="AT421" s="364">
        <f t="shared" ref="AT421" si="1173">AT420</f>
        <v>0</v>
      </c>
      <c r="AU421" s="259"/>
    </row>
    <row r="422" spans="1:47" ht="15.6" outlineLevel="1">
      <c r="A422" s="466"/>
      <c r="B422" s="461"/>
      <c r="C422" s="261"/>
      <c r="D422" s="261"/>
      <c r="E422" s="261"/>
      <c r="F422" s="261"/>
      <c r="G422" s="261"/>
      <c r="H422" s="261"/>
      <c r="I422" s="261"/>
      <c r="J422" s="662"/>
      <c r="K422" s="261"/>
      <c r="L422" s="261"/>
      <c r="M422" s="261"/>
      <c r="N422" s="261"/>
      <c r="O422" s="261"/>
      <c r="P422" s="261"/>
      <c r="Q422" s="261"/>
      <c r="R422" s="262"/>
      <c r="S422" s="261"/>
      <c r="T422" s="261"/>
      <c r="U422" s="261"/>
      <c r="V422" s="261"/>
      <c r="W422" s="261"/>
      <c r="X422" s="261"/>
      <c r="Y422" s="261"/>
      <c r="Z422" s="261"/>
      <c r="AA422" s="261"/>
      <c r="AB422" s="261"/>
      <c r="AC422" s="261"/>
      <c r="AD422" s="261"/>
      <c r="AE422" s="261"/>
      <c r="AF422" s="261"/>
      <c r="AG422" s="365"/>
      <c r="AH422" s="366"/>
      <c r="AI422" s="366"/>
      <c r="AJ422" s="366"/>
      <c r="AK422" s="366"/>
      <c r="AL422" s="366"/>
      <c r="AM422" s="366"/>
      <c r="AN422" s="366"/>
      <c r="AO422" s="366"/>
      <c r="AP422" s="366"/>
      <c r="AQ422" s="366"/>
      <c r="AR422" s="366"/>
      <c r="AS422" s="366"/>
      <c r="AT422" s="366"/>
      <c r="AU422" s="264"/>
    </row>
    <row r="423" spans="1:47" ht="15" outlineLevel="1">
      <c r="A423" s="466">
        <v>2</v>
      </c>
      <c r="B423" s="381" t="s">
        <v>96</v>
      </c>
      <c r="C423" s="253" t="s">
        <v>25</v>
      </c>
      <c r="D423" s="257"/>
      <c r="E423" s="257"/>
      <c r="F423" s="257"/>
      <c r="G423" s="257"/>
      <c r="H423" s="257"/>
      <c r="I423" s="257"/>
      <c r="J423" s="257"/>
      <c r="K423" s="257"/>
      <c r="L423" s="257"/>
      <c r="M423" s="257"/>
      <c r="N423" s="257"/>
      <c r="O423" s="257"/>
      <c r="P423" s="257"/>
      <c r="Q423" s="673"/>
      <c r="R423" s="253"/>
      <c r="S423" s="257"/>
      <c r="T423" s="257"/>
      <c r="U423" s="257"/>
      <c r="V423" s="257"/>
      <c r="W423" s="257"/>
      <c r="X423" s="257"/>
      <c r="Y423" s="257"/>
      <c r="Z423" s="257"/>
      <c r="AA423" s="257"/>
      <c r="AB423" s="257"/>
      <c r="AC423" s="257"/>
      <c r="AD423" s="257"/>
      <c r="AE423" s="257"/>
      <c r="AF423" s="673"/>
      <c r="AG423" s="363"/>
      <c r="AH423" s="363"/>
      <c r="AI423" s="363"/>
      <c r="AJ423" s="363"/>
      <c r="AK423" s="363"/>
      <c r="AL423" s="363"/>
      <c r="AM423" s="363"/>
      <c r="AN423" s="363"/>
      <c r="AO423" s="363"/>
      <c r="AP423" s="363"/>
      <c r="AQ423" s="363"/>
      <c r="AR423" s="363"/>
      <c r="AS423" s="363"/>
      <c r="AT423" s="363"/>
      <c r="AU423" s="258">
        <f>SUM(AG423:AT423)</f>
        <v>0</v>
      </c>
    </row>
    <row r="424" spans="1:47" ht="15" outlineLevel="1">
      <c r="A424" s="466"/>
      <c r="B424" s="384" t="s">
        <v>307</v>
      </c>
      <c r="C424" s="253" t="s">
        <v>163</v>
      </c>
      <c r="D424" s="257"/>
      <c r="E424" s="257"/>
      <c r="F424" s="257"/>
      <c r="G424" s="257"/>
      <c r="H424" s="257"/>
      <c r="I424" s="257"/>
      <c r="J424" s="257"/>
      <c r="K424" s="257"/>
      <c r="L424" s="257"/>
      <c r="M424" s="257"/>
      <c r="N424" s="257"/>
      <c r="O424" s="257"/>
      <c r="P424" s="257"/>
      <c r="Q424" s="673"/>
      <c r="R424" s="416"/>
      <c r="S424" s="257"/>
      <c r="T424" s="257"/>
      <c r="U424" s="257"/>
      <c r="V424" s="257"/>
      <c r="W424" s="257"/>
      <c r="X424" s="257"/>
      <c r="Y424" s="257"/>
      <c r="Z424" s="257"/>
      <c r="AA424" s="257"/>
      <c r="AB424" s="257"/>
      <c r="AC424" s="257"/>
      <c r="AD424" s="257"/>
      <c r="AE424" s="257"/>
      <c r="AF424" s="673"/>
      <c r="AG424" s="364">
        <f>AG423</f>
        <v>0</v>
      </c>
      <c r="AH424" s="364">
        <f t="shared" ref="AH424" si="1174">AH423</f>
        <v>0</v>
      </c>
      <c r="AI424" s="364">
        <f t="shared" ref="AI424" si="1175">AI423</f>
        <v>0</v>
      </c>
      <c r="AJ424" s="364">
        <f t="shared" ref="AJ424" si="1176">AJ423</f>
        <v>0</v>
      </c>
      <c r="AK424" s="364">
        <f t="shared" ref="AK424" si="1177">AK423</f>
        <v>0</v>
      </c>
      <c r="AL424" s="364">
        <f t="shared" ref="AL424" si="1178">AL423</f>
        <v>0</v>
      </c>
      <c r="AM424" s="364">
        <f t="shared" ref="AM424" si="1179">AM423</f>
        <v>0</v>
      </c>
      <c r="AN424" s="364">
        <f t="shared" ref="AN424" si="1180">AN423</f>
        <v>0</v>
      </c>
      <c r="AO424" s="364">
        <f t="shared" ref="AO424" si="1181">AO423</f>
        <v>0</v>
      </c>
      <c r="AP424" s="364">
        <f t="shared" ref="AP424" si="1182">AP423</f>
        <v>0</v>
      </c>
      <c r="AQ424" s="364">
        <f t="shared" ref="AQ424" si="1183">AQ423</f>
        <v>0</v>
      </c>
      <c r="AR424" s="364">
        <f t="shared" ref="AR424" si="1184">AR423</f>
        <v>0</v>
      </c>
      <c r="AS424" s="364">
        <f t="shared" ref="AS424" si="1185">AS423</f>
        <v>0</v>
      </c>
      <c r="AT424" s="364">
        <f t="shared" ref="AT424" si="1186">AT423</f>
        <v>0</v>
      </c>
      <c r="AU424" s="259"/>
    </row>
    <row r="425" spans="1:47" ht="15.6" outlineLevel="1">
      <c r="A425" s="466"/>
      <c r="B425" s="461"/>
      <c r="C425" s="261"/>
      <c r="D425" s="266"/>
      <c r="E425" s="266"/>
      <c r="F425" s="266"/>
      <c r="G425" s="266"/>
      <c r="H425" s="266"/>
      <c r="I425" s="266"/>
      <c r="J425" s="266"/>
      <c r="K425" s="266"/>
      <c r="L425" s="266"/>
      <c r="M425" s="266"/>
      <c r="N425" s="266"/>
      <c r="O425" s="266"/>
      <c r="P425" s="266"/>
      <c r="Q425" s="266"/>
      <c r="R425" s="262"/>
      <c r="S425" s="266"/>
      <c r="T425" s="266"/>
      <c r="U425" s="266"/>
      <c r="V425" s="266"/>
      <c r="W425" s="266"/>
      <c r="X425" s="266"/>
      <c r="Y425" s="266"/>
      <c r="Z425" s="266"/>
      <c r="AA425" s="266"/>
      <c r="AB425" s="266"/>
      <c r="AC425" s="266"/>
      <c r="AD425" s="266"/>
      <c r="AE425" s="266"/>
      <c r="AF425" s="266"/>
      <c r="AG425" s="365"/>
      <c r="AH425" s="366"/>
      <c r="AI425" s="366"/>
      <c r="AJ425" s="366"/>
      <c r="AK425" s="366"/>
      <c r="AL425" s="366"/>
      <c r="AM425" s="366"/>
      <c r="AN425" s="366"/>
      <c r="AO425" s="366"/>
      <c r="AP425" s="366"/>
      <c r="AQ425" s="366"/>
      <c r="AR425" s="366"/>
      <c r="AS425" s="366"/>
      <c r="AT425" s="366"/>
      <c r="AU425" s="264"/>
    </row>
    <row r="426" spans="1:47" ht="15" outlineLevel="1">
      <c r="A426" s="466">
        <v>3</v>
      </c>
      <c r="B426" s="381" t="s">
        <v>97</v>
      </c>
      <c r="C426" s="253" t="s">
        <v>25</v>
      </c>
      <c r="D426" s="257"/>
      <c r="E426" s="257"/>
      <c r="F426" s="257"/>
      <c r="G426" s="257"/>
      <c r="H426" s="257"/>
      <c r="I426" s="257"/>
      <c r="J426" s="257"/>
      <c r="K426" s="257"/>
      <c r="L426" s="257"/>
      <c r="M426" s="257"/>
      <c r="N426" s="257"/>
      <c r="O426" s="257"/>
      <c r="P426" s="257"/>
      <c r="Q426" s="673"/>
      <c r="R426" s="253"/>
      <c r="S426" s="257"/>
      <c r="T426" s="257"/>
      <c r="U426" s="257"/>
      <c r="V426" s="257"/>
      <c r="W426" s="257"/>
      <c r="X426" s="257"/>
      <c r="Y426" s="257"/>
      <c r="Z426" s="257"/>
      <c r="AA426" s="257"/>
      <c r="AB426" s="257"/>
      <c r="AC426" s="257"/>
      <c r="AD426" s="257"/>
      <c r="AE426" s="257"/>
      <c r="AF426" s="673"/>
      <c r="AG426" s="363"/>
      <c r="AH426" s="363"/>
      <c r="AI426" s="363"/>
      <c r="AJ426" s="363"/>
      <c r="AK426" s="363"/>
      <c r="AL426" s="363"/>
      <c r="AM426" s="363"/>
      <c r="AN426" s="363"/>
      <c r="AO426" s="363"/>
      <c r="AP426" s="363"/>
      <c r="AQ426" s="363"/>
      <c r="AR426" s="363"/>
      <c r="AS426" s="363"/>
      <c r="AT426" s="363"/>
      <c r="AU426" s="258">
        <f>SUM(AG426:AT426)</f>
        <v>0</v>
      </c>
    </row>
    <row r="427" spans="1:47" ht="15" outlineLevel="1">
      <c r="A427" s="466"/>
      <c r="B427" s="384" t="s">
        <v>307</v>
      </c>
      <c r="C427" s="253" t="s">
        <v>163</v>
      </c>
      <c r="D427" s="257"/>
      <c r="E427" s="257"/>
      <c r="F427" s="257"/>
      <c r="G427" s="257"/>
      <c r="H427" s="257"/>
      <c r="I427" s="257"/>
      <c r="J427" s="257"/>
      <c r="K427" s="257"/>
      <c r="L427" s="257"/>
      <c r="M427" s="257"/>
      <c r="N427" s="257"/>
      <c r="O427" s="257"/>
      <c r="P427" s="257"/>
      <c r="Q427" s="673"/>
      <c r="R427" s="416"/>
      <c r="S427" s="257"/>
      <c r="T427" s="257"/>
      <c r="U427" s="257"/>
      <c r="V427" s="257"/>
      <c r="W427" s="257"/>
      <c r="X427" s="257"/>
      <c r="Y427" s="257"/>
      <c r="Z427" s="257"/>
      <c r="AA427" s="257"/>
      <c r="AB427" s="257"/>
      <c r="AC427" s="257"/>
      <c r="AD427" s="257"/>
      <c r="AE427" s="257"/>
      <c r="AF427" s="673"/>
      <c r="AG427" s="364">
        <f>AG426</f>
        <v>0</v>
      </c>
      <c r="AH427" s="364">
        <f t="shared" ref="AH427" si="1187">AH426</f>
        <v>0</v>
      </c>
      <c r="AI427" s="364">
        <f t="shared" ref="AI427" si="1188">AI426</f>
        <v>0</v>
      </c>
      <c r="AJ427" s="364">
        <f t="shared" ref="AJ427" si="1189">AJ426</f>
        <v>0</v>
      </c>
      <c r="AK427" s="364">
        <f t="shared" ref="AK427" si="1190">AK426</f>
        <v>0</v>
      </c>
      <c r="AL427" s="364">
        <f t="shared" ref="AL427" si="1191">AL426</f>
        <v>0</v>
      </c>
      <c r="AM427" s="364">
        <f t="shared" ref="AM427" si="1192">AM426</f>
        <v>0</v>
      </c>
      <c r="AN427" s="364">
        <f t="shared" ref="AN427" si="1193">AN426</f>
        <v>0</v>
      </c>
      <c r="AO427" s="364">
        <f t="shared" ref="AO427" si="1194">AO426</f>
        <v>0</v>
      </c>
      <c r="AP427" s="364">
        <f t="shared" ref="AP427" si="1195">AP426</f>
        <v>0</v>
      </c>
      <c r="AQ427" s="364">
        <f t="shared" ref="AQ427" si="1196">AQ426</f>
        <v>0</v>
      </c>
      <c r="AR427" s="364">
        <f t="shared" ref="AR427" si="1197">AR426</f>
        <v>0</v>
      </c>
      <c r="AS427" s="364">
        <f t="shared" ref="AS427" si="1198">AS426</f>
        <v>0</v>
      </c>
      <c r="AT427" s="364">
        <f t="shared" ref="AT427" si="1199">AT426</f>
        <v>0</v>
      </c>
      <c r="AU427" s="259"/>
    </row>
    <row r="428" spans="1:47" ht="15" outlineLevel="1">
      <c r="A428" s="466"/>
      <c r="B428" s="384"/>
      <c r="C428" s="267"/>
      <c r="D428" s="253"/>
      <c r="E428" s="253"/>
      <c r="F428" s="253"/>
      <c r="G428" s="253"/>
      <c r="H428" s="253"/>
      <c r="I428" s="253"/>
      <c r="J428" s="253"/>
      <c r="K428" s="253"/>
      <c r="L428" s="253"/>
      <c r="M428" s="253"/>
      <c r="N428" s="253"/>
      <c r="O428" s="253"/>
      <c r="P428" s="253"/>
      <c r="Q428" s="253"/>
      <c r="R428" s="253"/>
      <c r="S428" s="253"/>
      <c r="T428" s="253"/>
      <c r="U428" s="253"/>
      <c r="V428" s="253"/>
      <c r="W428" s="253"/>
      <c r="X428" s="253"/>
      <c r="Y428" s="253"/>
      <c r="Z428" s="253"/>
      <c r="AA428" s="253"/>
      <c r="AB428" s="253"/>
      <c r="AC428" s="253"/>
      <c r="AD428" s="253"/>
      <c r="AE428" s="253"/>
      <c r="AF428" s="253"/>
      <c r="AG428" s="365"/>
      <c r="AH428" s="365"/>
      <c r="AI428" s="365"/>
      <c r="AJ428" s="365"/>
      <c r="AK428" s="365"/>
      <c r="AL428" s="365"/>
      <c r="AM428" s="365"/>
      <c r="AN428" s="365"/>
      <c r="AO428" s="365"/>
      <c r="AP428" s="365"/>
      <c r="AQ428" s="365"/>
      <c r="AR428" s="365"/>
      <c r="AS428" s="365"/>
      <c r="AT428" s="365"/>
      <c r="AU428" s="268"/>
    </row>
    <row r="429" spans="1:47" ht="15" outlineLevel="1">
      <c r="A429" s="466">
        <v>4</v>
      </c>
      <c r="B429" s="275" t="s">
        <v>653</v>
      </c>
      <c r="C429" s="253" t="s">
        <v>25</v>
      </c>
      <c r="D429" s="257"/>
      <c r="E429" s="257"/>
      <c r="F429" s="257"/>
      <c r="G429" s="257"/>
      <c r="H429" s="257"/>
      <c r="I429" s="257"/>
      <c r="J429" s="257"/>
      <c r="K429" s="257"/>
      <c r="L429" s="257"/>
      <c r="M429" s="257"/>
      <c r="N429" s="257"/>
      <c r="O429" s="257"/>
      <c r="P429" s="257"/>
      <c r="Q429" s="673"/>
      <c r="R429" s="253"/>
      <c r="S429" s="257"/>
      <c r="T429" s="257"/>
      <c r="U429" s="257"/>
      <c r="V429" s="257"/>
      <c r="W429" s="257"/>
      <c r="X429" s="257"/>
      <c r="Y429" s="257"/>
      <c r="Z429" s="257"/>
      <c r="AA429" s="257"/>
      <c r="AB429" s="257"/>
      <c r="AC429" s="257"/>
      <c r="AD429" s="257"/>
      <c r="AE429" s="257"/>
      <c r="AF429" s="673"/>
      <c r="AG429" s="363"/>
      <c r="AH429" s="363"/>
      <c r="AI429" s="363"/>
      <c r="AJ429" s="363"/>
      <c r="AK429" s="363"/>
      <c r="AL429" s="363"/>
      <c r="AM429" s="363"/>
      <c r="AN429" s="363"/>
      <c r="AO429" s="363"/>
      <c r="AP429" s="363"/>
      <c r="AQ429" s="363"/>
      <c r="AR429" s="363"/>
      <c r="AS429" s="363"/>
      <c r="AT429" s="363"/>
      <c r="AU429" s="258">
        <f>SUM(AG429:AT429)</f>
        <v>0</v>
      </c>
    </row>
    <row r="430" spans="1:47" ht="15" outlineLevel="1">
      <c r="A430" s="466"/>
      <c r="B430" s="384" t="s">
        <v>307</v>
      </c>
      <c r="C430" s="253" t="s">
        <v>163</v>
      </c>
      <c r="D430" s="257"/>
      <c r="E430" s="257"/>
      <c r="F430" s="257"/>
      <c r="G430" s="257"/>
      <c r="H430" s="257"/>
      <c r="I430" s="257"/>
      <c r="J430" s="257"/>
      <c r="K430" s="257"/>
      <c r="L430" s="257"/>
      <c r="M430" s="257"/>
      <c r="N430" s="257"/>
      <c r="O430" s="257"/>
      <c r="P430" s="257"/>
      <c r="Q430" s="673"/>
      <c r="R430" s="416"/>
      <c r="S430" s="257"/>
      <c r="T430" s="257"/>
      <c r="U430" s="257"/>
      <c r="V430" s="257"/>
      <c r="W430" s="257"/>
      <c r="X430" s="257"/>
      <c r="Y430" s="257"/>
      <c r="Z430" s="257"/>
      <c r="AA430" s="257"/>
      <c r="AB430" s="257"/>
      <c r="AC430" s="257"/>
      <c r="AD430" s="257"/>
      <c r="AE430" s="257"/>
      <c r="AF430" s="673"/>
      <c r="AG430" s="364">
        <f>AG429</f>
        <v>0</v>
      </c>
      <c r="AH430" s="364">
        <f t="shared" ref="AH430" si="1200">AH429</f>
        <v>0</v>
      </c>
      <c r="AI430" s="364">
        <f t="shared" ref="AI430" si="1201">AI429</f>
        <v>0</v>
      </c>
      <c r="AJ430" s="364">
        <f t="shared" ref="AJ430" si="1202">AJ429</f>
        <v>0</v>
      </c>
      <c r="AK430" s="364">
        <f t="shared" ref="AK430" si="1203">AK429</f>
        <v>0</v>
      </c>
      <c r="AL430" s="364">
        <f t="shared" ref="AL430" si="1204">AL429</f>
        <v>0</v>
      </c>
      <c r="AM430" s="364">
        <f t="shared" ref="AM430" si="1205">AM429</f>
        <v>0</v>
      </c>
      <c r="AN430" s="364">
        <f t="shared" ref="AN430" si="1206">AN429</f>
        <v>0</v>
      </c>
      <c r="AO430" s="364">
        <f t="shared" ref="AO430" si="1207">AO429</f>
        <v>0</v>
      </c>
      <c r="AP430" s="364">
        <f t="shared" ref="AP430" si="1208">AP429</f>
        <v>0</v>
      </c>
      <c r="AQ430" s="364">
        <f t="shared" ref="AQ430" si="1209">AQ429</f>
        <v>0</v>
      </c>
      <c r="AR430" s="364">
        <f t="shared" ref="AR430" si="1210">AR429</f>
        <v>0</v>
      </c>
      <c r="AS430" s="364">
        <f t="shared" ref="AS430" si="1211">AS429</f>
        <v>0</v>
      </c>
      <c r="AT430" s="364">
        <f t="shared" ref="AT430" si="1212">AT429</f>
        <v>0</v>
      </c>
      <c r="AU430" s="259"/>
    </row>
    <row r="431" spans="1:47" ht="15" outlineLevel="1">
      <c r="A431" s="466"/>
      <c r="B431" s="384"/>
      <c r="C431" s="267"/>
      <c r="D431" s="266"/>
      <c r="E431" s="266"/>
      <c r="F431" s="266"/>
      <c r="G431" s="266"/>
      <c r="H431" s="266"/>
      <c r="I431" s="266"/>
      <c r="J431" s="266"/>
      <c r="K431" s="266"/>
      <c r="L431" s="266"/>
      <c r="M431" s="266"/>
      <c r="N431" s="266"/>
      <c r="O431" s="266"/>
      <c r="P431" s="266"/>
      <c r="Q431" s="266"/>
      <c r="R431" s="253"/>
      <c r="S431" s="266"/>
      <c r="T431" s="266"/>
      <c r="U431" s="266"/>
      <c r="V431" s="266"/>
      <c r="W431" s="266"/>
      <c r="X431" s="266"/>
      <c r="Y431" s="266"/>
      <c r="Z431" s="266"/>
      <c r="AA431" s="266"/>
      <c r="AB431" s="266"/>
      <c r="AC431" s="266"/>
      <c r="AD431" s="266"/>
      <c r="AE431" s="266"/>
      <c r="AF431" s="266"/>
      <c r="AG431" s="365"/>
      <c r="AH431" s="365"/>
      <c r="AI431" s="365"/>
      <c r="AJ431" s="365"/>
      <c r="AK431" s="365"/>
      <c r="AL431" s="365"/>
      <c r="AM431" s="365"/>
      <c r="AN431" s="365"/>
      <c r="AO431" s="365"/>
      <c r="AP431" s="365"/>
      <c r="AQ431" s="365"/>
      <c r="AR431" s="365"/>
      <c r="AS431" s="365"/>
      <c r="AT431" s="365"/>
      <c r="AU431" s="268"/>
    </row>
    <row r="432" spans="1:47" ht="30" outlineLevel="1">
      <c r="A432" s="466">
        <v>5</v>
      </c>
      <c r="B432" s="381" t="s">
        <v>98</v>
      </c>
      <c r="C432" s="253" t="s">
        <v>25</v>
      </c>
      <c r="D432" s="257"/>
      <c r="E432" s="257"/>
      <c r="F432" s="257"/>
      <c r="G432" s="257"/>
      <c r="H432" s="257"/>
      <c r="I432" s="257"/>
      <c r="J432" s="257"/>
      <c r="K432" s="257"/>
      <c r="L432" s="257"/>
      <c r="M432" s="257"/>
      <c r="N432" s="257"/>
      <c r="O432" s="257"/>
      <c r="P432" s="257"/>
      <c r="Q432" s="673"/>
      <c r="R432" s="253"/>
      <c r="S432" s="257"/>
      <c r="T432" s="257"/>
      <c r="U432" s="257"/>
      <c r="V432" s="257"/>
      <c r="W432" s="257"/>
      <c r="X432" s="257"/>
      <c r="Y432" s="257"/>
      <c r="Z432" s="257"/>
      <c r="AA432" s="257"/>
      <c r="AB432" s="257"/>
      <c r="AC432" s="257"/>
      <c r="AD432" s="257"/>
      <c r="AE432" s="257"/>
      <c r="AF432" s="673"/>
      <c r="AG432" s="363"/>
      <c r="AH432" s="363"/>
      <c r="AI432" s="363"/>
      <c r="AJ432" s="363"/>
      <c r="AK432" s="363"/>
      <c r="AL432" s="363"/>
      <c r="AM432" s="363"/>
      <c r="AN432" s="363"/>
      <c r="AO432" s="363"/>
      <c r="AP432" s="363"/>
      <c r="AQ432" s="363"/>
      <c r="AR432" s="363"/>
      <c r="AS432" s="363"/>
      <c r="AT432" s="363"/>
      <c r="AU432" s="258">
        <f>SUM(AG432:AT432)</f>
        <v>0</v>
      </c>
    </row>
    <row r="433" spans="1:47" ht="15" outlineLevel="1">
      <c r="A433" s="466"/>
      <c r="B433" s="384" t="s">
        <v>307</v>
      </c>
      <c r="C433" s="253" t="s">
        <v>163</v>
      </c>
      <c r="D433" s="257"/>
      <c r="E433" s="257"/>
      <c r="F433" s="257"/>
      <c r="G433" s="257"/>
      <c r="H433" s="257"/>
      <c r="I433" s="257"/>
      <c r="J433" s="257"/>
      <c r="K433" s="257"/>
      <c r="L433" s="257"/>
      <c r="M433" s="257"/>
      <c r="N433" s="257"/>
      <c r="O433" s="257"/>
      <c r="P433" s="257"/>
      <c r="Q433" s="673"/>
      <c r="R433" s="416"/>
      <c r="S433" s="257"/>
      <c r="T433" s="257"/>
      <c r="U433" s="257"/>
      <c r="V433" s="257"/>
      <c r="W433" s="257"/>
      <c r="X433" s="257"/>
      <c r="Y433" s="257"/>
      <c r="Z433" s="257"/>
      <c r="AA433" s="257"/>
      <c r="AB433" s="257"/>
      <c r="AC433" s="257"/>
      <c r="AD433" s="257"/>
      <c r="AE433" s="257"/>
      <c r="AF433" s="673"/>
      <c r="AG433" s="364">
        <f>AG432</f>
        <v>0</v>
      </c>
      <c r="AH433" s="364">
        <f t="shared" ref="AH433" si="1213">AH432</f>
        <v>0</v>
      </c>
      <c r="AI433" s="364">
        <f t="shared" ref="AI433" si="1214">AI432</f>
        <v>0</v>
      </c>
      <c r="AJ433" s="364">
        <f t="shared" ref="AJ433" si="1215">AJ432</f>
        <v>0</v>
      </c>
      <c r="AK433" s="364">
        <f t="shared" ref="AK433" si="1216">AK432</f>
        <v>0</v>
      </c>
      <c r="AL433" s="364">
        <f t="shared" ref="AL433" si="1217">AL432</f>
        <v>0</v>
      </c>
      <c r="AM433" s="364">
        <f t="shared" ref="AM433" si="1218">AM432</f>
        <v>0</v>
      </c>
      <c r="AN433" s="364">
        <f t="shared" ref="AN433" si="1219">AN432</f>
        <v>0</v>
      </c>
      <c r="AO433" s="364">
        <f t="shared" ref="AO433" si="1220">AO432</f>
        <v>0</v>
      </c>
      <c r="AP433" s="364">
        <f t="shared" ref="AP433" si="1221">AP432</f>
        <v>0</v>
      </c>
      <c r="AQ433" s="364">
        <f t="shared" ref="AQ433" si="1222">AQ432</f>
        <v>0</v>
      </c>
      <c r="AR433" s="364">
        <f t="shared" ref="AR433" si="1223">AR432</f>
        <v>0</v>
      </c>
      <c r="AS433" s="364">
        <f t="shared" ref="AS433" si="1224">AS432</f>
        <v>0</v>
      </c>
      <c r="AT433" s="364">
        <f t="shared" ref="AT433" si="1225">AT432</f>
        <v>0</v>
      </c>
      <c r="AU433" s="259"/>
    </row>
    <row r="434" spans="1:47" ht="15" outlineLevel="1">
      <c r="A434" s="466"/>
      <c r="B434" s="384"/>
      <c r="C434" s="253"/>
      <c r="D434" s="253"/>
      <c r="E434" s="253"/>
      <c r="F434" s="253"/>
      <c r="G434" s="253"/>
      <c r="H434" s="253"/>
      <c r="I434" s="253"/>
      <c r="J434" s="253"/>
      <c r="K434" s="253"/>
      <c r="L434" s="253"/>
      <c r="M434" s="253"/>
      <c r="N434" s="253"/>
      <c r="O434" s="253"/>
      <c r="P434" s="253"/>
      <c r="Q434" s="253"/>
      <c r="R434" s="253"/>
      <c r="S434" s="253"/>
      <c r="T434" s="253"/>
      <c r="U434" s="253"/>
      <c r="V434" s="253"/>
      <c r="W434" s="253"/>
      <c r="X434" s="253"/>
      <c r="Y434" s="253"/>
      <c r="Z434" s="253"/>
      <c r="AA434" s="253"/>
      <c r="AB434" s="253"/>
      <c r="AC434" s="253"/>
      <c r="AD434" s="253"/>
      <c r="AE434" s="253"/>
      <c r="AF434" s="253"/>
      <c r="AG434" s="375"/>
      <c r="AH434" s="376"/>
      <c r="AI434" s="376"/>
      <c r="AJ434" s="376"/>
      <c r="AK434" s="376"/>
      <c r="AL434" s="376"/>
      <c r="AM434" s="376"/>
      <c r="AN434" s="376"/>
      <c r="AO434" s="376"/>
      <c r="AP434" s="376"/>
      <c r="AQ434" s="376"/>
      <c r="AR434" s="376"/>
      <c r="AS434" s="376"/>
      <c r="AT434" s="376"/>
      <c r="AU434" s="259"/>
    </row>
    <row r="435" spans="1:47" ht="15.6" outlineLevel="1">
      <c r="A435" s="466"/>
      <c r="B435" s="453" t="s">
        <v>495</v>
      </c>
      <c r="C435" s="251"/>
      <c r="D435" s="251"/>
      <c r="E435" s="251"/>
      <c r="F435" s="251"/>
      <c r="G435" s="251"/>
      <c r="H435" s="251"/>
      <c r="I435" s="251"/>
      <c r="J435" s="251"/>
      <c r="K435" s="251"/>
      <c r="L435" s="251"/>
      <c r="M435" s="251"/>
      <c r="N435" s="251"/>
      <c r="O435" s="251"/>
      <c r="P435" s="251"/>
      <c r="Q435" s="251"/>
      <c r="R435" s="252"/>
      <c r="S435" s="251"/>
      <c r="T435" s="251"/>
      <c r="U435" s="251"/>
      <c r="V435" s="251"/>
      <c r="W435" s="251"/>
      <c r="X435" s="251"/>
      <c r="Y435" s="251"/>
      <c r="Z435" s="251"/>
      <c r="AA435" s="251"/>
      <c r="AB435" s="251"/>
      <c r="AC435" s="251"/>
      <c r="AD435" s="251"/>
      <c r="AE435" s="251"/>
      <c r="AF435" s="251"/>
      <c r="AG435" s="367"/>
      <c r="AH435" s="367"/>
      <c r="AI435" s="367"/>
      <c r="AJ435" s="367"/>
      <c r="AK435" s="367"/>
      <c r="AL435" s="367"/>
      <c r="AM435" s="367"/>
      <c r="AN435" s="367"/>
      <c r="AO435" s="367"/>
      <c r="AP435" s="367"/>
      <c r="AQ435" s="367"/>
      <c r="AR435" s="367"/>
      <c r="AS435" s="367"/>
      <c r="AT435" s="367"/>
      <c r="AU435" s="254"/>
    </row>
    <row r="436" spans="1:47" ht="15" outlineLevel="1">
      <c r="A436" s="466">
        <v>6</v>
      </c>
      <c r="B436" s="381" t="s">
        <v>99</v>
      </c>
      <c r="C436" s="253" t="s">
        <v>25</v>
      </c>
      <c r="D436" s="257"/>
      <c r="E436" s="257"/>
      <c r="F436" s="257"/>
      <c r="G436" s="257"/>
      <c r="H436" s="257"/>
      <c r="I436" s="257"/>
      <c r="J436" s="257"/>
      <c r="K436" s="257"/>
      <c r="L436" s="257"/>
      <c r="M436" s="257"/>
      <c r="N436" s="257"/>
      <c r="O436" s="257"/>
      <c r="P436" s="257"/>
      <c r="Q436" s="257"/>
      <c r="R436" s="257">
        <v>12</v>
      </c>
      <c r="S436" s="257"/>
      <c r="T436" s="257"/>
      <c r="U436" s="257"/>
      <c r="V436" s="257"/>
      <c r="W436" s="257"/>
      <c r="X436" s="257"/>
      <c r="Y436" s="257"/>
      <c r="Z436" s="257"/>
      <c r="AA436" s="257"/>
      <c r="AB436" s="257"/>
      <c r="AC436" s="257"/>
      <c r="AD436" s="257"/>
      <c r="AE436" s="257"/>
      <c r="AF436" s="673"/>
      <c r="AG436" s="368"/>
      <c r="AH436" s="363"/>
      <c r="AI436" s="363"/>
      <c r="AJ436" s="363"/>
      <c r="AK436" s="363"/>
      <c r="AL436" s="363"/>
      <c r="AM436" s="363"/>
      <c r="AN436" s="368"/>
      <c r="AO436" s="368"/>
      <c r="AP436" s="368"/>
      <c r="AQ436" s="368"/>
      <c r="AR436" s="368"/>
      <c r="AS436" s="368"/>
      <c r="AT436" s="368"/>
      <c r="AU436" s="258">
        <f>SUM(AG436:AT436)</f>
        <v>0</v>
      </c>
    </row>
    <row r="437" spans="1:47" ht="15" outlineLevel="1">
      <c r="A437" s="466"/>
      <c r="B437" s="384" t="s">
        <v>307</v>
      </c>
      <c r="C437" s="253" t="s">
        <v>163</v>
      </c>
      <c r="D437" s="257"/>
      <c r="E437" s="257"/>
      <c r="F437" s="257"/>
      <c r="G437" s="257"/>
      <c r="H437" s="257"/>
      <c r="I437" s="257"/>
      <c r="J437" s="257"/>
      <c r="K437" s="257"/>
      <c r="L437" s="257"/>
      <c r="M437" s="257"/>
      <c r="N437" s="257"/>
      <c r="O437" s="257"/>
      <c r="P437" s="257"/>
      <c r="Q437" s="257"/>
      <c r="R437" s="257">
        <f>R436</f>
        <v>12</v>
      </c>
      <c r="S437" s="257"/>
      <c r="T437" s="257"/>
      <c r="U437" s="257"/>
      <c r="V437" s="257"/>
      <c r="W437" s="257"/>
      <c r="X437" s="257"/>
      <c r="Y437" s="257"/>
      <c r="Z437" s="257"/>
      <c r="AA437" s="257"/>
      <c r="AB437" s="257"/>
      <c r="AC437" s="257"/>
      <c r="AD437" s="257"/>
      <c r="AE437" s="257"/>
      <c r="AF437" s="673"/>
      <c r="AG437" s="364">
        <f>AG436</f>
        <v>0</v>
      </c>
      <c r="AH437" s="364">
        <f t="shared" ref="AH437" si="1226">AH436</f>
        <v>0</v>
      </c>
      <c r="AI437" s="364">
        <f t="shared" ref="AI437" si="1227">AI436</f>
        <v>0</v>
      </c>
      <c r="AJ437" s="364">
        <f t="shared" ref="AJ437" si="1228">AJ436</f>
        <v>0</v>
      </c>
      <c r="AK437" s="364">
        <f t="shared" ref="AK437" si="1229">AK436</f>
        <v>0</v>
      </c>
      <c r="AL437" s="364">
        <f t="shared" ref="AL437" si="1230">AL436</f>
        <v>0</v>
      </c>
      <c r="AM437" s="364">
        <f t="shared" ref="AM437" si="1231">AM436</f>
        <v>0</v>
      </c>
      <c r="AN437" s="364">
        <f t="shared" ref="AN437" si="1232">AN436</f>
        <v>0</v>
      </c>
      <c r="AO437" s="364">
        <f t="shared" ref="AO437" si="1233">AO436</f>
        <v>0</v>
      </c>
      <c r="AP437" s="364">
        <f t="shared" ref="AP437" si="1234">AP436</f>
        <v>0</v>
      </c>
      <c r="AQ437" s="364">
        <f t="shared" ref="AQ437" si="1235">AQ436</f>
        <v>0</v>
      </c>
      <c r="AR437" s="364">
        <f t="shared" ref="AR437" si="1236">AR436</f>
        <v>0</v>
      </c>
      <c r="AS437" s="364">
        <f t="shared" ref="AS437" si="1237">AS436</f>
        <v>0</v>
      </c>
      <c r="AT437" s="364">
        <f t="shared" ref="AT437" si="1238">AT436</f>
        <v>0</v>
      </c>
      <c r="AU437" s="272"/>
    </row>
    <row r="438" spans="1:47" ht="15" outlineLevel="1">
      <c r="A438" s="466"/>
      <c r="B438" s="241"/>
      <c r="C438" s="273"/>
      <c r="D438" s="253"/>
      <c r="E438" s="253"/>
      <c r="F438" s="253"/>
      <c r="G438" s="253"/>
      <c r="H438" s="253"/>
      <c r="I438" s="253"/>
      <c r="J438" s="253"/>
      <c r="K438" s="253"/>
      <c r="L438" s="253"/>
      <c r="M438" s="253"/>
      <c r="N438" s="253"/>
      <c r="O438" s="253"/>
      <c r="P438" s="253"/>
      <c r="Q438" s="253"/>
      <c r="R438" s="253"/>
      <c r="S438" s="253"/>
      <c r="T438" s="253"/>
      <c r="U438" s="253"/>
      <c r="V438" s="253"/>
      <c r="W438" s="253"/>
      <c r="X438" s="253"/>
      <c r="Y438" s="253"/>
      <c r="Z438" s="253"/>
      <c r="AA438" s="253"/>
      <c r="AB438" s="253"/>
      <c r="AC438" s="253"/>
      <c r="AD438" s="253"/>
      <c r="AE438" s="253"/>
      <c r="AF438" s="253"/>
      <c r="AG438" s="369"/>
      <c r="AH438" s="369"/>
      <c r="AI438" s="369"/>
      <c r="AJ438" s="369"/>
      <c r="AK438" s="369"/>
      <c r="AL438" s="369"/>
      <c r="AM438" s="369"/>
      <c r="AN438" s="369"/>
      <c r="AO438" s="369"/>
      <c r="AP438" s="369"/>
      <c r="AQ438" s="369"/>
      <c r="AR438" s="369"/>
      <c r="AS438" s="369"/>
      <c r="AT438" s="369"/>
      <c r="AU438" s="274"/>
    </row>
    <row r="439" spans="1:47" ht="15" outlineLevel="1">
      <c r="A439" s="466">
        <v>7</v>
      </c>
      <c r="B439" s="381" t="s">
        <v>100</v>
      </c>
      <c r="C439" s="253" t="s">
        <v>25</v>
      </c>
      <c r="D439" s="257"/>
      <c r="E439" s="257"/>
      <c r="F439" s="257"/>
      <c r="G439" s="257"/>
      <c r="H439" s="257"/>
      <c r="I439" s="257"/>
      <c r="J439" s="257"/>
      <c r="K439" s="257"/>
      <c r="L439" s="257"/>
      <c r="M439" s="257"/>
      <c r="N439" s="257"/>
      <c r="O439" s="257"/>
      <c r="P439" s="257"/>
      <c r="Q439" s="257"/>
      <c r="R439" s="257">
        <v>12</v>
      </c>
      <c r="S439" s="257"/>
      <c r="T439" s="257"/>
      <c r="U439" s="257"/>
      <c r="V439" s="257"/>
      <c r="W439" s="257"/>
      <c r="X439" s="257"/>
      <c r="Y439" s="257"/>
      <c r="Z439" s="257"/>
      <c r="AA439" s="257"/>
      <c r="AB439" s="257"/>
      <c r="AC439" s="257"/>
      <c r="AD439" s="257"/>
      <c r="AE439" s="257"/>
      <c r="AF439" s="673"/>
      <c r="AG439" s="368"/>
      <c r="AH439" s="363"/>
      <c r="AI439" s="363"/>
      <c r="AJ439" s="363"/>
      <c r="AK439" s="363"/>
      <c r="AL439" s="363"/>
      <c r="AM439" s="363"/>
      <c r="AN439" s="368"/>
      <c r="AO439" s="368"/>
      <c r="AP439" s="368"/>
      <c r="AQ439" s="368"/>
      <c r="AR439" s="368"/>
      <c r="AS439" s="368"/>
      <c r="AT439" s="368"/>
      <c r="AU439" s="258">
        <f>SUM(AG439:AT439)</f>
        <v>0</v>
      </c>
    </row>
    <row r="440" spans="1:47" ht="15" outlineLevel="1">
      <c r="A440" s="466"/>
      <c r="B440" s="384" t="s">
        <v>307</v>
      </c>
      <c r="C440" s="253" t="s">
        <v>163</v>
      </c>
      <c r="D440" s="257"/>
      <c r="E440" s="257"/>
      <c r="F440" s="257"/>
      <c r="G440" s="257"/>
      <c r="H440" s="257"/>
      <c r="I440" s="257"/>
      <c r="J440" s="257"/>
      <c r="K440" s="257"/>
      <c r="L440" s="257"/>
      <c r="M440" s="257"/>
      <c r="N440" s="257"/>
      <c r="O440" s="257"/>
      <c r="P440" s="257"/>
      <c r="Q440" s="257"/>
      <c r="R440" s="257">
        <f>R439</f>
        <v>12</v>
      </c>
      <c r="S440" s="257"/>
      <c r="T440" s="257"/>
      <c r="U440" s="257"/>
      <c r="V440" s="257"/>
      <c r="W440" s="257"/>
      <c r="X440" s="257"/>
      <c r="Y440" s="257"/>
      <c r="Z440" s="257"/>
      <c r="AA440" s="257"/>
      <c r="AB440" s="257"/>
      <c r="AC440" s="257"/>
      <c r="AD440" s="257"/>
      <c r="AE440" s="257"/>
      <c r="AF440" s="673"/>
      <c r="AG440" s="364">
        <f>AG439</f>
        <v>0</v>
      </c>
      <c r="AH440" s="364">
        <f t="shared" ref="AH440" si="1239">AH439</f>
        <v>0</v>
      </c>
      <c r="AI440" s="364">
        <f t="shared" ref="AI440" si="1240">AI439</f>
        <v>0</v>
      </c>
      <c r="AJ440" s="364">
        <f t="shared" ref="AJ440" si="1241">AJ439</f>
        <v>0</v>
      </c>
      <c r="AK440" s="364">
        <f t="shared" ref="AK440" si="1242">AK439</f>
        <v>0</v>
      </c>
      <c r="AL440" s="364">
        <f t="shared" ref="AL440" si="1243">AL439</f>
        <v>0</v>
      </c>
      <c r="AM440" s="364">
        <f t="shared" ref="AM440" si="1244">AM439</f>
        <v>0</v>
      </c>
      <c r="AN440" s="364">
        <f t="shared" ref="AN440" si="1245">AN439</f>
        <v>0</v>
      </c>
      <c r="AO440" s="364">
        <f t="shared" ref="AO440" si="1246">AO439</f>
        <v>0</v>
      </c>
      <c r="AP440" s="364">
        <f t="shared" ref="AP440" si="1247">AP439</f>
        <v>0</v>
      </c>
      <c r="AQ440" s="364">
        <f t="shared" ref="AQ440" si="1248">AQ439</f>
        <v>0</v>
      </c>
      <c r="AR440" s="364">
        <f t="shared" ref="AR440" si="1249">AR439</f>
        <v>0</v>
      </c>
      <c r="AS440" s="364">
        <f t="shared" ref="AS440" si="1250">AS439</f>
        <v>0</v>
      </c>
      <c r="AT440" s="364">
        <f t="shared" ref="AT440" si="1251">AT439</f>
        <v>0</v>
      </c>
      <c r="AU440" s="272"/>
    </row>
    <row r="441" spans="1:47" ht="15" outlineLevel="1">
      <c r="A441" s="466"/>
      <c r="B441" s="381"/>
      <c r="C441" s="273"/>
      <c r="D441" s="253"/>
      <c r="E441" s="253"/>
      <c r="F441" s="253"/>
      <c r="G441" s="253"/>
      <c r="H441" s="253"/>
      <c r="I441" s="253"/>
      <c r="J441" s="253"/>
      <c r="K441" s="253"/>
      <c r="L441" s="253"/>
      <c r="M441" s="253"/>
      <c r="N441" s="253"/>
      <c r="O441" s="253"/>
      <c r="P441" s="253"/>
      <c r="Q441" s="253"/>
      <c r="R441" s="253"/>
      <c r="S441" s="253"/>
      <c r="T441" s="253"/>
      <c r="U441" s="253"/>
      <c r="V441" s="253"/>
      <c r="W441" s="253"/>
      <c r="X441" s="253"/>
      <c r="Y441" s="253"/>
      <c r="Z441" s="253"/>
      <c r="AA441" s="253"/>
      <c r="AB441" s="253"/>
      <c r="AC441" s="253"/>
      <c r="AD441" s="253"/>
      <c r="AE441" s="253"/>
      <c r="AF441" s="253"/>
      <c r="AG441" s="369"/>
      <c r="AH441" s="370"/>
      <c r="AI441" s="369"/>
      <c r="AJ441" s="369"/>
      <c r="AK441" s="369"/>
      <c r="AL441" s="369"/>
      <c r="AM441" s="369"/>
      <c r="AN441" s="369"/>
      <c r="AO441" s="369"/>
      <c r="AP441" s="369"/>
      <c r="AQ441" s="369"/>
      <c r="AR441" s="369"/>
      <c r="AS441" s="369"/>
      <c r="AT441" s="369"/>
      <c r="AU441" s="274"/>
    </row>
    <row r="442" spans="1:47" ht="15" outlineLevel="1">
      <c r="A442" s="466">
        <v>8</v>
      </c>
      <c r="B442" s="381" t="s">
        <v>101</v>
      </c>
      <c r="C442" s="253" t="s">
        <v>25</v>
      </c>
      <c r="D442" s="257"/>
      <c r="E442" s="257"/>
      <c r="F442" s="257"/>
      <c r="G442" s="257"/>
      <c r="H442" s="257"/>
      <c r="I442" s="257"/>
      <c r="J442" s="257"/>
      <c r="K442" s="257"/>
      <c r="L442" s="257"/>
      <c r="M442" s="257"/>
      <c r="N442" s="257"/>
      <c r="O442" s="257"/>
      <c r="P442" s="257"/>
      <c r="Q442" s="257"/>
      <c r="R442" s="257">
        <v>12</v>
      </c>
      <c r="S442" s="257"/>
      <c r="T442" s="257"/>
      <c r="U442" s="257"/>
      <c r="V442" s="257"/>
      <c r="W442" s="257"/>
      <c r="X442" s="257"/>
      <c r="Y442" s="257"/>
      <c r="Z442" s="257"/>
      <c r="AA442" s="257"/>
      <c r="AB442" s="257"/>
      <c r="AC442" s="257"/>
      <c r="AD442" s="257"/>
      <c r="AE442" s="257"/>
      <c r="AF442" s="673"/>
      <c r="AG442" s="368"/>
      <c r="AH442" s="363"/>
      <c r="AI442" s="363"/>
      <c r="AJ442" s="363"/>
      <c r="AK442" s="363"/>
      <c r="AL442" s="363"/>
      <c r="AM442" s="363"/>
      <c r="AN442" s="368"/>
      <c r="AO442" s="368"/>
      <c r="AP442" s="368"/>
      <c r="AQ442" s="368"/>
      <c r="AR442" s="368"/>
      <c r="AS442" s="368"/>
      <c r="AT442" s="368"/>
      <c r="AU442" s="258">
        <f>SUM(AG442:AT442)</f>
        <v>0</v>
      </c>
    </row>
    <row r="443" spans="1:47" ht="15" outlineLevel="1">
      <c r="A443" s="466"/>
      <c r="B443" s="384" t="s">
        <v>307</v>
      </c>
      <c r="C443" s="253" t="s">
        <v>163</v>
      </c>
      <c r="D443" s="257"/>
      <c r="E443" s="257"/>
      <c r="F443" s="257"/>
      <c r="G443" s="257"/>
      <c r="H443" s="257"/>
      <c r="I443" s="257"/>
      <c r="J443" s="257"/>
      <c r="K443" s="257"/>
      <c r="L443" s="257"/>
      <c r="M443" s="257"/>
      <c r="N443" s="257"/>
      <c r="O443" s="257"/>
      <c r="P443" s="257"/>
      <c r="Q443" s="257"/>
      <c r="R443" s="257">
        <f>R442</f>
        <v>12</v>
      </c>
      <c r="S443" s="257"/>
      <c r="T443" s="257"/>
      <c r="U443" s="257"/>
      <c r="V443" s="257"/>
      <c r="W443" s="257"/>
      <c r="X443" s="257"/>
      <c r="Y443" s="257"/>
      <c r="Z443" s="257"/>
      <c r="AA443" s="257"/>
      <c r="AB443" s="257"/>
      <c r="AC443" s="257"/>
      <c r="AD443" s="257"/>
      <c r="AE443" s="257"/>
      <c r="AF443" s="673"/>
      <c r="AG443" s="364">
        <f>AG442</f>
        <v>0</v>
      </c>
      <c r="AH443" s="364">
        <f t="shared" ref="AH443" si="1252">AH442</f>
        <v>0</v>
      </c>
      <c r="AI443" s="364">
        <f t="shared" ref="AI443" si="1253">AI442</f>
        <v>0</v>
      </c>
      <c r="AJ443" s="364">
        <f t="shared" ref="AJ443" si="1254">AJ442</f>
        <v>0</v>
      </c>
      <c r="AK443" s="364">
        <f t="shared" ref="AK443" si="1255">AK442</f>
        <v>0</v>
      </c>
      <c r="AL443" s="364">
        <f t="shared" ref="AL443" si="1256">AL442</f>
        <v>0</v>
      </c>
      <c r="AM443" s="364">
        <f t="shared" ref="AM443" si="1257">AM442</f>
        <v>0</v>
      </c>
      <c r="AN443" s="364">
        <f t="shared" ref="AN443" si="1258">AN442</f>
        <v>0</v>
      </c>
      <c r="AO443" s="364">
        <f t="shared" ref="AO443" si="1259">AO442</f>
        <v>0</v>
      </c>
      <c r="AP443" s="364">
        <f t="shared" ref="AP443" si="1260">AP442</f>
        <v>0</v>
      </c>
      <c r="AQ443" s="364">
        <f t="shared" ref="AQ443" si="1261">AQ442</f>
        <v>0</v>
      </c>
      <c r="AR443" s="364">
        <f t="shared" ref="AR443" si="1262">AR442</f>
        <v>0</v>
      </c>
      <c r="AS443" s="364">
        <f t="shared" ref="AS443" si="1263">AS442</f>
        <v>0</v>
      </c>
      <c r="AT443" s="364">
        <f t="shared" ref="AT443" si="1264">AT442</f>
        <v>0</v>
      </c>
      <c r="AU443" s="272"/>
    </row>
    <row r="444" spans="1:47" ht="15" outlineLevel="1">
      <c r="A444" s="466"/>
      <c r="B444" s="381"/>
      <c r="C444" s="273"/>
      <c r="D444" s="277"/>
      <c r="E444" s="277"/>
      <c r="F444" s="277"/>
      <c r="G444" s="277"/>
      <c r="H444" s="277"/>
      <c r="I444" s="277"/>
      <c r="J444" s="277"/>
      <c r="K444" s="277"/>
      <c r="L444" s="277"/>
      <c r="M444" s="277"/>
      <c r="N444" s="277"/>
      <c r="O444" s="277"/>
      <c r="P444" s="277"/>
      <c r="Q444" s="277"/>
      <c r="R444" s="253"/>
      <c r="S444" s="277"/>
      <c r="T444" s="277"/>
      <c r="U444" s="277"/>
      <c r="V444" s="277"/>
      <c r="W444" s="277"/>
      <c r="X444" s="277"/>
      <c r="Y444" s="277"/>
      <c r="Z444" s="277"/>
      <c r="AA444" s="277"/>
      <c r="AB444" s="277"/>
      <c r="AC444" s="277"/>
      <c r="AD444" s="277"/>
      <c r="AE444" s="277"/>
      <c r="AF444" s="277"/>
      <c r="AG444" s="369"/>
      <c r="AH444" s="370"/>
      <c r="AI444" s="369"/>
      <c r="AJ444" s="369"/>
      <c r="AK444" s="369"/>
      <c r="AL444" s="369"/>
      <c r="AM444" s="369"/>
      <c r="AN444" s="369"/>
      <c r="AO444" s="369"/>
      <c r="AP444" s="369"/>
      <c r="AQ444" s="369"/>
      <c r="AR444" s="369"/>
      <c r="AS444" s="369"/>
      <c r="AT444" s="369"/>
      <c r="AU444" s="274"/>
    </row>
    <row r="445" spans="1:47" ht="15" outlineLevel="1">
      <c r="A445" s="466">
        <v>9</v>
      </c>
      <c r="B445" s="381" t="s">
        <v>102</v>
      </c>
      <c r="C445" s="253" t="s">
        <v>25</v>
      </c>
      <c r="D445" s="257"/>
      <c r="E445" s="257"/>
      <c r="F445" s="257"/>
      <c r="G445" s="257"/>
      <c r="H445" s="257"/>
      <c r="I445" s="257"/>
      <c r="J445" s="257"/>
      <c r="K445" s="257"/>
      <c r="L445" s="257"/>
      <c r="M445" s="257"/>
      <c r="N445" s="257"/>
      <c r="O445" s="257"/>
      <c r="P445" s="257"/>
      <c r="Q445" s="257"/>
      <c r="R445" s="257">
        <v>12</v>
      </c>
      <c r="S445" s="257"/>
      <c r="T445" s="257"/>
      <c r="U445" s="257"/>
      <c r="V445" s="257"/>
      <c r="W445" s="257"/>
      <c r="X445" s="257"/>
      <c r="Y445" s="257"/>
      <c r="Z445" s="257"/>
      <c r="AA445" s="257"/>
      <c r="AB445" s="257"/>
      <c r="AC445" s="257"/>
      <c r="AD445" s="257"/>
      <c r="AE445" s="257"/>
      <c r="AF445" s="673"/>
      <c r="AG445" s="368"/>
      <c r="AH445" s="363"/>
      <c r="AI445" s="363"/>
      <c r="AJ445" s="363"/>
      <c r="AK445" s="363"/>
      <c r="AL445" s="363"/>
      <c r="AM445" s="363"/>
      <c r="AN445" s="368"/>
      <c r="AO445" s="368"/>
      <c r="AP445" s="368"/>
      <c r="AQ445" s="368"/>
      <c r="AR445" s="368"/>
      <c r="AS445" s="368"/>
      <c r="AT445" s="368"/>
      <c r="AU445" s="258">
        <f>SUM(AG445:AT445)</f>
        <v>0</v>
      </c>
    </row>
    <row r="446" spans="1:47" ht="15" outlineLevel="1">
      <c r="A446" s="466"/>
      <c r="B446" s="384" t="s">
        <v>307</v>
      </c>
      <c r="C446" s="253" t="s">
        <v>163</v>
      </c>
      <c r="D446" s="257"/>
      <c r="E446" s="257"/>
      <c r="F446" s="257"/>
      <c r="G446" s="257"/>
      <c r="H446" s="257"/>
      <c r="I446" s="257"/>
      <c r="J446" s="257"/>
      <c r="K446" s="257"/>
      <c r="L446" s="257"/>
      <c r="M446" s="257"/>
      <c r="N446" s="257"/>
      <c r="O446" s="257"/>
      <c r="P446" s="257"/>
      <c r="Q446" s="257"/>
      <c r="R446" s="257">
        <f>R445</f>
        <v>12</v>
      </c>
      <c r="S446" s="257"/>
      <c r="T446" s="257"/>
      <c r="U446" s="257"/>
      <c r="V446" s="257"/>
      <c r="W446" s="257"/>
      <c r="X446" s="257"/>
      <c r="Y446" s="257"/>
      <c r="Z446" s="257"/>
      <c r="AA446" s="257"/>
      <c r="AB446" s="257"/>
      <c r="AC446" s="257"/>
      <c r="AD446" s="257"/>
      <c r="AE446" s="257"/>
      <c r="AF446" s="673"/>
      <c r="AG446" s="364">
        <f>AG445</f>
        <v>0</v>
      </c>
      <c r="AH446" s="364">
        <f t="shared" ref="AH446" si="1265">AH445</f>
        <v>0</v>
      </c>
      <c r="AI446" s="364">
        <f t="shared" ref="AI446" si="1266">AI445</f>
        <v>0</v>
      </c>
      <c r="AJ446" s="364">
        <f t="shared" ref="AJ446" si="1267">AJ445</f>
        <v>0</v>
      </c>
      <c r="AK446" s="364">
        <f t="shared" ref="AK446" si="1268">AK445</f>
        <v>0</v>
      </c>
      <c r="AL446" s="364">
        <f t="shared" ref="AL446" si="1269">AL445</f>
        <v>0</v>
      </c>
      <c r="AM446" s="364">
        <f t="shared" ref="AM446" si="1270">AM445</f>
        <v>0</v>
      </c>
      <c r="AN446" s="364">
        <f t="shared" ref="AN446" si="1271">AN445</f>
        <v>0</v>
      </c>
      <c r="AO446" s="364">
        <f t="shared" ref="AO446" si="1272">AO445</f>
        <v>0</v>
      </c>
      <c r="AP446" s="364">
        <f t="shared" ref="AP446" si="1273">AP445</f>
        <v>0</v>
      </c>
      <c r="AQ446" s="364">
        <f t="shared" ref="AQ446" si="1274">AQ445</f>
        <v>0</v>
      </c>
      <c r="AR446" s="364">
        <f t="shared" ref="AR446" si="1275">AR445</f>
        <v>0</v>
      </c>
      <c r="AS446" s="364">
        <f t="shared" ref="AS446" si="1276">AS445</f>
        <v>0</v>
      </c>
      <c r="AT446" s="364">
        <f t="shared" ref="AT446" si="1277">AT445</f>
        <v>0</v>
      </c>
      <c r="AU446" s="272"/>
    </row>
    <row r="447" spans="1:47" ht="15" outlineLevel="1">
      <c r="A447" s="466"/>
      <c r="B447" s="381"/>
      <c r="C447" s="273"/>
      <c r="D447" s="277"/>
      <c r="E447" s="277"/>
      <c r="F447" s="277"/>
      <c r="G447" s="277"/>
      <c r="H447" s="277"/>
      <c r="I447" s="277"/>
      <c r="J447" s="277"/>
      <c r="K447" s="277"/>
      <c r="L447" s="277"/>
      <c r="M447" s="277"/>
      <c r="N447" s="277"/>
      <c r="O447" s="277"/>
      <c r="P447" s="277"/>
      <c r="Q447" s="277"/>
      <c r="R447" s="253"/>
      <c r="S447" s="277"/>
      <c r="T447" s="277"/>
      <c r="U447" s="277"/>
      <c r="V447" s="277"/>
      <c r="W447" s="277"/>
      <c r="X447" s="277"/>
      <c r="Y447" s="277"/>
      <c r="Z447" s="277"/>
      <c r="AA447" s="277"/>
      <c r="AB447" s="277"/>
      <c r="AC447" s="277"/>
      <c r="AD447" s="277"/>
      <c r="AE447" s="277"/>
      <c r="AF447" s="277"/>
      <c r="AG447" s="369"/>
      <c r="AH447" s="369"/>
      <c r="AI447" s="369"/>
      <c r="AJ447" s="369"/>
      <c r="AK447" s="369"/>
      <c r="AL447" s="369"/>
      <c r="AM447" s="369"/>
      <c r="AN447" s="369"/>
      <c r="AO447" s="369"/>
      <c r="AP447" s="369"/>
      <c r="AQ447" s="369"/>
      <c r="AR447" s="369"/>
      <c r="AS447" s="369"/>
      <c r="AT447" s="369"/>
      <c r="AU447" s="274"/>
    </row>
    <row r="448" spans="1:47" ht="15" outlineLevel="1">
      <c r="A448" s="466">
        <v>10</v>
      </c>
      <c r="B448" s="381" t="s">
        <v>103</v>
      </c>
      <c r="C448" s="253" t="s">
        <v>25</v>
      </c>
      <c r="D448" s="257"/>
      <c r="E448" s="257"/>
      <c r="F448" s="257"/>
      <c r="G448" s="257"/>
      <c r="H448" s="257"/>
      <c r="I448" s="257"/>
      <c r="J448" s="257"/>
      <c r="K448" s="257"/>
      <c r="L448" s="257"/>
      <c r="M448" s="257"/>
      <c r="N448" s="257"/>
      <c r="O448" s="257"/>
      <c r="P448" s="257"/>
      <c r="Q448" s="257"/>
      <c r="R448" s="257">
        <v>3</v>
      </c>
      <c r="S448" s="257"/>
      <c r="T448" s="257"/>
      <c r="U448" s="257"/>
      <c r="V448" s="257"/>
      <c r="W448" s="257"/>
      <c r="X448" s="257"/>
      <c r="Y448" s="257"/>
      <c r="Z448" s="257"/>
      <c r="AA448" s="257"/>
      <c r="AB448" s="257"/>
      <c r="AC448" s="257"/>
      <c r="AD448" s="257"/>
      <c r="AE448" s="257"/>
      <c r="AF448" s="673"/>
      <c r="AG448" s="368"/>
      <c r="AH448" s="363"/>
      <c r="AI448" s="363"/>
      <c r="AJ448" s="363"/>
      <c r="AK448" s="363"/>
      <c r="AL448" s="363"/>
      <c r="AM448" s="363"/>
      <c r="AN448" s="368"/>
      <c r="AO448" s="368"/>
      <c r="AP448" s="368"/>
      <c r="AQ448" s="368"/>
      <c r="AR448" s="368"/>
      <c r="AS448" s="368"/>
      <c r="AT448" s="368"/>
      <c r="AU448" s="258">
        <f>SUM(AG448:AT448)</f>
        <v>0</v>
      </c>
    </row>
    <row r="449" spans="1:48" ht="15" outlineLevel="1">
      <c r="A449" s="466"/>
      <c r="B449" s="384" t="s">
        <v>307</v>
      </c>
      <c r="C449" s="253" t="s">
        <v>163</v>
      </c>
      <c r="D449" s="257"/>
      <c r="E449" s="257"/>
      <c r="F449" s="257"/>
      <c r="G449" s="257"/>
      <c r="H449" s="257"/>
      <c r="I449" s="257"/>
      <c r="J449" s="257"/>
      <c r="K449" s="257"/>
      <c r="L449" s="257"/>
      <c r="M449" s="257"/>
      <c r="N449" s="257"/>
      <c r="O449" s="257"/>
      <c r="P449" s="257"/>
      <c r="Q449" s="257"/>
      <c r="R449" s="257">
        <f>R448</f>
        <v>3</v>
      </c>
      <c r="S449" s="257"/>
      <c r="T449" s="257"/>
      <c r="U449" s="257"/>
      <c r="V449" s="257"/>
      <c r="W449" s="257"/>
      <c r="X449" s="257"/>
      <c r="Y449" s="257"/>
      <c r="Z449" s="257"/>
      <c r="AA449" s="257"/>
      <c r="AB449" s="257"/>
      <c r="AC449" s="257"/>
      <c r="AD449" s="257"/>
      <c r="AE449" s="257"/>
      <c r="AF449" s="673"/>
      <c r="AG449" s="364">
        <f>AG448</f>
        <v>0</v>
      </c>
      <c r="AH449" s="364">
        <f t="shared" ref="AH449" si="1278">AH448</f>
        <v>0</v>
      </c>
      <c r="AI449" s="364">
        <f t="shared" ref="AI449" si="1279">AI448</f>
        <v>0</v>
      </c>
      <c r="AJ449" s="364">
        <f t="shared" ref="AJ449" si="1280">AJ448</f>
        <v>0</v>
      </c>
      <c r="AK449" s="364">
        <f t="shared" ref="AK449" si="1281">AK448</f>
        <v>0</v>
      </c>
      <c r="AL449" s="364">
        <f t="shared" ref="AL449" si="1282">AL448</f>
        <v>0</v>
      </c>
      <c r="AM449" s="364">
        <f t="shared" ref="AM449" si="1283">AM448</f>
        <v>0</v>
      </c>
      <c r="AN449" s="364">
        <f t="shared" ref="AN449" si="1284">AN448</f>
        <v>0</v>
      </c>
      <c r="AO449" s="364">
        <f t="shared" ref="AO449" si="1285">AO448</f>
        <v>0</v>
      </c>
      <c r="AP449" s="364">
        <f t="shared" ref="AP449" si="1286">AP448</f>
        <v>0</v>
      </c>
      <c r="AQ449" s="364">
        <f t="shared" ref="AQ449" si="1287">AQ448</f>
        <v>0</v>
      </c>
      <c r="AR449" s="364">
        <f t="shared" ref="AR449" si="1288">AR448</f>
        <v>0</v>
      </c>
      <c r="AS449" s="364">
        <f t="shared" ref="AS449" si="1289">AS448</f>
        <v>0</v>
      </c>
      <c r="AT449" s="364">
        <f t="shared" ref="AT449" si="1290">AT448</f>
        <v>0</v>
      </c>
      <c r="AU449" s="272"/>
    </row>
    <row r="450" spans="1:48" ht="15" outlineLevel="1">
      <c r="A450" s="466"/>
      <c r="B450" s="381"/>
      <c r="C450" s="273"/>
      <c r="D450" s="277"/>
      <c r="E450" s="277"/>
      <c r="F450" s="277"/>
      <c r="G450" s="277"/>
      <c r="H450" s="277"/>
      <c r="I450" s="277"/>
      <c r="J450" s="277"/>
      <c r="K450" s="277"/>
      <c r="L450" s="277"/>
      <c r="M450" s="277"/>
      <c r="N450" s="277"/>
      <c r="O450" s="277"/>
      <c r="P450" s="277"/>
      <c r="Q450" s="277"/>
      <c r="R450" s="253"/>
      <c r="S450" s="277"/>
      <c r="T450" s="277"/>
      <c r="U450" s="277"/>
      <c r="V450" s="277"/>
      <c r="W450" s="277"/>
      <c r="X450" s="277"/>
      <c r="Y450" s="277"/>
      <c r="Z450" s="277"/>
      <c r="AA450" s="277"/>
      <c r="AB450" s="277"/>
      <c r="AC450" s="277"/>
      <c r="AD450" s="277"/>
      <c r="AE450" s="277"/>
      <c r="AF450" s="277"/>
      <c r="AG450" s="369"/>
      <c r="AH450" s="370"/>
      <c r="AI450" s="369"/>
      <c r="AJ450" s="369"/>
      <c r="AK450" s="369"/>
      <c r="AL450" s="369"/>
      <c r="AM450" s="369"/>
      <c r="AN450" s="369"/>
      <c r="AO450" s="369"/>
      <c r="AP450" s="369"/>
      <c r="AQ450" s="369"/>
      <c r="AR450" s="369"/>
      <c r="AS450" s="369"/>
      <c r="AT450" s="369"/>
      <c r="AU450" s="274"/>
    </row>
    <row r="451" spans="1:48" ht="15.6" outlineLevel="1">
      <c r="A451" s="466"/>
      <c r="B451" s="445" t="s">
        <v>10</v>
      </c>
      <c r="C451" s="251"/>
      <c r="D451" s="251"/>
      <c r="E451" s="251"/>
      <c r="F451" s="251"/>
      <c r="G451" s="251"/>
      <c r="H451" s="251"/>
      <c r="I451" s="251"/>
      <c r="J451" s="251"/>
      <c r="K451" s="251"/>
      <c r="L451" s="251"/>
      <c r="M451" s="251"/>
      <c r="N451" s="251"/>
      <c r="O451" s="251"/>
      <c r="P451" s="251"/>
      <c r="Q451" s="251"/>
      <c r="R451" s="252"/>
      <c r="S451" s="251"/>
      <c r="T451" s="251"/>
      <c r="U451" s="251"/>
      <c r="V451" s="251"/>
      <c r="W451" s="251"/>
      <c r="X451" s="251"/>
      <c r="Y451" s="251"/>
      <c r="Z451" s="251"/>
      <c r="AA451" s="251"/>
      <c r="AB451" s="251"/>
      <c r="AC451" s="251"/>
      <c r="AD451" s="251"/>
      <c r="AE451" s="251"/>
      <c r="AF451" s="251"/>
      <c r="AG451" s="367"/>
      <c r="AH451" s="367"/>
      <c r="AI451" s="367"/>
      <c r="AJ451" s="367"/>
      <c r="AK451" s="367"/>
      <c r="AL451" s="367"/>
      <c r="AM451" s="367"/>
      <c r="AN451" s="367"/>
      <c r="AO451" s="367"/>
      <c r="AP451" s="367"/>
      <c r="AQ451" s="367"/>
      <c r="AR451" s="367"/>
      <c r="AS451" s="367"/>
      <c r="AT451" s="367"/>
      <c r="AU451" s="254"/>
    </row>
    <row r="452" spans="1:48" ht="30" outlineLevel="1">
      <c r="A452" s="466">
        <v>11</v>
      </c>
      <c r="B452" s="381" t="s">
        <v>104</v>
      </c>
      <c r="C452" s="253" t="s">
        <v>25</v>
      </c>
      <c r="D452" s="257"/>
      <c r="E452" s="257"/>
      <c r="F452" s="257"/>
      <c r="G452" s="257"/>
      <c r="H452" s="257"/>
      <c r="I452" s="257"/>
      <c r="J452" s="257"/>
      <c r="K452" s="257"/>
      <c r="L452" s="257"/>
      <c r="M452" s="257"/>
      <c r="N452" s="257"/>
      <c r="O452" s="257"/>
      <c r="P452" s="257"/>
      <c r="Q452" s="257"/>
      <c r="R452" s="257">
        <v>12</v>
      </c>
      <c r="S452" s="257"/>
      <c r="T452" s="257"/>
      <c r="U452" s="257"/>
      <c r="V452" s="257"/>
      <c r="W452" s="257"/>
      <c r="X452" s="257"/>
      <c r="Y452" s="257"/>
      <c r="Z452" s="257"/>
      <c r="AA452" s="257"/>
      <c r="AB452" s="257"/>
      <c r="AC452" s="257"/>
      <c r="AD452" s="257"/>
      <c r="AE452" s="257"/>
      <c r="AF452" s="673"/>
      <c r="AG452" s="379"/>
      <c r="AH452" s="363"/>
      <c r="AI452" s="363"/>
      <c r="AJ452" s="363"/>
      <c r="AK452" s="363"/>
      <c r="AL452" s="363"/>
      <c r="AM452" s="363"/>
      <c r="AN452" s="368"/>
      <c r="AO452" s="368"/>
      <c r="AP452" s="368"/>
      <c r="AQ452" s="368"/>
      <c r="AR452" s="368"/>
      <c r="AS452" s="368"/>
      <c r="AT452" s="368"/>
      <c r="AU452" s="258">
        <f>SUM(AG452:AT452)</f>
        <v>0</v>
      </c>
    </row>
    <row r="453" spans="1:48" ht="15" outlineLevel="1">
      <c r="A453" s="466"/>
      <c r="B453" s="384" t="s">
        <v>307</v>
      </c>
      <c r="C453" s="253" t="s">
        <v>163</v>
      </c>
      <c r="D453" s="257"/>
      <c r="E453" s="257"/>
      <c r="F453" s="257"/>
      <c r="G453" s="257"/>
      <c r="H453" s="257"/>
      <c r="I453" s="257"/>
      <c r="J453" s="257"/>
      <c r="K453" s="257"/>
      <c r="L453" s="257"/>
      <c r="M453" s="257"/>
      <c r="N453" s="257"/>
      <c r="O453" s="257"/>
      <c r="P453" s="257"/>
      <c r="Q453" s="257"/>
      <c r="R453" s="257">
        <f>R452</f>
        <v>12</v>
      </c>
      <c r="S453" s="257"/>
      <c r="T453" s="257"/>
      <c r="U453" s="257"/>
      <c r="V453" s="257"/>
      <c r="W453" s="257"/>
      <c r="X453" s="257"/>
      <c r="Y453" s="257"/>
      <c r="Z453" s="257"/>
      <c r="AA453" s="257"/>
      <c r="AB453" s="257"/>
      <c r="AC453" s="257"/>
      <c r="AD453" s="257"/>
      <c r="AE453" s="257"/>
      <c r="AF453" s="673"/>
      <c r="AG453" s="364">
        <f>AG452</f>
        <v>0</v>
      </c>
      <c r="AH453" s="364">
        <f t="shared" ref="AH453" si="1291">AH452</f>
        <v>0</v>
      </c>
      <c r="AI453" s="364">
        <f t="shared" ref="AI453" si="1292">AI452</f>
        <v>0</v>
      </c>
      <c r="AJ453" s="364">
        <f t="shared" ref="AJ453" si="1293">AJ452</f>
        <v>0</v>
      </c>
      <c r="AK453" s="364">
        <f t="shared" ref="AK453" si="1294">AK452</f>
        <v>0</v>
      </c>
      <c r="AL453" s="364">
        <f t="shared" ref="AL453" si="1295">AL452</f>
        <v>0</v>
      </c>
      <c r="AM453" s="364">
        <f t="shared" ref="AM453" si="1296">AM452</f>
        <v>0</v>
      </c>
      <c r="AN453" s="364">
        <f t="shared" ref="AN453" si="1297">AN452</f>
        <v>0</v>
      </c>
      <c r="AO453" s="364">
        <f t="shared" ref="AO453" si="1298">AO452</f>
        <v>0</v>
      </c>
      <c r="AP453" s="364">
        <f t="shared" ref="AP453" si="1299">AP452</f>
        <v>0</v>
      </c>
      <c r="AQ453" s="364">
        <f t="shared" ref="AQ453" si="1300">AQ452</f>
        <v>0</v>
      </c>
      <c r="AR453" s="364">
        <f t="shared" ref="AR453" si="1301">AR452</f>
        <v>0</v>
      </c>
      <c r="AS453" s="364">
        <f t="shared" ref="AS453" si="1302">AS452</f>
        <v>0</v>
      </c>
      <c r="AT453" s="364">
        <f t="shared" ref="AT453" si="1303">AT452</f>
        <v>0</v>
      </c>
      <c r="AU453" s="259"/>
    </row>
    <row r="454" spans="1:48" ht="15" outlineLevel="1">
      <c r="A454" s="466"/>
      <c r="B454" s="462"/>
      <c r="C454" s="267"/>
      <c r="D454" s="253"/>
      <c r="E454" s="253"/>
      <c r="F454" s="253"/>
      <c r="G454" s="253"/>
      <c r="H454" s="253"/>
      <c r="I454" s="253"/>
      <c r="J454" s="253"/>
      <c r="K454" s="253"/>
      <c r="L454" s="253"/>
      <c r="M454" s="253"/>
      <c r="N454" s="253"/>
      <c r="O454" s="253"/>
      <c r="P454" s="253"/>
      <c r="Q454" s="253"/>
      <c r="R454" s="253"/>
      <c r="S454" s="253"/>
      <c r="T454" s="253"/>
      <c r="U454" s="253"/>
      <c r="V454" s="253"/>
      <c r="W454" s="253"/>
      <c r="X454" s="253"/>
      <c r="Y454" s="253"/>
      <c r="Z454" s="253"/>
      <c r="AA454" s="253"/>
      <c r="AB454" s="253"/>
      <c r="AC454" s="253"/>
      <c r="AD454" s="253"/>
      <c r="AE454" s="253"/>
      <c r="AF454" s="253"/>
      <c r="AG454" s="365"/>
      <c r="AH454" s="374"/>
      <c r="AI454" s="374"/>
      <c r="AJ454" s="374"/>
      <c r="AK454" s="374"/>
      <c r="AL454" s="374"/>
      <c r="AM454" s="374"/>
      <c r="AN454" s="374"/>
      <c r="AO454" s="374"/>
      <c r="AP454" s="374"/>
      <c r="AQ454" s="374"/>
      <c r="AR454" s="374"/>
      <c r="AS454" s="374"/>
      <c r="AT454" s="374"/>
      <c r="AU454" s="268"/>
    </row>
    <row r="455" spans="1:48" ht="30" outlineLevel="1">
      <c r="A455" s="466">
        <v>12</v>
      </c>
      <c r="B455" s="381" t="s">
        <v>105</v>
      </c>
      <c r="C455" s="253" t="s">
        <v>25</v>
      </c>
      <c r="D455" s="257"/>
      <c r="E455" s="257"/>
      <c r="F455" s="257"/>
      <c r="G455" s="257"/>
      <c r="H455" s="257"/>
      <c r="I455" s="257"/>
      <c r="J455" s="257"/>
      <c r="K455" s="257"/>
      <c r="L455" s="257"/>
      <c r="M455" s="257"/>
      <c r="N455" s="257"/>
      <c r="O455" s="257"/>
      <c r="P455" s="257"/>
      <c r="Q455" s="257"/>
      <c r="R455" s="257">
        <v>12</v>
      </c>
      <c r="S455" s="257"/>
      <c r="T455" s="257"/>
      <c r="U455" s="257"/>
      <c r="V455" s="257"/>
      <c r="W455" s="257"/>
      <c r="X455" s="257"/>
      <c r="Y455" s="257"/>
      <c r="Z455" s="257"/>
      <c r="AA455" s="257"/>
      <c r="AB455" s="257"/>
      <c r="AC455" s="257"/>
      <c r="AD455" s="257"/>
      <c r="AE455" s="257"/>
      <c r="AF455" s="673"/>
      <c r="AG455" s="363"/>
      <c r="AH455" s="363"/>
      <c r="AI455" s="363"/>
      <c r="AJ455" s="363"/>
      <c r="AK455" s="363"/>
      <c r="AL455" s="363"/>
      <c r="AM455" s="363"/>
      <c r="AN455" s="368"/>
      <c r="AO455" s="368"/>
      <c r="AP455" s="368"/>
      <c r="AQ455" s="368"/>
      <c r="AR455" s="368"/>
      <c r="AS455" s="368"/>
      <c r="AT455" s="368"/>
      <c r="AU455" s="258">
        <f>SUM(AG455:AT455)</f>
        <v>0</v>
      </c>
    </row>
    <row r="456" spans="1:48" ht="15" outlineLevel="1">
      <c r="A456" s="466"/>
      <c r="B456" s="384" t="s">
        <v>307</v>
      </c>
      <c r="C456" s="253" t="s">
        <v>163</v>
      </c>
      <c r="D456" s="257"/>
      <c r="E456" s="257"/>
      <c r="F456" s="257"/>
      <c r="G456" s="257"/>
      <c r="H456" s="257"/>
      <c r="I456" s="257"/>
      <c r="J456" s="257"/>
      <c r="K456" s="257"/>
      <c r="L456" s="257"/>
      <c r="M456" s="257"/>
      <c r="N456" s="257"/>
      <c r="O456" s="257"/>
      <c r="P456" s="257"/>
      <c r="Q456" s="257"/>
      <c r="R456" s="257">
        <f>R455</f>
        <v>12</v>
      </c>
      <c r="S456" s="257"/>
      <c r="T456" s="257"/>
      <c r="U456" s="257"/>
      <c r="V456" s="257"/>
      <c r="W456" s="257"/>
      <c r="X456" s="257"/>
      <c r="Y456" s="257"/>
      <c r="Z456" s="257"/>
      <c r="AA456" s="257"/>
      <c r="AB456" s="257"/>
      <c r="AC456" s="257"/>
      <c r="AD456" s="257"/>
      <c r="AE456" s="257"/>
      <c r="AF456" s="673"/>
      <c r="AG456" s="364">
        <f>AG455</f>
        <v>0</v>
      </c>
      <c r="AH456" s="364">
        <f t="shared" ref="AH456" si="1304">AH455</f>
        <v>0</v>
      </c>
      <c r="AI456" s="364">
        <f t="shared" ref="AI456" si="1305">AI455</f>
        <v>0</v>
      </c>
      <c r="AJ456" s="364">
        <f t="shared" ref="AJ456" si="1306">AJ455</f>
        <v>0</v>
      </c>
      <c r="AK456" s="364">
        <f t="shared" ref="AK456" si="1307">AK455</f>
        <v>0</v>
      </c>
      <c r="AL456" s="364">
        <f t="shared" ref="AL456" si="1308">AL455</f>
        <v>0</v>
      </c>
      <c r="AM456" s="364">
        <f t="shared" ref="AM456" si="1309">AM455</f>
        <v>0</v>
      </c>
      <c r="AN456" s="364">
        <f t="shared" ref="AN456" si="1310">AN455</f>
        <v>0</v>
      </c>
      <c r="AO456" s="364">
        <f t="shared" ref="AO456" si="1311">AO455</f>
        <v>0</v>
      </c>
      <c r="AP456" s="364">
        <f t="shared" ref="AP456" si="1312">AP455</f>
        <v>0</v>
      </c>
      <c r="AQ456" s="364">
        <f t="shared" ref="AQ456" si="1313">AQ455</f>
        <v>0</v>
      </c>
      <c r="AR456" s="364">
        <f t="shared" ref="AR456" si="1314">AR455</f>
        <v>0</v>
      </c>
      <c r="AS456" s="364">
        <f t="shared" ref="AS456" si="1315">AS455</f>
        <v>0</v>
      </c>
      <c r="AT456" s="364">
        <f t="shared" ref="AT456" si="1316">AT455</f>
        <v>0</v>
      </c>
      <c r="AU456" s="259"/>
    </row>
    <row r="457" spans="1:48" ht="15" outlineLevel="1">
      <c r="A457" s="466"/>
      <c r="B457" s="462"/>
      <c r="C457" s="267"/>
      <c r="D457" s="253"/>
      <c r="E457" s="253"/>
      <c r="F457" s="253"/>
      <c r="G457" s="253"/>
      <c r="H457" s="253"/>
      <c r="I457" s="253"/>
      <c r="J457" s="253"/>
      <c r="K457" s="253"/>
      <c r="L457" s="253"/>
      <c r="M457" s="253"/>
      <c r="N457" s="253"/>
      <c r="O457" s="253"/>
      <c r="P457" s="253"/>
      <c r="Q457" s="253"/>
      <c r="R457" s="253"/>
      <c r="S457" s="253"/>
      <c r="T457" s="253"/>
      <c r="U457" s="253"/>
      <c r="V457" s="253"/>
      <c r="W457" s="253"/>
      <c r="X457" s="253"/>
      <c r="Y457" s="253"/>
      <c r="Z457" s="253"/>
      <c r="AA457" s="253"/>
      <c r="AB457" s="253"/>
      <c r="AC457" s="253"/>
      <c r="AD457" s="253"/>
      <c r="AE457" s="253"/>
      <c r="AF457" s="253"/>
      <c r="AG457" s="375"/>
      <c r="AH457" s="375"/>
      <c r="AI457" s="365"/>
      <c r="AJ457" s="365"/>
      <c r="AK457" s="365"/>
      <c r="AL457" s="365"/>
      <c r="AM457" s="365"/>
      <c r="AN457" s="365"/>
      <c r="AO457" s="365"/>
      <c r="AP457" s="365"/>
      <c r="AQ457" s="365"/>
      <c r="AR457" s="365"/>
      <c r="AS457" s="365"/>
      <c r="AT457" s="365"/>
      <c r="AU457" s="268"/>
    </row>
    <row r="458" spans="1:48" ht="30" outlineLevel="1">
      <c r="A458" s="466">
        <v>13</v>
      </c>
      <c r="B458" s="381" t="s">
        <v>106</v>
      </c>
      <c r="C458" s="253" t="s">
        <v>25</v>
      </c>
      <c r="D458" s="257"/>
      <c r="E458" s="257"/>
      <c r="F458" s="257"/>
      <c r="G458" s="257"/>
      <c r="H458" s="257"/>
      <c r="I458" s="257"/>
      <c r="J458" s="257"/>
      <c r="K458" s="257"/>
      <c r="L458" s="257"/>
      <c r="M458" s="257"/>
      <c r="N458" s="257"/>
      <c r="O458" s="257"/>
      <c r="P458" s="257"/>
      <c r="Q458" s="257"/>
      <c r="R458" s="257">
        <v>12</v>
      </c>
      <c r="S458" s="257"/>
      <c r="T458" s="257"/>
      <c r="U458" s="257"/>
      <c r="V458" s="257"/>
      <c r="W458" s="257"/>
      <c r="X458" s="257"/>
      <c r="Y458" s="257"/>
      <c r="Z458" s="257"/>
      <c r="AA458" s="257"/>
      <c r="AB458" s="257"/>
      <c r="AC458" s="257"/>
      <c r="AD458" s="257"/>
      <c r="AE458" s="257"/>
      <c r="AF458" s="673"/>
      <c r="AG458" s="363"/>
      <c r="AH458" s="363"/>
      <c r="AI458" s="363"/>
      <c r="AJ458" s="363"/>
      <c r="AK458" s="363"/>
      <c r="AL458" s="363"/>
      <c r="AM458" s="363"/>
      <c r="AN458" s="368"/>
      <c r="AO458" s="368"/>
      <c r="AP458" s="368"/>
      <c r="AQ458" s="368"/>
      <c r="AR458" s="368"/>
      <c r="AS458" s="368"/>
      <c r="AT458" s="368"/>
      <c r="AU458" s="258">
        <f>SUM(AG458:AT458)</f>
        <v>0</v>
      </c>
    </row>
    <row r="459" spans="1:48" ht="15" outlineLevel="1">
      <c r="A459" s="466"/>
      <c r="B459" s="384" t="s">
        <v>307</v>
      </c>
      <c r="C459" s="253" t="s">
        <v>163</v>
      </c>
      <c r="D459" s="257"/>
      <c r="E459" s="257"/>
      <c r="F459" s="257"/>
      <c r="G459" s="257"/>
      <c r="H459" s="257"/>
      <c r="I459" s="257"/>
      <c r="J459" s="257"/>
      <c r="K459" s="257"/>
      <c r="L459" s="257"/>
      <c r="M459" s="257"/>
      <c r="N459" s="257"/>
      <c r="O459" s="257"/>
      <c r="P459" s="257"/>
      <c r="Q459" s="257"/>
      <c r="R459" s="257">
        <f>R458</f>
        <v>12</v>
      </c>
      <c r="S459" s="257"/>
      <c r="T459" s="257"/>
      <c r="U459" s="257"/>
      <c r="V459" s="257"/>
      <c r="W459" s="257"/>
      <c r="X459" s="257"/>
      <c r="Y459" s="257"/>
      <c r="Z459" s="257"/>
      <c r="AA459" s="257"/>
      <c r="AB459" s="257"/>
      <c r="AC459" s="257"/>
      <c r="AD459" s="257"/>
      <c r="AE459" s="257"/>
      <c r="AF459" s="673"/>
      <c r="AG459" s="364">
        <f>AG458</f>
        <v>0</v>
      </c>
      <c r="AH459" s="364">
        <f t="shared" ref="AH459" si="1317">AH458</f>
        <v>0</v>
      </c>
      <c r="AI459" s="364">
        <f t="shared" ref="AI459" si="1318">AI458</f>
        <v>0</v>
      </c>
      <c r="AJ459" s="364">
        <f t="shared" ref="AJ459" si="1319">AJ458</f>
        <v>0</v>
      </c>
      <c r="AK459" s="364">
        <f t="shared" ref="AK459" si="1320">AK458</f>
        <v>0</v>
      </c>
      <c r="AL459" s="364">
        <f t="shared" ref="AL459" si="1321">AL458</f>
        <v>0</v>
      </c>
      <c r="AM459" s="364">
        <f t="shared" ref="AM459" si="1322">AM458</f>
        <v>0</v>
      </c>
      <c r="AN459" s="364">
        <f t="shared" ref="AN459" si="1323">AN458</f>
        <v>0</v>
      </c>
      <c r="AO459" s="364">
        <f t="shared" ref="AO459" si="1324">AO458</f>
        <v>0</v>
      </c>
      <c r="AP459" s="364">
        <f t="shared" ref="AP459" si="1325">AP458</f>
        <v>0</v>
      </c>
      <c r="AQ459" s="364">
        <f t="shared" ref="AQ459" si="1326">AQ458</f>
        <v>0</v>
      </c>
      <c r="AR459" s="364">
        <f t="shared" ref="AR459" si="1327">AR458</f>
        <v>0</v>
      </c>
      <c r="AS459" s="364">
        <f t="shared" ref="AS459" si="1328">AS458</f>
        <v>0</v>
      </c>
      <c r="AT459" s="364">
        <f t="shared" ref="AT459" si="1329">AT458</f>
        <v>0</v>
      </c>
      <c r="AU459" s="268"/>
    </row>
    <row r="460" spans="1:48" ht="15" outlineLevel="1">
      <c r="A460" s="466"/>
      <c r="B460" s="462"/>
      <c r="C460" s="267"/>
      <c r="D460" s="253"/>
      <c r="E460" s="253"/>
      <c r="F460" s="253"/>
      <c r="G460" s="253"/>
      <c r="H460" s="253"/>
      <c r="I460" s="253"/>
      <c r="J460" s="253"/>
      <c r="K460" s="253"/>
      <c r="L460" s="253"/>
      <c r="M460" s="253"/>
      <c r="N460" s="253"/>
      <c r="O460" s="253"/>
      <c r="P460" s="253"/>
      <c r="Q460" s="253"/>
      <c r="R460" s="253"/>
      <c r="S460" s="253"/>
      <c r="T460" s="253"/>
      <c r="U460" s="253"/>
      <c r="V460" s="253"/>
      <c r="W460" s="253"/>
      <c r="X460" s="253"/>
      <c r="Y460" s="253"/>
      <c r="Z460" s="253"/>
      <c r="AA460" s="253"/>
      <c r="AB460" s="253"/>
      <c r="AC460" s="253"/>
      <c r="AD460" s="253"/>
      <c r="AE460" s="253"/>
      <c r="AF460" s="253"/>
      <c r="AG460" s="365"/>
      <c r="AH460" s="365"/>
      <c r="AI460" s="365"/>
      <c r="AJ460" s="365"/>
      <c r="AK460" s="365"/>
      <c r="AL460" s="365"/>
      <c r="AM460" s="365"/>
      <c r="AN460" s="365"/>
      <c r="AO460" s="365"/>
      <c r="AP460" s="365"/>
      <c r="AQ460" s="365"/>
      <c r="AR460" s="365"/>
      <c r="AS460" s="365"/>
      <c r="AT460" s="365"/>
      <c r="AU460" s="268"/>
    </row>
    <row r="461" spans="1:48" ht="15.6" outlineLevel="1">
      <c r="A461" s="466"/>
      <c r="B461" s="445" t="s">
        <v>107</v>
      </c>
      <c r="C461" s="251"/>
      <c r="D461" s="252"/>
      <c r="E461" s="252"/>
      <c r="F461" s="252"/>
      <c r="G461" s="252"/>
      <c r="H461" s="252"/>
      <c r="I461" s="252"/>
      <c r="J461" s="252"/>
      <c r="K461" s="252"/>
      <c r="L461" s="252"/>
      <c r="M461" s="252"/>
      <c r="N461" s="252"/>
      <c r="O461" s="252"/>
      <c r="P461" s="252"/>
      <c r="Q461" s="252"/>
      <c r="R461" s="252"/>
      <c r="S461" s="252"/>
      <c r="T461" s="251"/>
      <c r="U461" s="251"/>
      <c r="V461" s="251"/>
      <c r="W461" s="251"/>
      <c r="X461" s="251"/>
      <c r="Y461" s="251"/>
      <c r="Z461" s="251"/>
      <c r="AA461" s="251"/>
      <c r="AB461" s="251"/>
      <c r="AC461" s="251"/>
      <c r="AD461" s="251"/>
      <c r="AE461" s="251"/>
      <c r="AF461" s="251"/>
      <c r="AG461" s="367"/>
      <c r="AH461" s="367"/>
      <c r="AI461" s="367"/>
      <c r="AJ461" s="367"/>
      <c r="AK461" s="367"/>
      <c r="AL461" s="367"/>
      <c r="AM461" s="367"/>
      <c r="AN461" s="367"/>
      <c r="AO461" s="367"/>
      <c r="AP461" s="367"/>
      <c r="AQ461" s="367"/>
      <c r="AR461" s="367"/>
      <c r="AS461" s="367"/>
      <c r="AT461" s="367"/>
      <c r="AU461" s="254"/>
    </row>
    <row r="462" spans="1:48" ht="15" outlineLevel="1">
      <c r="A462" s="466">
        <v>14</v>
      </c>
      <c r="B462" s="462" t="s">
        <v>108</v>
      </c>
      <c r="C462" s="253" t="s">
        <v>25</v>
      </c>
      <c r="D462" s="257"/>
      <c r="E462" s="257"/>
      <c r="F462" s="257"/>
      <c r="G462" s="257"/>
      <c r="H462" s="257"/>
      <c r="I462" s="257"/>
      <c r="J462" s="257"/>
      <c r="K462" s="257"/>
      <c r="L462" s="257"/>
      <c r="M462" s="257"/>
      <c r="N462" s="257"/>
      <c r="O462" s="257"/>
      <c r="P462" s="257"/>
      <c r="Q462" s="257"/>
      <c r="R462" s="257">
        <v>12</v>
      </c>
      <c r="S462" s="257"/>
      <c r="T462" s="257"/>
      <c r="U462" s="257"/>
      <c r="V462" s="257"/>
      <c r="W462" s="257"/>
      <c r="X462" s="257"/>
      <c r="Y462" s="257"/>
      <c r="Z462" s="257"/>
      <c r="AA462" s="257"/>
      <c r="AB462" s="257"/>
      <c r="AC462" s="257"/>
      <c r="AD462" s="257"/>
      <c r="AE462" s="257"/>
      <c r="AF462" s="673"/>
      <c r="AG462" s="363"/>
      <c r="AH462" s="363"/>
      <c r="AI462" s="363"/>
      <c r="AJ462" s="363"/>
      <c r="AK462" s="363"/>
      <c r="AL462" s="363"/>
      <c r="AM462" s="363"/>
      <c r="AN462" s="363"/>
      <c r="AO462" s="363"/>
      <c r="AP462" s="363"/>
      <c r="AQ462" s="363"/>
      <c r="AR462" s="363"/>
      <c r="AS462" s="363"/>
      <c r="AT462" s="363"/>
      <c r="AU462" s="258">
        <f>SUM(AG462:AT462)</f>
        <v>0</v>
      </c>
    </row>
    <row r="463" spans="1:48" ht="15" outlineLevel="1">
      <c r="A463" s="466"/>
      <c r="B463" s="384" t="s">
        <v>307</v>
      </c>
      <c r="C463" s="253" t="s">
        <v>163</v>
      </c>
      <c r="D463" s="257"/>
      <c r="E463" s="257"/>
      <c r="F463" s="257"/>
      <c r="G463" s="257"/>
      <c r="H463" s="257"/>
      <c r="I463" s="257"/>
      <c r="J463" s="257"/>
      <c r="K463" s="257"/>
      <c r="L463" s="257"/>
      <c r="M463" s="257"/>
      <c r="N463" s="257"/>
      <c r="O463" s="257"/>
      <c r="P463" s="257"/>
      <c r="Q463" s="257"/>
      <c r="R463" s="257">
        <f>R462</f>
        <v>12</v>
      </c>
      <c r="S463" s="257"/>
      <c r="T463" s="257"/>
      <c r="U463" s="257"/>
      <c r="V463" s="257"/>
      <c r="W463" s="257"/>
      <c r="X463" s="257"/>
      <c r="Y463" s="257"/>
      <c r="Z463" s="257"/>
      <c r="AA463" s="257"/>
      <c r="AB463" s="257"/>
      <c r="AC463" s="257"/>
      <c r="AD463" s="257"/>
      <c r="AE463" s="257"/>
      <c r="AF463" s="673"/>
      <c r="AG463" s="364">
        <f>AG462</f>
        <v>0</v>
      </c>
      <c r="AH463" s="364">
        <f t="shared" ref="AH463" si="1330">AH462</f>
        <v>0</v>
      </c>
      <c r="AI463" s="364">
        <f t="shared" ref="AI463" si="1331">AI462</f>
        <v>0</v>
      </c>
      <c r="AJ463" s="364">
        <f t="shared" ref="AJ463" si="1332">AJ462</f>
        <v>0</v>
      </c>
      <c r="AK463" s="364">
        <f t="shared" ref="AK463" si="1333">AK462</f>
        <v>0</v>
      </c>
      <c r="AL463" s="364">
        <f t="shared" ref="AL463" si="1334">AL462</f>
        <v>0</v>
      </c>
      <c r="AM463" s="364">
        <f t="shared" ref="AM463" si="1335">AM462</f>
        <v>0</v>
      </c>
      <c r="AN463" s="364">
        <f t="shared" ref="AN463" si="1336">AN462</f>
        <v>0</v>
      </c>
      <c r="AO463" s="364">
        <f t="shared" ref="AO463" si="1337">AO462</f>
        <v>0</v>
      </c>
      <c r="AP463" s="364">
        <f t="shared" ref="AP463" si="1338">AP462</f>
        <v>0</v>
      </c>
      <c r="AQ463" s="364">
        <f t="shared" ref="AQ463" si="1339">AQ462</f>
        <v>0</v>
      </c>
      <c r="AR463" s="364">
        <f t="shared" ref="AR463" si="1340">AR462</f>
        <v>0</v>
      </c>
      <c r="AS463" s="364">
        <f t="shared" ref="AS463" si="1341">AS462</f>
        <v>0</v>
      </c>
      <c r="AT463" s="364">
        <f t="shared" ref="AT463" si="1342">AT462</f>
        <v>0</v>
      </c>
      <c r="AU463" s="259"/>
    </row>
    <row r="464" spans="1:48" ht="15" outlineLevel="1">
      <c r="A464" s="466"/>
      <c r="B464" s="462"/>
      <c r="C464" s="267"/>
      <c r="D464" s="253"/>
      <c r="E464" s="253"/>
      <c r="F464" s="253"/>
      <c r="G464" s="253"/>
      <c r="H464" s="253"/>
      <c r="I464" s="253"/>
      <c r="J464" s="253"/>
      <c r="K464" s="253"/>
      <c r="L464" s="253"/>
      <c r="M464" s="253"/>
      <c r="N464" s="253"/>
      <c r="O464" s="253"/>
      <c r="P464" s="253"/>
      <c r="Q464" s="253"/>
      <c r="R464" s="416"/>
      <c r="S464" s="253"/>
      <c r="T464" s="253"/>
      <c r="U464" s="253"/>
      <c r="V464" s="253"/>
      <c r="W464" s="253"/>
      <c r="X464" s="253"/>
      <c r="Y464" s="253"/>
      <c r="Z464" s="253"/>
      <c r="AA464" s="253"/>
      <c r="AB464" s="253"/>
      <c r="AC464" s="253"/>
      <c r="AD464" s="253"/>
      <c r="AE464" s="253"/>
      <c r="AF464" s="253"/>
      <c r="AG464" s="365"/>
      <c r="AH464" s="365"/>
      <c r="AI464" s="365"/>
      <c r="AJ464" s="365"/>
      <c r="AK464" s="365"/>
      <c r="AL464" s="365"/>
      <c r="AM464" s="365"/>
      <c r="AN464" s="365"/>
      <c r="AO464" s="365"/>
      <c r="AP464" s="365"/>
      <c r="AQ464" s="365"/>
      <c r="AR464" s="365"/>
      <c r="AS464" s="365"/>
      <c r="AT464" s="365"/>
      <c r="AU464" s="263"/>
      <c r="AV464" s="546"/>
    </row>
    <row r="465" spans="1:48" s="245" customFormat="1" ht="15.6" outlineLevel="1">
      <c r="A465" s="466"/>
      <c r="B465" s="445" t="s">
        <v>487</v>
      </c>
      <c r="C465" s="253"/>
      <c r="D465" s="253"/>
      <c r="E465" s="253"/>
      <c r="F465" s="253"/>
      <c r="G465" s="253"/>
      <c r="H465" s="253"/>
      <c r="I465" s="253"/>
      <c r="J465" s="253"/>
      <c r="K465" s="253"/>
      <c r="L465" s="253"/>
      <c r="M465" s="253"/>
      <c r="N465" s="253"/>
      <c r="O465" s="253"/>
      <c r="P465" s="253"/>
      <c r="Q465" s="253"/>
      <c r="R465" s="253"/>
      <c r="S465" s="253"/>
      <c r="T465" s="253"/>
      <c r="U465" s="253"/>
      <c r="V465" s="253"/>
      <c r="W465" s="253"/>
      <c r="X465" s="253"/>
      <c r="Y465" s="253"/>
      <c r="Z465" s="253"/>
      <c r="AA465" s="253"/>
      <c r="AB465" s="253"/>
      <c r="AC465" s="253"/>
      <c r="AD465" s="253"/>
      <c r="AE465" s="253"/>
      <c r="AF465" s="253"/>
      <c r="AG465" s="365"/>
      <c r="AH465" s="365"/>
      <c r="AI465" s="365"/>
      <c r="AJ465" s="365"/>
      <c r="AK465" s="365"/>
      <c r="AL465" s="365"/>
      <c r="AM465" s="369"/>
      <c r="AN465" s="369"/>
      <c r="AO465" s="369"/>
      <c r="AP465" s="369"/>
      <c r="AQ465" s="369"/>
      <c r="AR465" s="369"/>
      <c r="AS465" s="369"/>
      <c r="AT465" s="369"/>
      <c r="AU465" s="455"/>
      <c r="AV465" s="547"/>
    </row>
    <row r="466" spans="1:48" ht="15" outlineLevel="1">
      <c r="A466" s="466">
        <v>15</v>
      </c>
      <c r="B466" s="384" t="s">
        <v>492</v>
      </c>
      <c r="C466" s="253" t="s">
        <v>25</v>
      </c>
      <c r="D466" s="257"/>
      <c r="E466" s="257"/>
      <c r="F466" s="257"/>
      <c r="G466" s="257"/>
      <c r="H466" s="257"/>
      <c r="I466" s="257"/>
      <c r="J466" s="257"/>
      <c r="K466" s="257"/>
      <c r="L466" s="257"/>
      <c r="M466" s="257"/>
      <c r="N466" s="257"/>
      <c r="O466" s="257"/>
      <c r="P466" s="257"/>
      <c r="Q466" s="257"/>
      <c r="R466" s="257">
        <v>0</v>
      </c>
      <c r="S466" s="257"/>
      <c r="T466" s="257"/>
      <c r="U466" s="257"/>
      <c r="V466" s="257"/>
      <c r="W466" s="257"/>
      <c r="X466" s="257"/>
      <c r="Y466" s="257"/>
      <c r="Z466" s="257"/>
      <c r="AA466" s="257"/>
      <c r="AB466" s="257"/>
      <c r="AC466" s="257"/>
      <c r="AD466" s="257"/>
      <c r="AE466" s="257"/>
      <c r="AF466" s="673"/>
      <c r="AG466" s="363"/>
      <c r="AH466" s="363"/>
      <c r="AI466" s="363"/>
      <c r="AJ466" s="363"/>
      <c r="AK466" s="363"/>
      <c r="AL466" s="363"/>
      <c r="AM466" s="363"/>
      <c r="AN466" s="363"/>
      <c r="AO466" s="363"/>
      <c r="AP466" s="363"/>
      <c r="AQ466" s="363"/>
      <c r="AR466" s="363"/>
      <c r="AS466" s="363"/>
      <c r="AT466" s="363"/>
      <c r="AU466" s="258">
        <f>SUM(AG466:AT466)</f>
        <v>0</v>
      </c>
    </row>
    <row r="467" spans="1:48" ht="15" outlineLevel="1">
      <c r="A467" s="466"/>
      <c r="B467" s="384" t="s">
        <v>307</v>
      </c>
      <c r="C467" s="253" t="s">
        <v>163</v>
      </c>
      <c r="D467" s="257"/>
      <c r="E467" s="257"/>
      <c r="F467" s="257"/>
      <c r="G467" s="257"/>
      <c r="H467" s="257"/>
      <c r="I467" s="257"/>
      <c r="J467" s="257"/>
      <c r="K467" s="257"/>
      <c r="L467" s="257"/>
      <c r="M467" s="257"/>
      <c r="N467" s="257"/>
      <c r="O467" s="257"/>
      <c r="P467" s="257"/>
      <c r="Q467" s="257"/>
      <c r="R467" s="257">
        <f>R466</f>
        <v>0</v>
      </c>
      <c r="S467" s="257"/>
      <c r="T467" s="257"/>
      <c r="U467" s="257"/>
      <c r="V467" s="257"/>
      <c r="W467" s="257"/>
      <c r="X467" s="257"/>
      <c r="Y467" s="257"/>
      <c r="Z467" s="257"/>
      <c r="AA467" s="257"/>
      <c r="AB467" s="257"/>
      <c r="AC467" s="257"/>
      <c r="AD467" s="257"/>
      <c r="AE467" s="257"/>
      <c r="AF467" s="673"/>
      <c r="AG467" s="364">
        <f>AG466</f>
        <v>0</v>
      </c>
      <c r="AH467" s="364">
        <f t="shared" ref="AH467:AT467" si="1343">AH466</f>
        <v>0</v>
      </c>
      <c r="AI467" s="364">
        <f t="shared" si="1343"/>
        <v>0</v>
      </c>
      <c r="AJ467" s="364">
        <f t="shared" si="1343"/>
        <v>0</v>
      </c>
      <c r="AK467" s="364">
        <f t="shared" si="1343"/>
        <v>0</v>
      </c>
      <c r="AL467" s="364">
        <f t="shared" si="1343"/>
        <v>0</v>
      </c>
      <c r="AM467" s="364">
        <f t="shared" si="1343"/>
        <v>0</v>
      </c>
      <c r="AN467" s="364">
        <f t="shared" si="1343"/>
        <v>0</v>
      </c>
      <c r="AO467" s="364">
        <f t="shared" si="1343"/>
        <v>0</v>
      </c>
      <c r="AP467" s="364">
        <f t="shared" si="1343"/>
        <v>0</v>
      </c>
      <c r="AQ467" s="364">
        <f t="shared" si="1343"/>
        <v>0</v>
      </c>
      <c r="AR467" s="364">
        <f t="shared" si="1343"/>
        <v>0</v>
      </c>
      <c r="AS467" s="364">
        <f t="shared" si="1343"/>
        <v>0</v>
      </c>
      <c r="AT467" s="364">
        <f t="shared" si="1343"/>
        <v>0</v>
      </c>
      <c r="AU467" s="259"/>
    </row>
    <row r="468" spans="1:48" ht="15" outlineLevel="1">
      <c r="A468" s="466"/>
      <c r="B468" s="462"/>
      <c r="C468" s="267"/>
      <c r="D468" s="253"/>
      <c r="E468" s="253"/>
      <c r="F468" s="253"/>
      <c r="G468" s="253"/>
      <c r="H468" s="253"/>
      <c r="I468" s="253"/>
      <c r="J468" s="253"/>
      <c r="K468" s="253"/>
      <c r="L468" s="253"/>
      <c r="M468" s="253"/>
      <c r="N468" s="253"/>
      <c r="O468" s="253"/>
      <c r="P468" s="253"/>
      <c r="Q468" s="253"/>
      <c r="R468" s="253"/>
      <c r="S468" s="253"/>
      <c r="T468" s="253"/>
      <c r="U468" s="253"/>
      <c r="V468" s="253"/>
      <c r="W468" s="253"/>
      <c r="X468" s="253"/>
      <c r="Y468" s="253"/>
      <c r="Z468" s="253"/>
      <c r="AA468" s="253"/>
      <c r="AB468" s="253"/>
      <c r="AC468" s="253"/>
      <c r="AD468" s="253"/>
      <c r="AE468" s="253"/>
      <c r="AF468" s="253"/>
      <c r="AG468" s="365"/>
      <c r="AH468" s="365"/>
      <c r="AI468" s="365"/>
      <c r="AJ468" s="365"/>
      <c r="AK468" s="365"/>
      <c r="AL468" s="365"/>
      <c r="AM468" s="365"/>
      <c r="AN468" s="365"/>
      <c r="AO468" s="365"/>
      <c r="AP468" s="365"/>
      <c r="AQ468" s="365"/>
      <c r="AR468" s="365"/>
      <c r="AS468" s="365"/>
      <c r="AT468" s="365"/>
      <c r="AU468" s="268"/>
    </row>
    <row r="469" spans="1:48" s="245" customFormat="1" ht="15" outlineLevel="1">
      <c r="A469" s="466">
        <v>16</v>
      </c>
      <c r="B469" s="463" t="s">
        <v>488</v>
      </c>
      <c r="C469" s="253" t="s">
        <v>25</v>
      </c>
      <c r="D469" s="257"/>
      <c r="E469" s="257"/>
      <c r="F469" s="257"/>
      <c r="G469" s="257"/>
      <c r="H469" s="257"/>
      <c r="I469" s="257"/>
      <c r="J469" s="257"/>
      <c r="K469" s="257"/>
      <c r="L469" s="257"/>
      <c r="M469" s="257"/>
      <c r="N469" s="257"/>
      <c r="O469" s="257"/>
      <c r="P469" s="257"/>
      <c r="Q469" s="257"/>
      <c r="R469" s="257">
        <v>0</v>
      </c>
      <c r="S469" s="257"/>
      <c r="T469" s="257"/>
      <c r="U469" s="257"/>
      <c r="V469" s="257"/>
      <c r="W469" s="257"/>
      <c r="X469" s="257"/>
      <c r="Y469" s="257"/>
      <c r="Z469" s="257"/>
      <c r="AA469" s="257"/>
      <c r="AB469" s="257"/>
      <c r="AC469" s="257"/>
      <c r="AD469" s="257"/>
      <c r="AE469" s="257"/>
      <c r="AF469" s="673"/>
      <c r="AG469" s="363"/>
      <c r="AH469" s="363"/>
      <c r="AI469" s="363"/>
      <c r="AJ469" s="363"/>
      <c r="AK469" s="363"/>
      <c r="AL469" s="363"/>
      <c r="AM469" s="363"/>
      <c r="AN469" s="363"/>
      <c r="AO469" s="363"/>
      <c r="AP469" s="363"/>
      <c r="AQ469" s="363"/>
      <c r="AR469" s="363"/>
      <c r="AS469" s="363"/>
      <c r="AT469" s="363"/>
      <c r="AU469" s="258">
        <f>SUM(AG469:AT469)</f>
        <v>0</v>
      </c>
    </row>
    <row r="470" spans="1:48" s="245" customFormat="1" ht="15" outlineLevel="1">
      <c r="A470" s="466"/>
      <c r="B470" s="463" t="s">
        <v>307</v>
      </c>
      <c r="C470" s="253" t="s">
        <v>163</v>
      </c>
      <c r="D470" s="257"/>
      <c r="E470" s="257"/>
      <c r="F470" s="257"/>
      <c r="G470" s="257"/>
      <c r="H470" s="257"/>
      <c r="I470" s="257"/>
      <c r="J470" s="257"/>
      <c r="K470" s="257"/>
      <c r="L470" s="257"/>
      <c r="M470" s="257"/>
      <c r="N470" s="257"/>
      <c r="O470" s="257"/>
      <c r="P470" s="257"/>
      <c r="Q470" s="257"/>
      <c r="R470" s="257">
        <f>R469</f>
        <v>0</v>
      </c>
      <c r="S470" s="257"/>
      <c r="T470" s="257"/>
      <c r="U470" s="257"/>
      <c r="V470" s="257"/>
      <c r="W470" s="257"/>
      <c r="X470" s="257"/>
      <c r="Y470" s="257"/>
      <c r="Z470" s="257"/>
      <c r="AA470" s="257"/>
      <c r="AB470" s="257"/>
      <c r="AC470" s="257"/>
      <c r="AD470" s="257"/>
      <c r="AE470" s="257"/>
      <c r="AF470" s="673"/>
      <c r="AG470" s="364">
        <f>AG469</f>
        <v>0</v>
      </c>
      <c r="AH470" s="364">
        <f t="shared" ref="AH470:AT470" si="1344">AH469</f>
        <v>0</v>
      </c>
      <c r="AI470" s="364">
        <f t="shared" si="1344"/>
        <v>0</v>
      </c>
      <c r="AJ470" s="364">
        <f t="shared" si="1344"/>
        <v>0</v>
      </c>
      <c r="AK470" s="364">
        <f t="shared" si="1344"/>
        <v>0</v>
      </c>
      <c r="AL470" s="364">
        <f t="shared" si="1344"/>
        <v>0</v>
      </c>
      <c r="AM470" s="364">
        <f t="shared" si="1344"/>
        <v>0</v>
      </c>
      <c r="AN470" s="364">
        <f t="shared" si="1344"/>
        <v>0</v>
      </c>
      <c r="AO470" s="364">
        <f t="shared" si="1344"/>
        <v>0</v>
      </c>
      <c r="AP470" s="364">
        <f t="shared" si="1344"/>
        <v>0</v>
      </c>
      <c r="AQ470" s="364">
        <f t="shared" si="1344"/>
        <v>0</v>
      </c>
      <c r="AR470" s="364">
        <f t="shared" si="1344"/>
        <v>0</v>
      </c>
      <c r="AS470" s="364">
        <f t="shared" si="1344"/>
        <v>0</v>
      </c>
      <c r="AT470" s="364">
        <f t="shared" si="1344"/>
        <v>0</v>
      </c>
      <c r="AU470" s="259"/>
    </row>
    <row r="471" spans="1:48" s="245" customFormat="1" ht="15" outlineLevel="1">
      <c r="A471" s="466"/>
      <c r="B471" s="463"/>
      <c r="C471" s="253"/>
      <c r="D471" s="253"/>
      <c r="E471" s="253"/>
      <c r="F471" s="253"/>
      <c r="G471" s="253"/>
      <c r="H471" s="253"/>
      <c r="I471" s="253"/>
      <c r="J471" s="253"/>
      <c r="K471" s="253"/>
      <c r="L471" s="253"/>
      <c r="M471" s="253"/>
      <c r="N471" s="253"/>
      <c r="O471" s="253"/>
      <c r="P471" s="253"/>
      <c r="Q471" s="253"/>
      <c r="R471" s="253"/>
      <c r="S471" s="253"/>
      <c r="T471" s="253"/>
      <c r="U471" s="253"/>
      <c r="V471" s="253"/>
      <c r="W471" s="253"/>
      <c r="X471" s="253"/>
      <c r="Y471" s="253"/>
      <c r="Z471" s="253"/>
      <c r="AA471" s="253"/>
      <c r="AB471" s="253"/>
      <c r="AC471" s="253"/>
      <c r="AD471" s="253"/>
      <c r="AE471" s="253"/>
      <c r="AF471" s="253"/>
      <c r="AG471" s="365"/>
      <c r="AH471" s="365"/>
      <c r="AI471" s="365"/>
      <c r="AJ471" s="365"/>
      <c r="AK471" s="365"/>
      <c r="AL471" s="365"/>
      <c r="AM471" s="369"/>
      <c r="AN471" s="369"/>
      <c r="AO471" s="369"/>
      <c r="AP471" s="369"/>
      <c r="AQ471" s="369"/>
      <c r="AR471" s="369"/>
      <c r="AS471" s="369"/>
      <c r="AT471" s="369"/>
      <c r="AU471" s="274"/>
    </row>
    <row r="472" spans="1:48" ht="15.6" outlineLevel="1">
      <c r="A472" s="466"/>
      <c r="B472" s="464" t="s">
        <v>493</v>
      </c>
      <c r="C472" s="281"/>
      <c r="D472" s="252"/>
      <c r="E472" s="251"/>
      <c r="F472" s="251"/>
      <c r="G472" s="251"/>
      <c r="H472" s="251"/>
      <c r="I472" s="251"/>
      <c r="J472" s="251"/>
      <c r="K472" s="251"/>
      <c r="L472" s="251"/>
      <c r="M472" s="251"/>
      <c r="N472" s="251"/>
      <c r="O472" s="251"/>
      <c r="P472" s="251"/>
      <c r="Q472" s="251"/>
      <c r="R472" s="252"/>
      <c r="S472" s="251"/>
      <c r="T472" s="251"/>
      <c r="U472" s="251"/>
      <c r="V472" s="251"/>
      <c r="W472" s="251"/>
      <c r="X472" s="251"/>
      <c r="Y472" s="251"/>
      <c r="Z472" s="251"/>
      <c r="AA472" s="251"/>
      <c r="AB472" s="251"/>
      <c r="AC472" s="251"/>
      <c r="AD472" s="251"/>
      <c r="AE472" s="251"/>
      <c r="AF472" s="251"/>
      <c r="AG472" s="367"/>
      <c r="AH472" s="367"/>
      <c r="AI472" s="367"/>
      <c r="AJ472" s="367"/>
      <c r="AK472" s="367"/>
      <c r="AL472" s="367"/>
      <c r="AM472" s="367"/>
      <c r="AN472" s="367"/>
      <c r="AO472" s="367"/>
      <c r="AP472" s="367"/>
      <c r="AQ472" s="367"/>
      <c r="AR472" s="367"/>
      <c r="AS472" s="367"/>
      <c r="AT472" s="367"/>
      <c r="AU472" s="254"/>
    </row>
    <row r="473" spans="1:48" ht="15" outlineLevel="1">
      <c r="A473" s="466">
        <v>17</v>
      </c>
      <c r="B473" s="381" t="s">
        <v>112</v>
      </c>
      <c r="C473" s="253" t="s">
        <v>25</v>
      </c>
      <c r="D473" s="257"/>
      <c r="E473" s="257"/>
      <c r="F473" s="257"/>
      <c r="G473" s="257"/>
      <c r="H473" s="257"/>
      <c r="I473" s="257"/>
      <c r="J473" s="257"/>
      <c r="K473" s="257"/>
      <c r="L473" s="257"/>
      <c r="M473" s="257"/>
      <c r="N473" s="257"/>
      <c r="O473" s="257"/>
      <c r="P473" s="257"/>
      <c r="Q473" s="257"/>
      <c r="R473" s="257">
        <v>12</v>
      </c>
      <c r="S473" s="257"/>
      <c r="T473" s="257"/>
      <c r="U473" s="257"/>
      <c r="V473" s="257"/>
      <c r="W473" s="257"/>
      <c r="X473" s="257"/>
      <c r="Y473" s="257"/>
      <c r="Z473" s="257"/>
      <c r="AA473" s="257"/>
      <c r="AB473" s="257"/>
      <c r="AC473" s="257"/>
      <c r="AD473" s="257"/>
      <c r="AE473" s="257"/>
      <c r="AF473" s="673"/>
      <c r="AG473" s="379"/>
      <c r="AH473" s="363"/>
      <c r="AI473" s="363"/>
      <c r="AJ473" s="363"/>
      <c r="AK473" s="363"/>
      <c r="AL473" s="363"/>
      <c r="AM473" s="363"/>
      <c r="AN473" s="368"/>
      <c r="AO473" s="368"/>
      <c r="AP473" s="368"/>
      <c r="AQ473" s="368"/>
      <c r="AR473" s="368"/>
      <c r="AS473" s="368"/>
      <c r="AT473" s="368"/>
      <c r="AU473" s="258">
        <f>SUM(AG473:AT473)</f>
        <v>0</v>
      </c>
    </row>
    <row r="474" spans="1:48" ht="15" outlineLevel="1">
      <c r="A474" s="466"/>
      <c r="B474" s="384" t="s">
        <v>307</v>
      </c>
      <c r="C474" s="253" t="s">
        <v>163</v>
      </c>
      <c r="D474" s="257"/>
      <c r="E474" s="257"/>
      <c r="F474" s="257"/>
      <c r="G474" s="257"/>
      <c r="H474" s="257"/>
      <c r="I474" s="257"/>
      <c r="J474" s="257"/>
      <c r="K474" s="257"/>
      <c r="L474" s="257"/>
      <c r="M474" s="257"/>
      <c r="N474" s="257"/>
      <c r="O474" s="257"/>
      <c r="P474" s="257"/>
      <c r="Q474" s="257"/>
      <c r="R474" s="257">
        <f>R473</f>
        <v>12</v>
      </c>
      <c r="S474" s="257"/>
      <c r="T474" s="257"/>
      <c r="U474" s="257"/>
      <c r="V474" s="257"/>
      <c r="W474" s="257"/>
      <c r="X474" s="257"/>
      <c r="Y474" s="257"/>
      <c r="Z474" s="257"/>
      <c r="AA474" s="257"/>
      <c r="AB474" s="257"/>
      <c r="AC474" s="257"/>
      <c r="AD474" s="257"/>
      <c r="AE474" s="257"/>
      <c r="AF474" s="673"/>
      <c r="AG474" s="364">
        <f>AG473</f>
        <v>0</v>
      </c>
      <c r="AH474" s="364">
        <f t="shared" ref="AH474:AT474" si="1345">AH473</f>
        <v>0</v>
      </c>
      <c r="AI474" s="364">
        <f t="shared" si="1345"/>
        <v>0</v>
      </c>
      <c r="AJ474" s="364">
        <f t="shared" si="1345"/>
        <v>0</v>
      </c>
      <c r="AK474" s="364">
        <f t="shared" si="1345"/>
        <v>0</v>
      </c>
      <c r="AL474" s="364">
        <f t="shared" si="1345"/>
        <v>0</v>
      </c>
      <c r="AM474" s="364">
        <f t="shared" si="1345"/>
        <v>0</v>
      </c>
      <c r="AN474" s="364">
        <f t="shared" si="1345"/>
        <v>0</v>
      </c>
      <c r="AO474" s="364">
        <f t="shared" si="1345"/>
        <v>0</v>
      </c>
      <c r="AP474" s="364">
        <f t="shared" si="1345"/>
        <v>0</v>
      </c>
      <c r="AQ474" s="364">
        <f t="shared" si="1345"/>
        <v>0</v>
      </c>
      <c r="AR474" s="364">
        <f t="shared" si="1345"/>
        <v>0</v>
      </c>
      <c r="AS474" s="364">
        <f t="shared" si="1345"/>
        <v>0</v>
      </c>
      <c r="AT474" s="364">
        <f t="shared" si="1345"/>
        <v>0</v>
      </c>
      <c r="AU474" s="268"/>
    </row>
    <row r="475" spans="1:48" ht="15" outlineLevel="1">
      <c r="A475" s="466"/>
      <c r="B475" s="384"/>
      <c r="C475" s="253"/>
      <c r="D475" s="253"/>
      <c r="E475" s="253"/>
      <c r="F475" s="253"/>
      <c r="G475" s="253"/>
      <c r="H475" s="253"/>
      <c r="I475" s="253"/>
      <c r="J475" s="253"/>
      <c r="K475" s="253"/>
      <c r="L475" s="253"/>
      <c r="M475" s="253"/>
      <c r="N475" s="253"/>
      <c r="O475" s="253"/>
      <c r="P475" s="253"/>
      <c r="Q475" s="253"/>
      <c r="R475" s="253"/>
      <c r="S475" s="253"/>
      <c r="T475" s="253"/>
      <c r="U475" s="253"/>
      <c r="V475" s="253"/>
      <c r="W475" s="253"/>
      <c r="X475" s="253"/>
      <c r="Y475" s="253"/>
      <c r="Z475" s="253"/>
      <c r="AA475" s="253"/>
      <c r="AB475" s="253"/>
      <c r="AC475" s="253"/>
      <c r="AD475" s="253"/>
      <c r="AE475" s="253"/>
      <c r="AF475" s="253"/>
      <c r="AG475" s="375"/>
      <c r="AH475" s="378"/>
      <c r="AI475" s="378"/>
      <c r="AJ475" s="378"/>
      <c r="AK475" s="378"/>
      <c r="AL475" s="378"/>
      <c r="AM475" s="378"/>
      <c r="AN475" s="378"/>
      <c r="AO475" s="378"/>
      <c r="AP475" s="378"/>
      <c r="AQ475" s="378"/>
      <c r="AR475" s="378"/>
      <c r="AS475" s="378"/>
      <c r="AT475" s="378"/>
      <c r="AU475" s="268"/>
    </row>
    <row r="476" spans="1:48" ht="15" outlineLevel="1">
      <c r="A476" s="466">
        <v>18</v>
      </c>
      <c r="B476" s="381" t="s">
        <v>109</v>
      </c>
      <c r="C476" s="253" t="s">
        <v>25</v>
      </c>
      <c r="D476" s="257"/>
      <c r="E476" s="257"/>
      <c r="F476" s="257"/>
      <c r="G476" s="257"/>
      <c r="H476" s="257"/>
      <c r="I476" s="257"/>
      <c r="J476" s="257"/>
      <c r="K476" s="257"/>
      <c r="L476" s="257"/>
      <c r="M476" s="257"/>
      <c r="N476" s="257"/>
      <c r="O476" s="257"/>
      <c r="P476" s="257"/>
      <c r="Q476" s="257"/>
      <c r="R476" s="257">
        <v>12</v>
      </c>
      <c r="S476" s="257"/>
      <c r="T476" s="257"/>
      <c r="U476" s="257"/>
      <c r="V476" s="257"/>
      <c r="W476" s="257"/>
      <c r="X476" s="257"/>
      <c r="Y476" s="257"/>
      <c r="Z476" s="257"/>
      <c r="AA476" s="257"/>
      <c r="AB476" s="257"/>
      <c r="AC476" s="257"/>
      <c r="AD476" s="257"/>
      <c r="AE476" s="257"/>
      <c r="AF476" s="673"/>
      <c r="AG476" s="379"/>
      <c r="AH476" s="363"/>
      <c r="AI476" s="363"/>
      <c r="AJ476" s="363"/>
      <c r="AK476" s="363"/>
      <c r="AL476" s="363"/>
      <c r="AM476" s="363"/>
      <c r="AN476" s="368"/>
      <c r="AO476" s="368"/>
      <c r="AP476" s="368"/>
      <c r="AQ476" s="368"/>
      <c r="AR476" s="368"/>
      <c r="AS476" s="368"/>
      <c r="AT476" s="368"/>
      <c r="AU476" s="258">
        <f>SUM(AG476:AT476)</f>
        <v>0</v>
      </c>
    </row>
    <row r="477" spans="1:48" ht="15" outlineLevel="1">
      <c r="A477" s="466"/>
      <c r="B477" s="384" t="s">
        <v>307</v>
      </c>
      <c r="C477" s="253" t="s">
        <v>163</v>
      </c>
      <c r="D477" s="257"/>
      <c r="E477" s="257"/>
      <c r="F477" s="257"/>
      <c r="G477" s="257"/>
      <c r="H477" s="257"/>
      <c r="I477" s="257"/>
      <c r="J477" s="257"/>
      <c r="K477" s="257"/>
      <c r="L477" s="257"/>
      <c r="M477" s="257"/>
      <c r="N477" s="257"/>
      <c r="O477" s="257"/>
      <c r="P477" s="257"/>
      <c r="Q477" s="257"/>
      <c r="R477" s="257">
        <f>R476</f>
        <v>12</v>
      </c>
      <c r="S477" s="257"/>
      <c r="T477" s="257"/>
      <c r="U477" s="257"/>
      <c r="V477" s="257"/>
      <c r="W477" s="257"/>
      <c r="X477" s="257"/>
      <c r="Y477" s="257"/>
      <c r="Z477" s="257"/>
      <c r="AA477" s="257"/>
      <c r="AB477" s="257"/>
      <c r="AC477" s="257"/>
      <c r="AD477" s="257"/>
      <c r="AE477" s="257"/>
      <c r="AF477" s="673"/>
      <c r="AG477" s="364">
        <f>AG476</f>
        <v>0</v>
      </c>
      <c r="AH477" s="364">
        <f t="shared" ref="AH477:AT477" si="1346">AH476</f>
        <v>0</v>
      </c>
      <c r="AI477" s="364">
        <f t="shared" si="1346"/>
        <v>0</v>
      </c>
      <c r="AJ477" s="364">
        <f t="shared" si="1346"/>
        <v>0</v>
      </c>
      <c r="AK477" s="364">
        <f t="shared" si="1346"/>
        <v>0</v>
      </c>
      <c r="AL477" s="364">
        <f t="shared" si="1346"/>
        <v>0</v>
      </c>
      <c r="AM477" s="364">
        <f t="shared" si="1346"/>
        <v>0</v>
      </c>
      <c r="AN477" s="364">
        <f t="shared" si="1346"/>
        <v>0</v>
      </c>
      <c r="AO477" s="364">
        <f t="shared" si="1346"/>
        <v>0</v>
      </c>
      <c r="AP477" s="364">
        <f t="shared" si="1346"/>
        <v>0</v>
      </c>
      <c r="AQ477" s="364">
        <f t="shared" si="1346"/>
        <v>0</v>
      </c>
      <c r="AR477" s="364">
        <f t="shared" si="1346"/>
        <v>0</v>
      </c>
      <c r="AS477" s="364">
        <f t="shared" si="1346"/>
        <v>0</v>
      </c>
      <c r="AT477" s="364">
        <f t="shared" si="1346"/>
        <v>0</v>
      </c>
      <c r="AU477" s="268"/>
    </row>
    <row r="478" spans="1:48" ht="15" outlineLevel="1">
      <c r="A478" s="466"/>
      <c r="B478" s="38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376"/>
      <c r="AH478" s="377"/>
      <c r="AI478" s="377"/>
      <c r="AJ478" s="377"/>
      <c r="AK478" s="377"/>
      <c r="AL478" s="377"/>
      <c r="AM478" s="377"/>
      <c r="AN478" s="377"/>
      <c r="AO478" s="377"/>
      <c r="AP478" s="377"/>
      <c r="AQ478" s="377"/>
      <c r="AR478" s="377"/>
      <c r="AS478" s="377"/>
      <c r="AT478" s="377"/>
      <c r="AU478" s="259"/>
    </row>
    <row r="479" spans="1:48" ht="15" outlineLevel="1">
      <c r="A479" s="466">
        <v>19</v>
      </c>
      <c r="B479" s="381" t="s">
        <v>111</v>
      </c>
      <c r="C479" s="253" t="s">
        <v>25</v>
      </c>
      <c r="D479" s="257"/>
      <c r="E479" s="257"/>
      <c r="F479" s="257"/>
      <c r="G479" s="257"/>
      <c r="H479" s="257"/>
      <c r="I479" s="257"/>
      <c r="J479" s="257"/>
      <c r="K479" s="257"/>
      <c r="L479" s="257"/>
      <c r="M479" s="257"/>
      <c r="N479" s="257"/>
      <c r="O479" s="257"/>
      <c r="P479" s="257"/>
      <c r="Q479" s="257"/>
      <c r="R479" s="257">
        <v>12</v>
      </c>
      <c r="S479" s="257"/>
      <c r="T479" s="257"/>
      <c r="U479" s="257"/>
      <c r="V479" s="257"/>
      <c r="W479" s="257"/>
      <c r="X479" s="257"/>
      <c r="Y479" s="257"/>
      <c r="Z479" s="257"/>
      <c r="AA479" s="257"/>
      <c r="AB479" s="257"/>
      <c r="AC479" s="257"/>
      <c r="AD479" s="257"/>
      <c r="AE479" s="257"/>
      <c r="AF479" s="673"/>
      <c r="AG479" s="379"/>
      <c r="AH479" s="363"/>
      <c r="AI479" s="363"/>
      <c r="AJ479" s="363"/>
      <c r="AK479" s="363"/>
      <c r="AL479" s="363"/>
      <c r="AM479" s="363"/>
      <c r="AN479" s="368"/>
      <c r="AO479" s="368"/>
      <c r="AP479" s="368"/>
      <c r="AQ479" s="368"/>
      <c r="AR479" s="368"/>
      <c r="AS479" s="368"/>
      <c r="AT479" s="368"/>
      <c r="AU479" s="258">
        <f>SUM(AG479:AT479)</f>
        <v>0</v>
      </c>
    </row>
    <row r="480" spans="1:48" ht="15" outlineLevel="1">
      <c r="A480" s="466"/>
      <c r="B480" s="384" t="s">
        <v>307</v>
      </c>
      <c r="C480" s="253" t="s">
        <v>163</v>
      </c>
      <c r="D480" s="257"/>
      <c r="E480" s="257"/>
      <c r="F480" s="257"/>
      <c r="G480" s="257"/>
      <c r="H480" s="257"/>
      <c r="I480" s="257"/>
      <c r="J480" s="257"/>
      <c r="K480" s="257"/>
      <c r="L480" s="257"/>
      <c r="M480" s="257"/>
      <c r="N480" s="257"/>
      <c r="O480" s="257"/>
      <c r="P480" s="257"/>
      <c r="Q480" s="257"/>
      <c r="R480" s="257">
        <f>R479</f>
        <v>12</v>
      </c>
      <c r="S480" s="257"/>
      <c r="T480" s="257"/>
      <c r="U480" s="257"/>
      <c r="V480" s="257"/>
      <c r="W480" s="257"/>
      <c r="X480" s="257"/>
      <c r="Y480" s="257"/>
      <c r="Z480" s="257"/>
      <c r="AA480" s="257"/>
      <c r="AB480" s="257"/>
      <c r="AC480" s="257"/>
      <c r="AD480" s="257"/>
      <c r="AE480" s="257"/>
      <c r="AF480" s="673"/>
      <c r="AG480" s="364">
        <f>AG479</f>
        <v>0</v>
      </c>
      <c r="AH480" s="364">
        <f t="shared" ref="AH480:AT480" si="1347">AH479</f>
        <v>0</v>
      </c>
      <c r="AI480" s="364">
        <f t="shared" si="1347"/>
        <v>0</v>
      </c>
      <c r="AJ480" s="364">
        <f t="shared" si="1347"/>
        <v>0</v>
      </c>
      <c r="AK480" s="364">
        <f t="shared" si="1347"/>
        <v>0</v>
      </c>
      <c r="AL480" s="364">
        <f t="shared" si="1347"/>
        <v>0</v>
      </c>
      <c r="AM480" s="364">
        <f t="shared" si="1347"/>
        <v>0</v>
      </c>
      <c r="AN480" s="364">
        <f t="shared" si="1347"/>
        <v>0</v>
      </c>
      <c r="AO480" s="364">
        <f t="shared" si="1347"/>
        <v>0</v>
      </c>
      <c r="AP480" s="364">
        <f t="shared" si="1347"/>
        <v>0</v>
      </c>
      <c r="AQ480" s="364">
        <f t="shared" si="1347"/>
        <v>0</v>
      </c>
      <c r="AR480" s="364">
        <f t="shared" si="1347"/>
        <v>0</v>
      </c>
      <c r="AS480" s="364">
        <f t="shared" si="1347"/>
        <v>0</v>
      </c>
      <c r="AT480" s="364">
        <f t="shared" si="1347"/>
        <v>0</v>
      </c>
      <c r="AU480" s="259"/>
    </row>
    <row r="481" spans="1:47" ht="15" outlineLevel="1">
      <c r="A481" s="466"/>
      <c r="B481" s="383"/>
      <c r="C481" s="253"/>
      <c r="D481" s="253"/>
      <c r="E481" s="253"/>
      <c r="F481" s="253"/>
      <c r="G481" s="253"/>
      <c r="H481" s="253"/>
      <c r="I481" s="253"/>
      <c r="J481" s="253"/>
      <c r="K481" s="253"/>
      <c r="L481" s="253"/>
      <c r="M481" s="253"/>
      <c r="N481" s="253"/>
      <c r="O481" s="253"/>
      <c r="P481" s="253"/>
      <c r="Q481" s="253"/>
      <c r="R481" s="253"/>
      <c r="S481" s="253"/>
      <c r="T481" s="253"/>
      <c r="U481" s="253"/>
      <c r="V481" s="253"/>
      <c r="W481" s="253"/>
      <c r="X481" s="253"/>
      <c r="Y481" s="253"/>
      <c r="Z481" s="253"/>
      <c r="AA481" s="253"/>
      <c r="AB481" s="253"/>
      <c r="AC481" s="253"/>
      <c r="AD481" s="253"/>
      <c r="AE481" s="253"/>
      <c r="AF481" s="253"/>
      <c r="AG481" s="365"/>
      <c r="AH481" s="365"/>
      <c r="AI481" s="365"/>
      <c r="AJ481" s="365"/>
      <c r="AK481" s="365"/>
      <c r="AL481" s="365"/>
      <c r="AM481" s="365"/>
      <c r="AN481" s="365"/>
      <c r="AO481" s="365"/>
      <c r="AP481" s="365"/>
      <c r="AQ481" s="365"/>
      <c r="AR481" s="365"/>
      <c r="AS481" s="365"/>
      <c r="AT481" s="365"/>
      <c r="AU481" s="268"/>
    </row>
    <row r="482" spans="1:47" ht="15" outlineLevel="1">
      <c r="A482" s="466">
        <v>20</v>
      </c>
      <c r="B482" s="381" t="s">
        <v>110</v>
      </c>
      <c r="C482" s="253" t="s">
        <v>25</v>
      </c>
      <c r="D482" s="257"/>
      <c r="E482" s="257"/>
      <c r="F482" s="257"/>
      <c r="G482" s="257"/>
      <c r="H482" s="257"/>
      <c r="I482" s="257"/>
      <c r="J482" s="257"/>
      <c r="K482" s="257"/>
      <c r="L482" s="257"/>
      <c r="M482" s="257"/>
      <c r="N482" s="257"/>
      <c r="O482" s="257"/>
      <c r="P482" s="257"/>
      <c r="Q482" s="257"/>
      <c r="R482" s="257">
        <v>12</v>
      </c>
      <c r="S482" s="257"/>
      <c r="T482" s="257"/>
      <c r="U482" s="257"/>
      <c r="V482" s="257"/>
      <c r="W482" s="257"/>
      <c r="X482" s="257"/>
      <c r="Y482" s="257"/>
      <c r="Z482" s="257"/>
      <c r="AA482" s="257"/>
      <c r="AB482" s="257"/>
      <c r="AC482" s="257"/>
      <c r="AD482" s="257"/>
      <c r="AE482" s="257"/>
      <c r="AF482" s="673"/>
      <c r="AG482" s="379"/>
      <c r="AH482" s="363"/>
      <c r="AI482" s="363"/>
      <c r="AJ482" s="363"/>
      <c r="AK482" s="363"/>
      <c r="AL482" s="363"/>
      <c r="AM482" s="363"/>
      <c r="AN482" s="368"/>
      <c r="AO482" s="368"/>
      <c r="AP482" s="368"/>
      <c r="AQ482" s="368"/>
      <c r="AR482" s="368"/>
      <c r="AS482" s="368"/>
      <c r="AT482" s="368"/>
      <c r="AU482" s="258">
        <f>SUM(AG482:AT482)</f>
        <v>0</v>
      </c>
    </row>
    <row r="483" spans="1:47" ht="15" outlineLevel="1">
      <c r="A483" s="466"/>
      <c r="B483" s="384" t="s">
        <v>307</v>
      </c>
      <c r="C483" s="253" t="s">
        <v>163</v>
      </c>
      <c r="D483" s="257"/>
      <c r="E483" s="257"/>
      <c r="F483" s="257"/>
      <c r="G483" s="257"/>
      <c r="H483" s="257"/>
      <c r="I483" s="257"/>
      <c r="J483" s="257"/>
      <c r="K483" s="257"/>
      <c r="L483" s="257"/>
      <c r="M483" s="257"/>
      <c r="N483" s="257"/>
      <c r="O483" s="257"/>
      <c r="P483" s="257"/>
      <c r="Q483" s="257"/>
      <c r="R483" s="257">
        <f>R482</f>
        <v>12</v>
      </c>
      <c r="S483" s="257"/>
      <c r="T483" s="257"/>
      <c r="U483" s="257"/>
      <c r="V483" s="257"/>
      <c r="W483" s="257"/>
      <c r="X483" s="257"/>
      <c r="Y483" s="257"/>
      <c r="Z483" s="257"/>
      <c r="AA483" s="257"/>
      <c r="AB483" s="257"/>
      <c r="AC483" s="257"/>
      <c r="AD483" s="257"/>
      <c r="AE483" s="257"/>
      <c r="AF483" s="673"/>
      <c r="AG483" s="364">
        <f t="shared" ref="AG483:AT483" si="1348">AG482</f>
        <v>0</v>
      </c>
      <c r="AH483" s="364">
        <f t="shared" si="1348"/>
        <v>0</v>
      </c>
      <c r="AI483" s="364">
        <f t="shared" si="1348"/>
        <v>0</v>
      </c>
      <c r="AJ483" s="364">
        <f t="shared" si="1348"/>
        <v>0</v>
      </c>
      <c r="AK483" s="364">
        <f t="shared" si="1348"/>
        <v>0</v>
      </c>
      <c r="AL483" s="364">
        <f t="shared" si="1348"/>
        <v>0</v>
      </c>
      <c r="AM483" s="364">
        <f t="shared" si="1348"/>
        <v>0</v>
      </c>
      <c r="AN483" s="364">
        <f t="shared" si="1348"/>
        <v>0</v>
      </c>
      <c r="AO483" s="364">
        <f t="shared" si="1348"/>
        <v>0</v>
      </c>
      <c r="AP483" s="364">
        <f t="shared" si="1348"/>
        <v>0</v>
      </c>
      <c r="AQ483" s="364">
        <f t="shared" si="1348"/>
        <v>0</v>
      </c>
      <c r="AR483" s="364">
        <f t="shared" si="1348"/>
        <v>0</v>
      </c>
      <c r="AS483" s="364">
        <f t="shared" si="1348"/>
        <v>0</v>
      </c>
      <c r="AT483" s="364">
        <f t="shared" si="1348"/>
        <v>0</v>
      </c>
      <c r="AU483" s="268"/>
    </row>
    <row r="484" spans="1:47" ht="15.6" outlineLevel="1">
      <c r="A484" s="466"/>
      <c r="B484" s="465"/>
      <c r="C484" s="262"/>
      <c r="D484" s="253"/>
      <c r="E484" s="253"/>
      <c r="F484" s="253"/>
      <c r="G484" s="253"/>
      <c r="H484" s="253"/>
      <c r="I484" s="253"/>
      <c r="J484" s="253"/>
      <c r="K484" s="253"/>
      <c r="L484" s="253"/>
      <c r="M484" s="253"/>
      <c r="N484" s="253"/>
      <c r="O484" s="253"/>
      <c r="P484" s="253"/>
      <c r="Q484" s="253"/>
      <c r="R484" s="262"/>
      <c r="S484" s="253"/>
      <c r="T484" s="253"/>
      <c r="U484" s="253"/>
      <c r="V484" s="253"/>
      <c r="W484" s="253"/>
      <c r="X484" s="253"/>
      <c r="Y484" s="253"/>
      <c r="Z484" s="253"/>
      <c r="AA484" s="253"/>
      <c r="AB484" s="253"/>
      <c r="AC484" s="253"/>
      <c r="AD484" s="253"/>
      <c r="AE484" s="253"/>
      <c r="AF484" s="253"/>
      <c r="AG484" s="365"/>
      <c r="AH484" s="365"/>
      <c r="AI484" s="365"/>
      <c r="AJ484" s="365"/>
      <c r="AK484" s="365"/>
      <c r="AL484" s="365"/>
      <c r="AM484" s="365"/>
      <c r="AN484" s="365"/>
      <c r="AO484" s="365"/>
      <c r="AP484" s="365"/>
      <c r="AQ484" s="365"/>
      <c r="AR484" s="365"/>
      <c r="AS484" s="365"/>
      <c r="AT484" s="365"/>
      <c r="AU484" s="268"/>
    </row>
    <row r="485" spans="1:47" ht="15.6" outlineLevel="1">
      <c r="A485" s="466"/>
      <c r="B485" s="460" t="s">
        <v>500</v>
      </c>
      <c r="C485" s="253"/>
      <c r="D485" s="253"/>
      <c r="E485" s="253"/>
      <c r="F485" s="253"/>
      <c r="G485" s="253"/>
      <c r="H485" s="253"/>
      <c r="I485" s="253"/>
      <c r="J485" s="253"/>
      <c r="K485" s="253"/>
      <c r="L485" s="253"/>
      <c r="M485" s="253"/>
      <c r="N485" s="253"/>
      <c r="O485" s="253"/>
      <c r="P485" s="253"/>
      <c r="Q485" s="253"/>
      <c r="R485" s="253"/>
      <c r="S485" s="253"/>
      <c r="T485" s="253"/>
      <c r="U485" s="253"/>
      <c r="V485" s="253"/>
      <c r="W485" s="253"/>
      <c r="X485" s="253"/>
      <c r="Y485" s="253"/>
      <c r="Z485" s="253"/>
      <c r="AA485" s="253"/>
      <c r="AB485" s="253"/>
      <c r="AC485" s="253"/>
      <c r="AD485" s="253"/>
      <c r="AE485" s="253"/>
      <c r="AF485" s="253"/>
      <c r="AG485" s="375"/>
      <c r="AH485" s="378"/>
      <c r="AI485" s="378"/>
      <c r="AJ485" s="378"/>
      <c r="AK485" s="378"/>
      <c r="AL485" s="378"/>
      <c r="AM485" s="378"/>
      <c r="AN485" s="378"/>
      <c r="AO485" s="378"/>
      <c r="AP485" s="378"/>
      <c r="AQ485" s="378"/>
      <c r="AR485" s="378"/>
      <c r="AS485" s="378"/>
      <c r="AT485" s="378"/>
      <c r="AU485" s="268"/>
    </row>
    <row r="486" spans="1:47" ht="15.6" outlineLevel="1">
      <c r="A486" s="466"/>
      <c r="B486" s="445" t="s">
        <v>496</v>
      </c>
      <c r="C486" s="253"/>
      <c r="D486" s="253"/>
      <c r="E486" s="253"/>
      <c r="F486" s="253"/>
      <c r="G486" s="253"/>
      <c r="H486" s="253"/>
      <c r="I486" s="253"/>
      <c r="J486" s="253"/>
      <c r="K486" s="253"/>
      <c r="L486" s="253"/>
      <c r="M486" s="253"/>
      <c r="N486" s="253"/>
      <c r="O486" s="253"/>
      <c r="P486" s="253"/>
      <c r="Q486" s="253"/>
      <c r="R486" s="253"/>
      <c r="S486" s="253"/>
      <c r="T486" s="253"/>
      <c r="U486" s="253"/>
      <c r="V486" s="253"/>
      <c r="W486" s="253"/>
      <c r="X486" s="253"/>
      <c r="Y486" s="253"/>
      <c r="Z486" s="253"/>
      <c r="AA486" s="253"/>
      <c r="AB486" s="253"/>
      <c r="AC486" s="253"/>
      <c r="AD486" s="253"/>
      <c r="AE486" s="253"/>
      <c r="AF486" s="253"/>
      <c r="AG486" s="375"/>
      <c r="AH486" s="378"/>
      <c r="AI486" s="378"/>
      <c r="AJ486" s="378"/>
      <c r="AK486" s="378"/>
      <c r="AL486" s="378"/>
      <c r="AM486" s="378"/>
      <c r="AN486" s="378"/>
      <c r="AO486" s="378"/>
      <c r="AP486" s="378"/>
      <c r="AQ486" s="378"/>
      <c r="AR486" s="378"/>
      <c r="AS486" s="378"/>
      <c r="AT486" s="378"/>
      <c r="AU486" s="268"/>
    </row>
    <row r="487" spans="1:47" ht="15" outlineLevel="1">
      <c r="A487" s="466">
        <v>21</v>
      </c>
      <c r="B487" s="381" t="s">
        <v>113</v>
      </c>
      <c r="C487" s="253" t="s">
        <v>25</v>
      </c>
      <c r="D487" s="257"/>
      <c r="E487" s="257"/>
      <c r="F487" s="257"/>
      <c r="G487" s="257"/>
      <c r="H487" s="257">
        <f>+'7.  Persistence Report'!BA27+'7.  Persistence Report'!BA68</f>
        <v>2656230</v>
      </c>
      <c r="I487" s="257">
        <f>+'7.  Persistence Report'!BB27+'7.  Persistence Report'!BB68</f>
        <v>2656230</v>
      </c>
      <c r="J487" s="257">
        <f>+'7.  Persistence Report'!BC27+'7.  Persistence Report'!BC68</f>
        <v>2656230</v>
      </c>
      <c r="K487" s="257">
        <f>+'7.  Persistence Report'!BD27+'7.  Persistence Report'!BD68</f>
        <v>2656176</v>
      </c>
      <c r="L487" s="257">
        <f>+'7.  Persistence Report'!BE27+'7.  Persistence Report'!BE68</f>
        <v>2656176</v>
      </c>
      <c r="M487" s="257">
        <f>+'7.  Persistence Report'!BF27+'7.  Persistence Report'!BF68</f>
        <v>2655224</v>
      </c>
      <c r="N487" s="257">
        <f>+'7.  Persistence Report'!BG27+'7.  Persistence Report'!BG68</f>
        <v>2638610</v>
      </c>
      <c r="O487" s="257">
        <f>+'7.  Persistence Report'!BH27+'7.  Persistence Report'!BH68</f>
        <v>2637995</v>
      </c>
      <c r="P487" s="257">
        <f>+'7.  Persistence Report'!BI27+'7.  Persistence Report'!BI68</f>
        <v>2637995</v>
      </c>
      <c r="Q487" s="673"/>
      <c r="R487" s="253"/>
      <c r="S487" s="257"/>
      <c r="T487" s="257"/>
      <c r="U487" s="257"/>
      <c r="V487" s="257"/>
      <c r="W487" s="257">
        <f>+'7.  Persistence Report'!V27+'7.  Persistence Report'!V68</f>
        <v>180</v>
      </c>
      <c r="X487" s="257">
        <f>+'7.  Persistence Report'!W27+'7.  Persistence Report'!W68</f>
        <v>180</v>
      </c>
      <c r="Y487" s="257">
        <f>+'7.  Persistence Report'!X27+'7.  Persistence Report'!X68</f>
        <v>180</v>
      </c>
      <c r="Z487" s="257">
        <f>+'7.  Persistence Report'!Y27+'7.  Persistence Report'!Y68</f>
        <v>180</v>
      </c>
      <c r="AA487" s="257">
        <f>+'7.  Persistence Report'!Z27+'7.  Persistence Report'!Z68</f>
        <v>180</v>
      </c>
      <c r="AB487" s="257">
        <f>+'7.  Persistence Report'!AA27+'7.  Persistence Report'!AA68</f>
        <v>179</v>
      </c>
      <c r="AC487" s="257">
        <f>+'7.  Persistence Report'!AB27+'7.  Persistence Report'!AB68</f>
        <v>176</v>
      </c>
      <c r="AD487" s="257">
        <f>+'7.  Persistence Report'!AC27+'7.  Persistence Report'!AC68</f>
        <v>176</v>
      </c>
      <c r="AE487" s="257">
        <f>+'7.  Persistence Report'!AD27+'7.  Persistence Report'!AD68</f>
        <v>176</v>
      </c>
      <c r="AF487" s="673"/>
      <c r="AG487" s="363"/>
      <c r="AH487" s="363"/>
      <c r="AI487" s="363"/>
      <c r="AJ487" s="363"/>
      <c r="AK487" s="363"/>
      <c r="AL487" s="363"/>
      <c r="AM487" s="363"/>
      <c r="AN487" s="363"/>
      <c r="AO487" s="363"/>
      <c r="AP487" s="363"/>
      <c r="AQ487" s="363"/>
      <c r="AR487" s="363"/>
      <c r="AS487" s="363"/>
      <c r="AT487" s="363"/>
      <c r="AU487" s="258">
        <f>SUM(AG487:AT487)</f>
        <v>0</v>
      </c>
    </row>
    <row r="488" spans="1:47" ht="15" outlineLevel="1">
      <c r="A488" s="466"/>
      <c r="B488" s="384" t="s">
        <v>307</v>
      </c>
      <c r="C488" s="253" t="s">
        <v>163</v>
      </c>
      <c r="D488" s="257"/>
      <c r="E488" s="257"/>
      <c r="F488" s="257"/>
      <c r="G488" s="257"/>
      <c r="H488" s="257"/>
      <c r="I488" s="257"/>
      <c r="J488" s="257"/>
      <c r="K488" s="257"/>
      <c r="L488" s="257"/>
      <c r="M488" s="257"/>
      <c r="N488" s="257"/>
      <c r="O488" s="257"/>
      <c r="P488" s="257"/>
      <c r="Q488" s="673"/>
      <c r="R488" s="253"/>
      <c r="S488" s="257"/>
      <c r="T488" s="257"/>
      <c r="U488" s="257"/>
      <c r="V488" s="257"/>
      <c r="W488" s="257"/>
      <c r="X488" s="257"/>
      <c r="Y488" s="257"/>
      <c r="Z488" s="257"/>
      <c r="AA488" s="257"/>
      <c r="AB488" s="257"/>
      <c r="AC488" s="257"/>
      <c r="AD488" s="257"/>
      <c r="AE488" s="257"/>
      <c r="AF488" s="673"/>
      <c r="AG488" s="364">
        <f>AG487</f>
        <v>0</v>
      </c>
      <c r="AH488" s="364">
        <f t="shared" ref="AH488" si="1349">AH487</f>
        <v>0</v>
      </c>
      <c r="AI488" s="364">
        <f t="shared" ref="AI488" si="1350">AI487</f>
        <v>0</v>
      </c>
      <c r="AJ488" s="364">
        <f t="shared" ref="AJ488" si="1351">AJ487</f>
        <v>0</v>
      </c>
      <c r="AK488" s="364">
        <f t="shared" ref="AK488" si="1352">AK487</f>
        <v>0</v>
      </c>
      <c r="AL488" s="364">
        <f t="shared" ref="AL488" si="1353">AL487</f>
        <v>0</v>
      </c>
      <c r="AM488" s="364">
        <f t="shared" ref="AM488" si="1354">AM487</f>
        <v>0</v>
      </c>
      <c r="AN488" s="364">
        <f t="shared" ref="AN488" si="1355">AN487</f>
        <v>0</v>
      </c>
      <c r="AO488" s="364">
        <f t="shared" ref="AO488" si="1356">AO487</f>
        <v>0</v>
      </c>
      <c r="AP488" s="364">
        <f t="shared" ref="AP488" si="1357">AP487</f>
        <v>0</v>
      </c>
      <c r="AQ488" s="364">
        <f t="shared" ref="AQ488" si="1358">AQ487</f>
        <v>0</v>
      </c>
      <c r="AR488" s="364">
        <f t="shared" ref="AR488" si="1359">AR487</f>
        <v>0</v>
      </c>
      <c r="AS488" s="364">
        <f t="shared" ref="AS488" si="1360">AS487</f>
        <v>0</v>
      </c>
      <c r="AT488" s="364">
        <f t="shared" ref="AT488" si="1361">AT487</f>
        <v>0</v>
      </c>
      <c r="AU488" s="268"/>
    </row>
    <row r="489" spans="1:47" ht="15" outlineLevel="1">
      <c r="A489" s="466"/>
      <c r="B489" s="384"/>
      <c r="C489" s="253"/>
      <c r="D489" s="253"/>
      <c r="E489" s="253"/>
      <c r="F489" s="253"/>
      <c r="G489" s="253"/>
      <c r="H489" s="253"/>
      <c r="I489" s="253"/>
      <c r="J489" s="253"/>
      <c r="K489" s="253"/>
      <c r="L489" s="253"/>
      <c r="M489" s="253"/>
      <c r="N489" s="253"/>
      <c r="O489" s="253"/>
      <c r="P489" s="253"/>
      <c r="Q489" s="253"/>
      <c r="R489" s="253"/>
      <c r="S489" s="253"/>
      <c r="T489" s="253"/>
      <c r="U489" s="253"/>
      <c r="V489" s="253"/>
      <c r="W489" s="253"/>
      <c r="X489" s="253"/>
      <c r="Y489" s="253"/>
      <c r="Z489" s="253"/>
      <c r="AA489" s="253"/>
      <c r="AB489" s="253"/>
      <c r="AC489" s="253"/>
      <c r="AD489" s="253"/>
      <c r="AE489" s="253"/>
      <c r="AF489" s="253"/>
      <c r="AG489" s="375"/>
      <c r="AH489" s="378"/>
      <c r="AI489" s="378"/>
      <c r="AJ489" s="378"/>
      <c r="AK489" s="378"/>
      <c r="AL489" s="378"/>
      <c r="AM489" s="378"/>
      <c r="AN489" s="378"/>
      <c r="AO489" s="378"/>
      <c r="AP489" s="378"/>
      <c r="AQ489" s="378"/>
      <c r="AR489" s="378"/>
      <c r="AS489" s="378"/>
      <c r="AT489" s="378"/>
      <c r="AU489" s="268"/>
    </row>
    <row r="490" spans="1:47" ht="15" outlineLevel="1">
      <c r="A490" s="466">
        <v>22</v>
      </c>
      <c r="B490" s="381" t="s">
        <v>114</v>
      </c>
      <c r="C490" s="253" t="s">
        <v>25</v>
      </c>
      <c r="D490" s="257"/>
      <c r="E490" s="257"/>
      <c r="F490" s="257"/>
      <c r="G490" s="257"/>
      <c r="H490" s="257">
        <f>+'7.  Persistence Report'!BA46</f>
        <v>105990</v>
      </c>
      <c r="I490" s="257">
        <f>+'7.  Persistence Report'!BB46</f>
        <v>105990</v>
      </c>
      <c r="J490" s="257">
        <f>+'7.  Persistence Report'!BC46</f>
        <v>105990</v>
      </c>
      <c r="K490" s="257">
        <f>+'7.  Persistence Report'!BD46</f>
        <v>105990</v>
      </c>
      <c r="L490" s="257">
        <f>+'7.  Persistence Report'!BE46</f>
        <v>105990</v>
      </c>
      <c r="M490" s="257">
        <f>+'7.  Persistence Report'!BF46</f>
        <v>105990</v>
      </c>
      <c r="N490" s="257">
        <f>+'7.  Persistence Report'!BG46</f>
        <v>105990</v>
      </c>
      <c r="O490" s="257">
        <f>+'7.  Persistence Report'!BH46</f>
        <v>105990</v>
      </c>
      <c r="P490" s="257">
        <f>+'7.  Persistence Report'!BI46</f>
        <v>105990</v>
      </c>
      <c r="Q490" s="673"/>
      <c r="R490" s="253"/>
      <c r="S490" s="257"/>
      <c r="T490" s="257"/>
      <c r="U490" s="257"/>
      <c r="V490" s="257"/>
      <c r="W490" s="257">
        <f>+'7.  Persistence Report'!V46</f>
        <v>26</v>
      </c>
      <c r="X490" s="257">
        <f>+'7.  Persistence Report'!W46</f>
        <v>26</v>
      </c>
      <c r="Y490" s="257">
        <f>+'7.  Persistence Report'!X46</f>
        <v>26</v>
      </c>
      <c r="Z490" s="257">
        <f>+'7.  Persistence Report'!Y46</f>
        <v>26</v>
      </c>
      <c r="AA490" s="257">
        <f>+'7.  Persistence Report'!Z46</f>
        <v>26</v>
      </c>
      <c r="AB490" s="257">
        <f>+'7.  Persistence Report'!AA46</f>
        <v>26</v>
      </c>
      <c r="AC490" s="257">
        <f>+'7.  Persistence Report'!AB46</f>
        <v>26</v>
      </c>
      <c r="AD490" s="257">
        <f>+'7.  Persistence Report'!AC46</f>
        <v>26</v>
      </c>
      <c r="AE490" s="257">
        <f>+'7.  Persistence Report'!AD46</f>
        <v>26</v>
      </c>
      <c r="AF490" s="673"/>
      <c r="AG490" s="363"/>
      <c r="AH490" s="363"/>
      <c r="AI490" s="363"/>
      <c r="AJ490" s="363"/>
      <c r="AK490" s="363"/>
      <c r="AL490" s="363"/>
      <c r="AM490" s="363"/>
      <c r="AN490" s="363"/>
      <c r="AO490" s="363"/>
      <c r="AP490" s="363"/>
      <c r="AQ490" s="363"/>
      <c r="AR490" s="363"/>
      <c r="AS490" s="363"/>
      <c r="AT490" s="363"/>
      <c r="AU490" s="258">
        <f>SUM(AG490:AT490)</f>
        <v>0</v>
      </c>
    </row>
    <row r="491" spans="1:47" ht="15" outlineLevel="1">
      <c r="A491" s="466"/>
      <c r="B491" s="384" t="s">
        <v>307</v>
      </c>
      <c r="C491" s="253" t="s">
        <v>163</v>
      </c>
      <c r="D491" s="257"/>
      <c r="E491" s="257"/>
      <c r="F491" s="257"/>
      <c r="G491" s="257"/>
      <c r="H491" s="257"/>
      <c r="I491" s="257"/>
      <c r="J491" s="257"/>
      <c r="K491" s="257"/>
      <c r="L491" s="257"/>
      <c r="M491" s="257"/>
      <c r="N491" s="257"/>
      <c r="O491" s="257"/>
      <c r="P491" s="257"/>
      <c r="Q491" s="673"/>
      <c r="R491" s="253"/>
      <c r="S491" s="257"/>
      <c r="T491" s="257"/>
      <c r="U491" s="257"/>
      <c r="V491" s="257"/>
      <c r="W491" s="257"/>
      <c r="X491" s="257"/>
      <c r="Y491" s="257"/>
      <c r="Z491" s="257"/>
      <c r="AA491" s="257"/>
      <c r="AB491" s="257"/>
      <c r="AC491" s="257"/>
      <c r="AD491" s="257"/>
      <c r="AE491" s="257"/>
      <c r="AF491" s="673"/>
      <c r="AG491" s="364">
        <f>AG490</f>
        <v>0</v>
      </c>
      <c r="AH491" s="364">
        <f t="shared" ref="AH491" si="1362">AH490</f>
        <v>0</v>
      </c>
      <c r="AI491" s="364">
        <f t="shared" ref="AI491" si="1363">AI490</f>
        <v>0</v>
      </c>
      <c r="AJ491" s="364">
        <f t="shared" ref="AJ491" si="1364">AJ490</f>
        <v>0</v>
      </c>
      <c r="AK491" s="364">
        <f t="shared" ref="AK491" si="1365">AK490</f>
        <v>0</v>
      </c>
      <c r="AL491" s="364">
        <f t="shared" ref="AL491" si="1366">AL490</f>
        <v>0</v>
      </c>
      <c r="AM491" s="364">
        <f t="shared" ref="AM491" si="1367">AM490</f>
        <v>0</v>
      </c>
      <c r="AN491" s="364">
        <f t="shared" ref="AN491" si="1368">AN490</f>
        <v>0</v>
      </c>
      <c r="AO491" s="364">
        <f t="shared" ref="AO491" si="1369">AO490</f>
        <v>0</v>
      </c>
      <c r="AP491" s="364">
        <f t="shared" ref="AP491" si="1370">AP490</f>
        <v>0</v>
      </c>
      <c r="AQ491" s="364">
        <f t="shared" ref="AQ491" si="1371">AQ490</f>
        <v>0</v>
      </c>
      <c r="AR491" s="364">
        <f t="shared" ref="AR491" si="1372">AR490</f>
        <v>0</v>
      </c>
      <c r="AS491" s="364">
        <f t="shared" ref="AS491" si="1373">AS490</f>
        <v>0</v>
      </c>
      <c r="AT491" s="364">
        <f t="shared" ref="AT491" si="1374">AT490</f>
        <v>0</v>
      </c>
      <c r="AU491" s="268"/>
    </row>
    <row r="492" spans="1:47" ht="15" outlineLevel="1">
      <c r="A492" s="466"/>
      <c r="B492" s="384"/>
      <c r="C492" s="253"/>
      <c r="D492" s="253"/>
      <c r="E492" s="253"/>
      <c r="F492" s="253"/>
      <c r="G492" s="253"/>
      <c r="H492" s="253"/>
      <c r="I492" s="253"/>
      <c r="J492" s="253"/>
      <c r="K492" s="253"/>
      <c r="L492" s="253"/>
      <c r="M492" s="253"/>
      <c r="N492" s="253"/>
      <c r="O492" s="253"/>
      <c r="P492" s="253"/>
      <c r="Q492" s="253"/>
      <c r="R492" s="253"/>
      <c r="S492" s="253"/>
      <c r="T492" s="253"/>
      <c r="U492" s="253"/>
      <c r="V492" s="253"/>
      <c r="W492" s="253"/>
      <c r="X492" s="253"/>
      <c r="Y492" s="253"/>
      <c r="Z492" s="253"/>
      <c r="AA492" s="253"/>
      <c r="AB492" s="253"/>
      <c r="AC492" s="253"/>
      <c r="AD492" s="253"/>
      <c r="AE492" s="253"/>
      <c r="AF492" s="253"/>
      <c r="AG492" s="375"/>
      <c r="AH492" s="378"/>
      <c r="AI492" s="378"/>
      <c r="AJ492" s="378"/>
      <c r="AK492" s="378"/>
      <c r="AL492" s="378"/>
      <c r="AM492" s="378"/>
      <c r="AN492" s="378"/>
      <c r="AO492" s="378"/>
      <c r="AP492" s="378"/>
      <c r="AQ492" s="378"/>
      <c r="AR492" s="378"/>
      <c r="AS492" s="378"/>
      <c r="AT492" s="378"/>
      <c r="AU492" s="268"/>
    </row>
    <row r="493" spans="1:47" ht="15" outlineLevel="1">
      <c r="A493" s="466">
        <v>23</v>
      </c>
      <c r="B493" s="381" t="s">
        <v>115</v>
      </c>
      <c r="C493" s="253" t="s">
        <v>25</v>
      </c>
      <c r="D493" s="257"/>
      <c r="E493" s="257"/>
      <c r="F493" s="257"/>
      <c r="G493" s="257"/>
      <c r="H493" s="257"/>
      <c r="I493" s="257"/>
      <c r="J493" s="257"/>
      <c r="K493" s="257"/>
      <c r="L493" s="257"/>
      <c r="M493" s="257"/>
      <c r="N493" s="257"/>
      <c r="O493" s="257"/>
      <c r="P493" s="257"/>
      <c r="Q493" s="673"/>
      <c r="R493" s="253"/>
      <c r="S493" s="257"/>
      <c r="T493" s="257"/>
      <c r="U493" s="257"/>
      <c r="V493" s="257"/>
      <c r="W493" s="257"/>
      <c r="X493" s="257"/>
      <c r="Y493" s="257"/>
      <c r="Z493" s="257"/>
      <c r="AA493" s="257"/>
      <c r="AB493" s="257"/>
      <c r="AC493" s="257"/>
      <c r="AD493" s="257"/>
      <c r="AE493" s="257"/>
      <c r="AF493" s="673"/>
      <c r="AG493" s="363"/>
      <c r="AH493" s="363"/>
      <c r="AI493" s="363"/>
      <c r="AJ493" s="363"/>
      <c r="AK493" s="363"/>
      <c r="AL493" s="363"/>
      <c r="AM493" s="363"/>
      <c r="AN493" s="363"/>
      <c r="AO493" s="363"/>
      <c r="AP493" s="363"/>
      <c r="AQ493" s="363"/>
      <c r="AR493" s="363"/>
      <c r="AS493" s="363"/>
      <c r="AT493" s="363"/>
      <c r="AU493" s="258">
        <f>SUM(AG493:AT493)</f>
        <v>0</v>
      </c>
    </row>
    <row r="494" spans="1:47" ht="15" outlineLevel="1">
      <c r="A494" s="466"/>
      <c r="B494" s="384" t="s">
        <v>307</v>
      </c>
      <c r="C494" s="253" t="s">
        <v>163</v>
      </c>
      <c r="D494" s="257"/>
      <c r="E494" s="257"/>
      <c r="F494" s="257"/>
      <c r="G494" s="257"/>
      <c r="H494" s="257"/>
      <c r="I494" s="257"/>
      <c r="J494" s="257"/>
      <c r="K494" s="257"/>
      <c r="L494" s="257"/>
      <c r="M494" s="257"/>
      <c r="N494" s="257"/>
      <c r="O494" s="257"/>
      <c r="P494" s="257"/>
      <c r="Q494" s="673"/>
      <c r="R494" s="253"/>
      <c r="S494" s="257"/>
      <c r="T494" s="257"/>
      <c r="U494" s="257"/>
      <c r="V494" s="257"/>
      <c r="W494" s="257"/>
      <c r="X494" s="257"/>
      <c r="Y494" s="257"/>
      <c r="Z494" s="257"/>
      <c r="AA494" s="257"/>
      <c r="AB494" s="257"/>
      <c r="AC494" s="257"/>
      <c r="AD494" s="257"/>
      <c r="AE494" s="257"/>
      <c r="AF494" s="673"/>
      <c r="AG494" s="364">
        <f>AG493</f>
        <v>0</v>
      </c>
      <c r="AH494" s="364">
        <f t="shared" ref="AH494" si="1375">AH493</f>
        <v>0</v>
      </c>
      <c r="AI494" s="364">
        <f t="shared" ref="AI494" si="1376">AI493</f>
        <v>0</v>
      </c>
      <c r="AJ494" s="364">
        <f t="shared" ref="AJ494" si="1377">AJ493</f>
        <v>0</v>
      </c>
      <c r="AK494" s="364">
        <f t="shared" ref="AK494" si="1378">AK493</f>
        <v>0</v>
      </c>
      <c r="AL494" s="364">
        <f t="shared" ref="AL494" si="1379">AL493</f>
        <v>0</v>
      </c>
      <c r="AM494" s="364">
        <f t="shared" ref="AM494" si="1380">AM493</f>
        <v>0</v>
      </c>
      <c r="AN494" s="364">
        <f t="shared" ref="AN494" si="1381">AN493</f>
        <v>0</v>
      </c>
      <c r="AO494" s="364">
        <f t="shared" ref="AO494" si="1382">AO493</f>
        <v>0</v>
      </c>
      <c r="AP494" s="364">
        <f t="shared" ref="AP494" si="1383">AP493</f>
        <v>0</v>
      </c>
      <c r="AQ494" s="364">
        <f t="shared" ref="AQ494" si="1384">AQ493</f>
        <v>0</v>
      </c>
      <c r="AR494" s="364">
        <f t="shared" ref="AR494" si="1385">AR493</f>
        <v>0</v>
      </c>
      <c r="AS494" s="364">
        <f t="shared" ref="AS494" si="1386">AS493</f>
        <v>0</v>
      </c>
      <c r="AT494" s="364">
        <f t="shared" ref="AT494" si="1387">AT493</f>
        <v>0</v>
      </c>
      <c r="AU494" s="268"/>
    </row>
    <row r="495" spans="1:47" ht="15" outlineLevel="1">
      <c r="A495" s="466"/>
      <c r="B495" s="383"/>
      <c r="C495" s="253"/>
      <c r="D495" s="253"/>
      <c r="E495" s="253"/>
      <c r="F495" s="253"/>
      <c r="G495" s="253"/>
      <c r="H495" s="253"/>
      <c r="I495" s="253"/>
      <c r="J495" s="253"/>
      <c r="K495" s="253"/>
      <c r="L495" s="253"/>
      <c r="M495" s="253"/>
      <c r="N495" s="253"/>
      <c r="O495" s="253"/>
      <c r="P495" s="253"/>
      <c r="Q495" s="253"/>
      <c r="R495" s="253"/>
      <c r="S495" s="253"/>
      <c r="T495" s="253"/>
      <c r="U495" s="253"/>
      <c r="V495" s="253"/>
      <c r="W495" s="253"/>
      <c r="X495" s="253"/>
      <c r="Y495" s="253"/>
      <c r="Z495" s="253"/>
      <c r="AA495" s="253"/>
      <c r="AB495" s="253"/>
      <c r="AC495" s="253"/>
      <c r="AD495" s="253"/>
      <c r="AE495" s="253"/>
      <c r="AF495" s="253"/>
      <c r="AG495" s="375"/>
      <c r="AH495" s="378"/>
      <c r="AI495" s="378"/>
      <c r="AJ495" s="378"/>
      <c r="AK495" s="378"/>
      <c r="AL495" s="378"/>
      <c r="AM495" s="378"/>
      <c r="AN495" s="378"/>
      <c r="AO495" s="378"/>
      <c r="AP495" s="378"/>
      <c r="AQ495" s="378"/>
      <c r="AR495" s="378"/>
      <c r="AS495" s="378"/>
      <c r="AT495" s="378"/>
      <c r="AU495" s="268"/>
    </row>
    <row r="496" spans="1:47" ht="15" outlineLevel="1">
      <c r="A496" s="466">
        <v>24</v>
      </c>
      <c r="B496" s="381" t="s">
        <v>116</v>
      </c>
      <c r="C496" s="253" t="s">
        <v>25</v>
      </c>
      <c r="D496" s="257"/>
      <c r="E496" s="257"/>
      <c r="F496" s="257"/>
      <c r="G496" s="257"/>
      <c r="H496" s="257">
        <f>+'7.  Persistence Report'!BA59</f>
        <v>6600</v>
      </c>
      <c r="I496" s="257">
        <f>+'7.  Persistence Report'!BB59</f>
        <v>6600</v>
      </c>
      <c r="J496" s="257">
        <f>+'7.  Persistence Report'!BC59</f>
        <v>6600</v>
      </c>
      <c r="K496" s="257">
        <f>+'7.  Persistence Report'!BD59</f>
        <v>6600</v>
      </c>
      <c r="L496" s="257">
        <f>+'7.  Persistence Report'!BE59</f>
        <v>6600</v>
      </c>
      <c r="M496" s="257">
        <f>+'7.  Persistence Report'!BF59</f>
        <v>6600</v>
      </c>
      <c r="N496" s="257">
        <f>+'7.  Persistence Report'!BG59</f>
        <v>5065</v>
      </c>
      <c r="O496" s="257">
        <f>+'7.  Persistence Report'!BH59</f>
        <v>5065</v>
      </c>
      <c r="P496" s="257">
        <f>+'7.  Persistence Report'!BI59</f>
        <v>4545</v>
      </c>
      <c r="Q496" s="673"/>
      <c r="R496" s="253"/>
      <c r="S496" s="257"/>
      <c r="T496" s="257"/>
      <c r="U496" s="257"/>
      <c r="V496" s="257"/>
      <c r="W496" s="257">
        <f>+'7.  Persistence Report'!V59</f>
        <v>1</v>
      </c>
      <c r="X496" s="257">
        <f>+'7.  Persistence Report'!W59</f>
        <v>1</v>
      </c>
      <c r="Y496" s="257">
        <f>+'7.  Persistence Report'!X59</f>
        <v>1</v>
      </c>
      <c r="Z496" s="257">
        <f>+'7.  Persistence Report'!Y59</f>
        <v>1</v>
      </c>
      <c r="AA496" s="257">
        <f>+'7.  Persistence Report'!Z59</f>
        <v>1</v>
      </c>
      <c r="AB496" s="257">
        <f>+'7.  Persistence Report'!AA59</f>
        <v>1</v>
      </c>
      <c r="AC496" s="257">
        <f>+'7.  Persistence Report'!AB59</f>
        <v>0</v>
      </c>
      <c r="AD496" s="257">
        <f>+'7.  Persistence Report'!AC59</f>
        <v>0</v>
      </c>
      <c r="AE496" s="257">
        <f>+'7.  Persistence Report'!AD59</f>
        <v>0</v>
      </c>
      <c r="AF496" s="673"/>
      <c r="AG496" s="363"/>
      <c r="AH496" s="363"/>
      <c r="AI496" s="363"/>
      <c r="AJ496" s="363"/>
      <c r="AK496" s="363"/>
      <c r="AL496" s="363"/>
      <c r="AM496" s="363"/>
      <c r="AN496" s="363"/>
      <c r="AO496" s="363"/>
      <c r="AP496" s="363"/>
      <c r="AQ496" s="363"/>
      <c r="AR496" s="363"/>
      <c r="AS496" s="363"/>
      <c r="AT496" s="363"/>
      <c r="AU496" s="258">
        <f>SUM(AG496:AT496)</f>
        <v>0</v>
      </c>
    </row>
    <row r="497" spans="1:47" ht="15" outlineLevel="1">
      <c r="A497" s="466"/>
      <c r="B497" s="384" t="s">
        <v>307</v>
      </c>
      <c r="C497" s="253" t="s">
        <v>163</v>
      </c>
      <c r="D497" s="257"/>
      <c r="E497" s="257"/>
      <c r="F497" s="257"/>
      <c r="G497" s="257"/>
      <c r="H497" s="257"/>
      <c r="I497" s="257"/>
      <c r="J497" s="257"/>
      <c r="K497" s="257"/>
      <c r="L497" s="257"/>
      <c r="M497" s="257"/>
      <c r="N497" s="257"/>
      <c r="O497" s="257"/>
      <c r="P497" s="257"/>
      <c r="Q497" s="673"/>
      <c r="R497" s="253"/>
      <c r="S497" s="257"/>
      <c r="T497" s="257"/>
      <c r="U497" s="257"/>
      <c r="V497" s="257"/>
      <c r="W497" s="257"/>
      <c r="X497" s="257"/>
      <c r="Y497" s="257"/>
      <c r="Z497" s="257"/>
      <c r="AA497" s="257"/>
      <c r="AB497" s="257"/>
      <c r="AC497" s="257"/>
      <c r="AD497" s="257"/>
      <c r="AE497" s="257"/>
      <c r="AF497" s="673"/>
      <c r="AG497" s="364">
        <f>AG496</f>
        <v>0</v>
      </c>
      <c r="AH497" s="364">
        <f t="shared" ref="AH497" si="1388">AH496</f>
        <v>0</v>
      </c>
      <c r="AI497" s="364">
        <f t="shared" ref="AI497" si="1389">AI496</f>
        <v>0</v>
      </c>
      <c r="AJ497" s="364">
        <f t="shared" ref="AJ497" si="1390">AJ496</f>
        <v>0</v>
      </c>
      <c r="AK497" s="364">
        <f t="shared" ref="AK497" si="1391">AK496</f>
        <v>0</v>
      </c>
      <c r="AL497" s="364">
        <f t="shared" ref="AL497" si="1392">AL496</f>
        <v>0</v>
      </c>
      <c r="AM497" s="364">
        <f t="shared" ref="AM497" si="1393">AM496</f>
        <v>0</v>
      </c>
      <c r="AN497" s="364">
        <f t="shared" ref="AN497" si="1394">AN496</f>
        <v>0</v>
      </c>
      <c r="AO497" s="364">
        <f t="shared" ref="AO497" si="1395">AO496</f>
        <v>0</v>
      </c>
      <c r="AP497" s="364">
        <f t="shared" ref="AP497" si="1396">AP496</f>
        <v>0</v>
      </c>
      <c r="AQ497" s="364">
        <f t="shared" ref="AQ497" si="1397">AQ496</f>
        <v>0</v>
      </c>
      <c r="AR497" s="364">
        <f t="shared" ref="AR497" si="1398">AR496</f>
        <v>0</v>
      </c>
      <c r="AS497" s="364">
        <f t="shared" ref="AS497" si="1399">AS496</f>
        <v>0</v>
      </c>
      <c r="AT497" s="364">
        <f t="shared" ref="AT497" si="1400">AT496</f>
        <v>0</v>
      </c>
      <c r="AU497" s="268"/>
    </row>
    <row r="498" spans="1:47" ht="15" outlineLevel="1">
      <c r="A498" s="466"/>
      <c r="B498" s="384"/>
      <c r="C498" s="253"/>
      <c r="D498" s="253"/>
      <c r="E498" s="253"/>
      <c r="F498" s="253"/>
      <c r="G498" s="253"/>
      <c r="H498" s="253"/>
      <c r="I498" s="253"/>
      <c r="J498" s="253"/>
      <c r="K498" s="253"/>
      <c r="L498" s="253"/>
      <c r="M498" s="253"/>
      <c r="N498" s="253"/>
      <c r="O498" s="253"/>
      <c r="P498" s="253"/>
      <c r="Q498" s="253"/>
      <c r="R498" s="253"/>
      <c r="S498" s="253"/>
      <c r="T498" s="253"/>
      <c r="U498" s="253"/>
      <c r="V498" s="253"/>
      <c r="W498" s="253"/>
      <c r="X498" s="253"/>
      <c r="Y498" s="253"/>
      <c r="Z498" s="253"/>
      <c r="AA498" s="253"/>
      <c r="AB498" s="253"/>
      <c r="AC498" s="253"/>
      <c r="AD498" s="253"/>
      <c r="AE498" s="253"/>
      <c r="AF498" s="253"/>
      <c r="AG498" s="365"/>
      <c r="AH498" s="378"/>
      <c r="AI498" s="378"/>
      <c r="AJ498" s="378"/>
      <c r="AK498" s="378"/>
      <c r="AL498" s="378"/>
      <c r="AM498" s="378"/>
      <c r="AN498" s="378"/>
      <c r="AO498" s="378"/>
      <c r="AP498" s="378"/>
      <c r="AQ498" s="378"/>
      <c r="AR498" s="378"/>
      <c r="AS498" s="378"/>
      <c r="AT498" s="378"/>
      <c r="AU498" s="268"/>
    </row>
    <row r="499" spans="1:47" ht="15.6" outlineLevel="1">
      <c r="A499" s="466"/>
      <c r="B499" s="445" t="s">
        <v>497</v>
      </c>
      <c r="C499" s="253"/>
      <c r="D499" s="253"/>
      <c r="E499" s="253"/>
      <c r="F499" s="253"/>
      <c r="G499" s="253"/>
      <c r="H499" s="253"/>
      <c r="I499" s="253"/>
      <c r="J499" s="253"/>
      <c r="K499" s="253"/>
      <c r="L499" s="253"/>
      <c r="M499" s="253"/>
      <c r="N499" s="253"/>
      <c r="O499" s="253"/>
      <c r="P499" s="253"/>
      <c r="Q499" s="253"/>
      <c r="R499" s="253"/>
      <c r="S499" s="253"/>
      <c r="T499" s="253"/>
      <c r="U499" s="253"/>
      <c r="V499" s="253"/>
      <c r="W499" s="253"/>
      <c r="X499" s="253"/>
      <c r="Y499" s="253"/>
      <c r="Z499" s="253"/>
      <c r="AA499" s="253"/>
      <c r="AB499" s="253"/>
      <c r="AC499" s="253"/>
      <c r="AD499" s="253"/>
      <c r="AE499" s="253"/>
      <c r="AF499" s="253"/>
      <c r="AG499" s="365"/>
      <c r="AH499" s="378"/>
      <c r="AI499" s="378"/>
      <c r="AJ499" s="378"/>
      <c r="AK499" s="378"/>
      <c r="AL499" s="378"/>
      <c r="AM499" s="378"/>
      <c r="AN499" s="378"/>
      <c r="AO499" s="378"/>
      <c r="AP499" s="378"/>
      <c r="AQ499" s="378"/>
      <c r="AR499" s="378"/>
      <c r="AS499" s="378"/>
      <c r="AT499" s="378"/>
      <c r="AU499" s="268"/>
    </row>
    <row r="500" spans="1:47" ht="15" outlineLevel="1">
      <c r="A500" s="466">
        <v>25</v>
      </c>
      <c r="B500" s="381" t="s">
        <v>117</v>
      </c>
      <c r="C500" s="253" t="s">
        <v>25</v>
      </c>
      <c r="D500" s="257"/>
      <c r="E500" s="257"/>
      <c r="F500" s="257"/>
      <c r="G500" s="257"/>
      <c r="H500" s="257"/>
      <c r="I500" s="257"/>
      <c r="J500" s="257"/>
      <c r="K500" s="257"/>
      <c r="L500" s="257"/>
      <c r="M500" s="257"/>
      <c r="N500" s="257"/>
      <c r="O500" s="257"/>
      <c r="P500" s="257"/>
      <c r="Q500" s="257"/>
      <c r="R500" s="257">
        <v>12</v>
      </c>
      <c r="S500" s="257"/>
      <c r="T500" s="257"/>
      <c r="U500" s="257"/>
      <c r="V500" s="257"/>
      <c r="W500" s="257"/>
      <c r="X500" s="257"/>
      <c r="Y500" s="257"/>
      <c r="Z500" s="257"/>
      <c r="AA500" s="257"/>
      <c r="AB500" s="257"/>
      <c r="AC500" s="257"/>
      <c r="AD500" s="257"/>
      <c r="AE500" s="257"/>
      <c r="AF500" s="673"/>
      <c r="AG500" s="379"/>
      <c r="AH500" s="363"/>
      <c r="AI500" s="363"/>
      <c r="AJ500" s="363"/>
      <c r="AK500" s="363"/>
      <c r="AL500" s="363"/>
      <c r="AM500" s="363"/>
      <c r="AN500" s="368"/>
      <c r="AO500" s="368"/>
      <c r="AP500" s="368"/>
      <c r="AQ500" s="368"/>
      <c r="AR500" s="368"/>
      <c r="AS500" s="368"/>
      <c r="AT500" s="368"/>
      <c r="AU500" s="258">
        <f>SUM(AG500:AT500)</f>
        <v>0</v>
      </c>
    </row>
    <row r="501" spans="1:47" ht="15" outlineLevel="1">
      <c r="A501" s="466"/>
      <c r="B501" s="384" t="s">
        <v>307</v>
      </c>
      <c r="C501" s="253" t="s">
        <v>163</v>
      </c>
      <c r="D501" s="257"/>
      <c r="E501" s="257"/>
      <c r="F501" s="257"/>
      <c r="G501" s="257"/>
      <c r="H501" s="257"/>
      <c r="I501" s="257"/>
      <c r="J501" s="257"/>
      <c r="K501" s="257"/>
      <c r="L501" s="257"/>
      <c r="M501" s="257"/>
      <c r="N501" s="257"/>
      <c r="O501" s="257"/>
      <c r="P501" s="257"/>
      <c r="Q501" s="257"/>
      <c r="R501" s="257">
        <f>R500</f>
        <v>12</v>
      </c>
      <c r="S501" s="257"/>
      <c r="T501" s="257"/>
      <c r="U501" s="257"/>
      <c r="V501" s="257"/>
      <c r="W501" s="257"/>
      <c r="X501" s="257"/>
      <c r="Y501" s="257"/>
      <c r="Z501" s="257"/>
      <c r="AA501" s="257"/>
      <c r="AB501" s="257"/>
      <c r="AC501" s="257"/>
      <c r="AD501" s="257"/>
      <c r="AE501" s="257"/>
      <c r="AF501" s="673"/>
      <c r="AG501" s="364">
        <f>AG500</f>
        <v>0</v>
      </c>
      <c r="AH501" s="364">
        <f t="shared" ref="AH501" si="1401">AH500</f>
        <v>0</v>
      </c>
      <c r="AI501" s="364">
        <f t="shared" ref="AI501" si="1402">AI500</f>
        <v>0</v>
      </c>
      <c r="AJ501" s="364">
        <f t="shared" ref="AJ501" si="1403">AJ500</f>
        <v>0</v>
      </c>
      <c r="AK501" s="364">
        <f t="shared" ref="AK501" si="1404">AK500</f>
        <v>0</v>
      </c>
      <c r="AL501" s="364">
        <f t="shared" ref="AL501" si="1405">AL500</f>
        <v>0</v>
      </c>
      <c r="AM501" s="364">
        <f t="shared" ref="AM501" si="1406">AM500</f>
        <v>0</v>
      </c>
      <c r="AN501" s="364">
        <f t="shared" ref="AN501" si="1407">AN500</f>
        <v>0</v>
      </c>
      <c r="AO501" s="364">
        <f t="shared" ref="AO501" si="1408">AO500</f>
        <v>0</v>
      </c>
      <c r="AP501" s="364">
        <f t="shared" ref="AP501" si="1409">AP500</f>
        <v>0</v>
      </c>
      <c r="AQ501" s="364">
        <f t="shared" ref="AQ501" si="1410">AQ500</f>
        <v>0</v>
      </c>
      <c r="AR501" s="364">
        <f t="shared" ref="AR501" si="1411">AR500</f>
        <v>0</v>
      </c>
      <c r="AS501" s="364">
        <f t="shared" ref="AS501" si="1412">AS500</f>
        <v>0</v>
      </c>
      <c r="AT501" s="364">
        <f t="shared" ref="AT501" si="1413">AT500</f>
        <v>0</v>
      </c>
      <c r="AU501" s="268"/>
    </row>
    <row r="502" spans="1:47" ht="15" outlineLevel="1">
      <c r="A502" s="466"/>
      <c r="B502" s="384"/>
      <c r="C502" s="253"/>
      <c r="D502" s="253"/>
      <c r="E502" s="253"/>
      <c r="F502" s="253"/>
      <c r="G502" s="253"/>
      <c r="H502" s="253"/>
      <c r="I502" s="253"/>
      <c r="J502" s="253"/>
      <c r="K502" s="253"/>
      <c r="L502" s="253"/>
      <c r="M502" s="253"/>
      <c r="N502" s="253"/>
      <c r="O502" s="253"/>
      <c r="P502" s="253"/>
      <c r="Q502" s="253"/>
      <c r="R502" s="253"/>
      <c r="S502" s="253"/>
      <c r="T502" s="253"/>
      <c r="U502" s="253"/>
      <c r="V502" s="253"/>
      <c r="W502" s="253"/>
      <c r="X502" s="253"/>
      <c r="Y502" s="253"/>
      <c r="Z502" s="253"/>
      <c r="AA502" s="253"/>
      <c r="AB502" s="253"/>
      <c r="AC502" s="253"/>
      <c r="AD502" s="253"/>
      <c r="AE502" s="253"/>
      <c r="AF502" s="253"/>
      <c r="AG502" s="365"/>
      <c r="AH502" s="378"/>
      <c r="AI502" s="378"/>
      <c r="AJ502" s="378"/>
      <c r="AK502" s="378"/>
      <c r="AL502" s="378"/>
      <c r="AM502" s="378"/>
      <c r="AN502" s="378"/>
      <c r="AO502" s="378"/>
      <c r="AP502" s="378"/>
      <c r="AQ502" s="378"/>
      <c r="AR502" s="378"/>
      <c r="AS502" s="378"/>
      <c r="AT502" s="378"/>
      <c r="AU502" s="268"/>
    </row>
    <row r="503" spans="1:47" ht="15" outlineLevel="1">
      <c r="A503" s="466">
        <v>26</v>
      </c>
      <c r="B503" s="381" t="s">
        <v>118</v>
      </c>
      <c r="C503" s="253" t="s">
        <v>25</v>
      </c>
      <c r="D503" s="257"/>
      <c r="E503" s="257"/>
      <c r="F503" s="257"/>
      <c r="G503" s="257"/>
      <c r="H503" s="257">
        <f>+'7.  Persistence Report'!BA35</f>
        <v>3152614</v>
      </c>
      <c r="I503" s="257">
        <f>+'7.  Persistence Report'!BB35</f>
        <v>2835518</v>
      </c>
      <c r="J503" s="257">
        <f>+'7.  Persistence Report'!BC35</f>
        <v>2835518</v>
      </c>
      <c r="K503" s="257">
        <f>+'7.  Persistence Report'!BD35</f>
        <v>2835518</v>
      </c>
      <c r="L503" s="257">
        <f>+'7.  Persistence Report'!BE35</f>
        <v>2834058</v>
      </c>
      <c r="M503" s="257">
        <f>+'7.  Persistence Report'!BF35</f>
        <v>2834058</v>
      </c>
      <c r="N503" s="257">
        <f>+'7.  Persistence Report'!BG35</f>
        <v>2492575</v>
      </c>
      <c r="O503" s="257">
        <f>+'7.  Persistence Report'!BH35</f>
        <v>2492575</v>
      </c>
      <c r="P503" s="257">
        <f>+'7.  Persistence Report'!BI35</f>
        <v>1043568</v>
      </c>
      <c r="Q503" s="257"/>
      <c r="R503" s="257">
        <v>12</v>
      </c>
      <c r="S503" s="257"/>
      <c r="T503" s="257"/>
      <c r="U503" s="257"/>
      <c r="V503" s="257"/>
      <c r="W503" s="257">
        <f>+'7.  Persistence Report'!V35</f>
        <v>588</v>
      </c>
      <c r="X503" s="257">
        <f>+'7.  Persistence Report'!W35</f>
        <v>524</v>
      </c>
      <c r="Y503" s="257">
        <f>+'7.  Persistence Report'!X35</f>
        <v>524</v>
      </c>
      <c r="Z503" s="257">
        <f>+'7.  Persistence Report'!Y35</f>
        <v>524</v>
      </c>
      <c r="AA503" s="257">
        <f>+'7.  Persistence Report'!Z35</f>
        <v>524</v>
      </c>
      <c r="AB503" s="257">
        <f>+'7.  Persistence Report'!AA35</f>
        <v>524</v>
      </c>
      <c r="AC503" s="257">
        <f>+'7.  Persistence Report'!AB35</f>
        <v>442</v>
      </c>
      <c r="AD503" s="257">
        <f>+'7.  Persistence Report'!AC35</f>
        <v>442</v>
      </c>
      <c r="AE503" s="257">
        <f>+'7.  Persistence Report'!AD35</f>
        <v>159</v>
      </c>
      <c r="AF503" s="673"/>
      <c r="AG503" s="379"/>
      <c r="AH503" s="363">
        <v>0.1</v>
      </c>
      <c r="AI503" s="363">
        <v>0.9</v>
      </c>
      <c r="AJ503" s="363"/>
      <c r="AK503" s="363"/>
      <c r="AL503" s="363"/>
      <c r="AM503" s="363"/>
      <c r="AN503" s="368"/>
      <c r="AO503" s="368"/>
      <c r="AP503" s="368"/>
      <c r="AQ503" s="368"/>
      <c r="AR503" s="368"/>
      <c r="AS503" s="368"/>
      <c r="AT503" s="368"/>
      <c r="AU503" s="258">
        <f>SUM(AG503:AT503)</f>
        <v>1</v>
      </c>
    </row>
    <row r="504" spans="1:47" ht="15" outlineLevel="1">
      <c r="A504" s="466"/>
      <c r="B504" s="384" t="s">
        <v>307</v>
      </c>
      <c r="C504" s="253" t="s">
        <v>163</v>
      </c>
      <c r="D504" s="257"/>
      <c r="E504" s="257"/>
      <c r="F504" s="257"/>
      <c r="G504" s="257"/>
      <c r="H504" s="257"/>
      <c r="I504" s="257"/>
      <c r="J504" s="257"/>
      <c r="K504" s="257"/>
      <c r="L504" s="257"/>
      <c r="M504" s="257"/>
      <c r="N504" s="257"/>
      <c r="O504" s="257"/>
      <c r="P504" s="257"/>
      <c r="Q504" s="257"/>
      <c r="R504" s="257">
        <f>R503</f>
        <v>12</v>
      </c>
      <c r="S504" s="257"/>
      <c r="T504" s="257"/>
      <c r="U504" s="257"/>
      <c r="V504" s="257"/>
      <c r="W504" s="257"/>
      <c r="X504" s="257"/>
      <c r="Y504" s="257"/>
      <c r="Z504" s="257"/>
      <c r="AA504" s="257"/>
      <c r="AB504" s="257"/>
      <c r="AC504" s="257"/>
      <c r="AD504" s="257"/>
      <c r="AE504" s="257"/>
      <c r="AF504" s="673"/>
      <c r="AG504" s="364">
        <f>AG503</f>
        <v>0</v>
      </c>
      <c r="AH504" s="364">
        <f t="shared" ref="AH504" si="1414">AH503</f>
        <v>0.1</v>
      </c>
      <c r="AI504" s="364">
        <f t="shared" ref="AI504" si="1415">AI503</f>
        <v>0.9</v>
      </c>
      <c r="AJ504" s="364">
        <f t="shared" ref="AJ504" si="1416">AJ503</f>
        <v>0</v>
      </c>
      <c r="AK504" s="364">
        <f t="shared" ref="AK504" si="1417">AK503</f>
        <v>0</v>
      </c>
      <c r="AL504" s="364">
        <f t="shared" ref="AL504" si="1418">AL503</f>
        <v>0</v>
      </c>
      <c r="AM504" s="364">
        <f t="shared" ref="AM504" si="1419">AM503</f>
        <v>0</v>
      </c>
      <c r="AN504" s="364">
        <f t="shared" ref="AN504" si="1420">AN503</f>
        <v>0</v>
      </c>
      <c r="AO504" s="364">
        <f t="shared" ref="AO504" si="1421">AO503</f>
        <v>0</v>
      </c>
      <c r="AP504" s="364">
        <f t="shared" ref="AP504" si="1422">AP503</f>
        <v>0</v>
      </c>
      <c r="AQ504" s="364">
        <f t="shared" ref="AQ504" si="1423">AQ503</f>
        <v>0</v>
      </c>
      <c r="AR504" s="364">
        <f t="shared" ref="AR504" si="1424">AR503</f>
        <v>0</v>
      </c>
      <c r="AS504" s="364">
        <f t="shared" ref="AS504" si="1425">AS503</f>
        <v>0</v>
      </c>
      <c r="AT504" s="364">
        <f t="shared" ref="AT504" si="1426">AT503</f>
        <v>0</v>
      </c>
      <c r="AU504" s="268"/>
    </row>
    <row r="505" spans="1:47" ht="15" outlineLevel="1">
      <c r="A505" s="466"/>
      <c r="B505" s="384"/>
      <c r="C505" s="253"/>
      <c r="D505" s="253"/>
      <c r="E505" s="253"/>
      <c r="F505" s="253"/>
      <c r="G505" s="253"/>
      <c r="H505" s="253"/>
      <c r="I505" s="253"/>
      <c r="J505" s="253"/>
      <c r="K505" s="253"/>
      <c r="L505" s="253"/>
      <c r="M505" s="253"/>
      <c r="N505" s="253"/>
      <c r="O505" s="253"/>
      <c r="P505" s="253"/>
      <c r="Q505" s="253"/>
      <c r="R505" s="253"/>
      <c r="S505" s="253"/>
      <c r="T505" s="253"/>
      <c r="U505" s="253"/>
      <c r="V505" s="253"/>
      <c r="W505" s="253"/>
      <c r="X505" s="253"/>
      <c r="Y505" s="253"/>
      <c r="Z505" s="253"/>
      <c r="AA505" s="253"/>
      <c r="AB505" s="253"/>
      <c r="AC505" s="253"/>
      <c r="AD505" s="253"/>
      <c r="AE505" s="253"/>
      <c r="AF505" s="253"/>
      <c r="AG505" s="365"/>
      <c r="AH505" s="378"/>
      <c r="AI505" s="378"/>
      <c r="AJ505" s="378"/>
      <c r="AK505" s="378"/>
      <c r="AL505" s="378"/>
      <c r="AM505" s="378"/>
      <c r="AN505" s="378"/>
      <c r="AO505" s="378"/>
      <c r="AP505" s="378"/>
      <c r="AQ505" s="378"/>
      <c r="AR505" s="378"/>
      <c r="AS505" s="378"/>
      <c r="AT505" s="378"/>
      <c r="AU505" s="268"/>
    </row>
    <row r="506" spans="1:47" ht="15" outlineLevel="1">
      <c r="A506" s="466">
        <v>27</v>
      </c>
      <c r="B506" s="381" t="s">
        <v>119</v>
      </c>
      <c r="C506" s="253" t="s">
        <v>25</v>
      </c>
      <c r="D506" s="257"/>
      <c r="E506" s="257"/>
      <c r="F506" s="257"/>
      <c r="G506" s="257"/>
      <c r="H506" s="257">
        <f>+'7.  Persistence Report'!BA44</f>
        <v>148966</v>
      </c>
      <c r="I506" s="257">
        <f>+'7.  Persistence Report'!BB44</f>
        <v>133026</v>
      </c>
      <c r="J506" s="257">
        <f>+'7.  Persistence Report'!BC44</f>
        <v>95063</v>
      </c>
      <c r="K506" s="257">
        <f>+'7.  Persistence Report'!BD44</f>
        <v>86649</v>
      </c>
      <c r="L506" s="257">
        <f>+'7.  Persistence Report'!BE44</f>
        <v>58860</v>
      </c>
      <c r="M506" s="257">
        <f>+'7.  Persistence Report'!BF44</f>
        <v>40082</v>
      </c>
      <c r="N506" s="257">
        <f>+'7.  Persistence Report'!BG44</f>
        <v>25742</v>
      </c>
      <c r="O506" s="257">
        <f>+'7.  Persistence Report'!BH44</f>
        <v>4504</v>
      </c>
      <c r="P506" s="257">
        <f>+'7.  Persistence Report'!BI44</f>
        <v>119</v>
      </c>
      <c r="Q506" s="257"/>
      <c r="R506" s="257">
        <v>12</v>
      </c>
      <c r="S506" s="257"/>
      <c r="T506" s="257"/>
      <c r="U506" s="257"/>
      <c r="V506" s="257"/>
      <c r="W506" s="257">
        <f>+'7.  Persistence Report'!V44</f>
        <v>31</v>
      </c>
      <c r="X506" s="257">
        <f>+'7.  Persistence Report'!W44</f>
        <v>29</v>
      </c>
      <c r="Y506" s="257">
        <f>+'7.  Persistence Report'!X44</f>
        <v>25</v>
      </c>
      <c r="Z506" s="257">
        <f>+'7.  Persistence Report'!Y44</f>
        <v>23</v>
      </c>
      <c r="AA506" s="257">
        <f>+'7.  Persistence Report'!Z44</f>
        <v>17</v>
      </c>
      <c r="AB506" s="257">
        <f>+'7.  Persistence Report'!AA44</f>
        <v>12</v>
      </c>
      <c r="AC506" s="257">
        <f>+'7.  Persistence Report'!AB44</f>
        <v>7</v>
      </c>
      <c r="AD506" s="257">
        <f>+'7.  Persistence Report'!AC44</f>
        <v>2</v>
      </c>
      <c r="AE506" s="257">
        <f>+'7.  Persistence Report'!AD44</f>
        <v>0</v>
      </c>
      <c r="AF506" s="673"/>
      <c r="AG506" s="379"/>
      <c r="AH506" s="363">
        <v>1</v>
      </c>
      <c r="AI506" s="363"/>
      <c r="AJ506" s="363"/>
      <c r="AK506" s="363"/>
      <c r="AL506" s="363"/>
      <c r="AM506" s="363"/>
      <c r="AN506" s="368"/>
      <c r="AO506" s="368"/>
      <c r="AP506" s="368"/>
      <c r="AQ506" s="368"/>
      <c r="AR506" s="368"/>
      <c r="AS506" s="368"/>
      <c r="AT506" s="368"/>
      <c r="AU506" s="258">
        <f>SUM(AG506:AT506)</f>
        <v>1</v>
      </c>
    </row>
    <row r="507" spans="1:47" ht="15" outlineLevel="1">
      <c r="A507" s="466"/>
      <c r="B507" s="384" t="s">
        <v>307</v>
      </c>
      <c r="C507" s="253" t="s">
        <v>163</v>
      </c>
      <c r="D507" s="257"/>
      <c r="E507" s="257"/>
      <c r="F507" s="257"/>
      <c r="G507" s="257"/>
      <c r="H507" s="257"/>
      <c r="I507" s="257"/>
      <c r="J507" s="257"/>
      <c r="K507" s="257"/>
      <c r="L507" s="257"/>
      <c r="M507" s="257"/>
      <c r="N507" s="257"/>
      <c r="O507" s="257"/>
      <c r="P507" s="257"/>
      <c r="Q507" s="257"/>
      <c r="R507" s="257">
        <f>R506</f>
        <v>12</v>
      </c>
      <c r="S507" s="257"/>
      <c r="T507" s="257"/>
      <c r="U507" s="257"/>
      <c r="V507" s="257"/>
      <c r="W507" s="257"/>
      <c r="X507" s="257"/>
      <c r="Y507" s="257"/>
      <c r="Z507" s="257"/>
      <c r="AA507" s="257"/>
      <c r="AB507" s="257"/>
      <c r="AC507" s="257"/>
      <c r="AD507" s="257"/>
      <c r="AE507" s="257"/>
      <c r="AF507" s="673"/>
      <c r="AG507" s="364">
        <f>AG506</f>
        <v>0</v>
      </c>
      <c r="AH507" s="364">
        <f t="shared" ref="AH507" si="1427">AH506</f>
        <v>1</v>
      </c>
      <c r="AI507" s="364">
        <f t="shared" ref="AI507" si="1428">AI506</f>
        <v>0</v>
      </c>
      <c r="AJ507" s="364">
        <f t="shared" ref="AJ507" si="1429">AJ506</f>
        <v>0</v>
      </c>
      <c r="AK507" s="364">
        <f t="shared" ref="AK507" si="1430">AK506</f>
        <v>0</v>
      </c>
      <c r="AL507" s="364">
        <f t="shared" ref="AL507" si="1431">AL506</f>
        <v>0</v>
      </c>
      <c r="AM507" s="364">
        <f t="shared" ref="AM507" si="1432">AM506</f>
        <v>0</v>
      </c>
      <c r="AN507" s="364">
        <f t="shared" ref="AN507" si="1433">AN506</f>
        <v>0</v>
      </c>
      <c r="AO507" s="364">
        <f t="shared" ref="AO507" si="1434">AO506</f>
        <v>0</v>
      </c>
      <c r="AP507" s="364">
        <f t="shared" ref="AP507" si="1435">AP506</f>
        <v>0</v>
      </c>
      <c r="AQ507" s="364">
        <f t="shared" ref="AQ507" si="1436">AQ506</f>
        <v>0</v>
      </c>
      <c r="AR507" s="364">
        <f t="shared" ref="AR507" si="1437">AR506</f>
        <v>0</v>
      </c>
      <c r="AS507" s="364">
        <f t="shared" ref="AS507" si="1438">AS506</f>
        <v>0</v>
      </c>
      <c r="AT507" s="364">
        <f t="shared" ref="AT507" si="1439">AT506</f>
        <v>0</v>
      </c>
      <c r="AU507" s="268"/>
    </row>
    <row r="508" spans="1:47" ht="15" outlineLevel="1">
      <c r="A508" s="466"/>
      <c r="B508" s="384"/>
      <c r="C508" s="253"/>
      <c r="D508" s="253"/>
      <c r="E508" s="253"/>
      <c r="F508" s="253"/>
      <c r="G508" s="253"/>
      <c r="H508" s="253"/>
      <c r="I508" s="253"/>
      <c r="J508" s="253"/>
      <c r="K508" s="253"/>
      <c r="L508" s="253"/>
      <c r="M508" s="253"/>
      <c r="N508" s="253"/>
      <c r="O508" s="253"/>
      <c r="P508" s="253"/>
      <c r="Q508" s="253"/>
      <c r="R508" s="253"/>
      <c r="S508" s="253"/>
      <c r="T508" s="253"/>
      <c r="U508" s="253"/>
      <c r="V508" s="253"/>
      <c r="W508" s="253"/>
      <c r="X508" s="253"/>
      <c r="Y508" s="253"/>
      <c r="Z508" s="253"/>
      <c r="AA508" s="253"/>
      <c r="AB508" s="253"/>
      <c r="AC508" s="253"/>
      <c r="AD508" s="253"/>
      <c r="AE508" s="253"/>
      <c r="AF508" s="253"/>
      <c r="AG508" s="365"/>
      <c r="AH508" s="378"/>
      <c r="AI508" s="378"/>
      <c r="AJ508" s="378"/>
      <c r="AK508" s="378"/>
      <c r="AL508" s="378"/>
      <c r="AM508" s="378"/>
      <c r="AN508" s="378"/>
      <c r="AO508" s="378"/>
      <c r="AP508" s="378"/>
      <c r="AQ508" s="378"/>
      <c r="AR508" s="378"/>
      <c r="AS508" s="378"/>
      <c r="AT508" s="378"/>
      <c r="AU508" s="268"/>
    </row>
    <row r="509" spans="1:47" ht="30" outlineLevel="1">
      <c r="A509" s="466">
        <v>28</v>
      </c>
      <c r="B509" s="381" t="s">
        <v>120</v>
      </c>
      <c r="C509" s="253" t="s">
        <v>25</v>
      </c>
      <c r="D509" s="257"/>
      <c r="E509" s="257"/>
      <c r="F509" s="257"/>
      <c r="G509" s="257"/>
      <c r="H509" s="257"/>
      <c r="I509" s="257"/>
      <c r="J509" s="257"/>
      <c r="K509" s="257"/>
      <c r="L509" s="257"/>
      <c r="M509" s="257"/>
      <c r="N509" s="257"/>
      <c r="O509" s="257"/>
      <c r="P509" s="257"/>
      <c r="Q509" s="257"/>
      <c r="R509" s="257">
        <v>12</v>
      </c>
      <c r="S509" s="257"/>
      <c r="T509" s="257"/>
      <c r="U509" s="257"/>
      <c r="V509" s="257"/>
      <c r="W509" s="257"/>
      <c r="X509" s="257"/>
      <c r="Y509" s="257"/>
      <c r="Z509" s="257"/>
      <c r="AA509" s="257"/>
      <c r="AB509" s="257"/>
      <c r="AC509" s="257"/>
      <c r="AD509" s="257"/>
      <c r="AE509" s="257"/>
      <c r="AF509" s="673"/>
      <c r="AG509" s="379"/>
      <c r="AH509" s="363"/>
      <c r="AI509" s="363"/>
      <c r="AJ509" s="363"/>
      <c r="AK509" s="363"/>
      <c r="AL509" s="363"/>
      <c r="AM509" s="363"/>
      <c r="AN509" s="368"/>
      <c r="AO509" s="368"/>
      <c r="AP509" s="368"/>
      <c r="AQ509" s="368"/>
      <c r="AR509" s="368"/>
      <c r="AS509" s="368"/>
      <c r="AT509" s="368"/>
      <c r="AU509" s="258">
        <f>SUM(AG509:AT509)</f>
        <v>0</v>
      </c>
    </row>
    <row r="510" spans="1:47" ht="15" outlineLevel="1">
      <c r="A510" s="466"/>
      <c r="B510" s="384" t="s">
        <v>307</v>
      </c>
      <c r="C510" s="253" t="s">
        <v>163</v>
      </c>
      <c r="D510" s="257"/>
      <c r="E510" s="257"/>
      <c r="F510" s="257"/>
      <c r="G510" s="257"/>
      <c r="H510" s="257"/>
      <c r="I510" s="257"/>
      <c r="J510" s="257"/>
      <c r="K510" s="257"/>
      <c r="L510" s="257"/>
      <c r="M510" s="257"/>
      <c r="N510" s="257"/>
      <c r="O510" s="257"/>
      <c r="P510" s="257"/>
      <c r="Q510" s="257"/>
      <c r="R510" s="257">
        <f>R509</f>
        <v>12</v>
      </c>
      <c r="S510" s="257"/>
      <c r="T510" s="257"/>
      <c r="U510" s="257"/>
      <c r="V510" s="257"/>
      <c r="W510" s="257"/>
      <c r="X510" s="257"/>
      <c r="Y510" s="257"/>
      <c r="Z510" s="257"/>
      <c r="AA510" s="257"/>
      <c r="AB510" s="257"/>
      <c r="AC510" s="257"/>
      <c r="AD510" s="257"/>
      <c r="AE510" s="257"/>
      <c r="AF510" s="673"/>
      <c r="AG510" s="364">
        <f>AG509</f>
        <v>0</v>
      </c>
      <c r="AH510" s="364">
        <f t="shared" ref="AH510" si="1440">AH509</f>
        <v>0</v>
      </c>
      <c r="AI510" s="364">
        <f t="shared" ref="AI510" si="1441">AI509</f>
        <v>0</v>
      </c>
      <c r="AJ510" s="364">
        <f t="shared" ref="AJ510" si="1442">AJ509</f>
        <v>0</v>
      </c>
      <c r="AK510" s="364">
        <f t="shared" ref="AK510" si="1443">AK509</f>
        <v>0</v>
      </c>
      <c r="AL510" s="364">
        <f t="shared" ref="AL510" si="1444">AL509</f>
        <v>0</v>
      </c>
      <c r="AM510" s="364">
        <f t="shared" ref="AM510" si="1445">AM509</f>
        <v>0</v>
      </c>
      <c r="AN510" s="364">
        <f t="shared" ref="AN510" si="1446">AN509</f>
        <v>0</v>
      </c>
      <c r="AO510" s="364">
        <f t="shared" ref="AO510" si="1447">AO509</f>
        <v>0</v>
      </c>
      <c r="AP510" s="364">
        <f t="shared" ref="AP510" si="1448">AP509</f>
        <v>0</v>
      </c>
      <c r="AQ510" s="364">
        <f t="shared" ref="AQ510" si="1449">AQ509</f>
        <v>0</v>
      </c>
      <c r="AR510" s="364">
        <f t="shared" ref="AR510" si="1450">AR509</f>
        <v>0</v>
      </c>
      <c r="AS510" s="364">
        <f t="shared" ref="AS510" si="1451">AS509</f>
        <v>0</v>
      </c>
      <c r="AT510" s="364">
        <f t="shared" ref="AT510" si="1452">AT509</f>
        <v>0</v>
      </c>
      <c r="AU510" s="268"/>
    </row>
    <row r="511" spans="1:47" ht="15" outlineLevel="1">
      <c r="A511" s="466"/>
      <c r="B511" s="384"/>
      <c r="C511" s="253"/>
      <c r="D511" s="253"/>
      <c r="E511" s="253"/>
      <c r="F511" s="253"/>
      <c r="G511" s="253"/>
      <c r="H511" s="253"/>
      <c r="I511" s="253"/>
      <c r="J511" s="253"/>
      <c r="K511" s="253"/>
      <c r="L511" s="253"/>
      <c r="M511" s="253"/>
      <c r="N511" s="253"/>
      <c r="O511" s="253"/>
      <c r="P511" s="253"/>
      <c r="Q511" s="253"/>
      <c r="R511" s="253"/>
      <c r="S511" s="253"/>
      <c r="T511" s="253"/>
      <c r="U511" s="253"/>
      <c r="V511" s="253"/>
      <c r="W511" s="253"/>
      <c r="X511" s="253"/>
      <c r="Y511" s="253"/>
      <c r="Z511" s="253"/>
      <c r="AA511" s="253"/>
      <c r="AB511" s="253"/>
      <c r="AC511" s="253"/>
      <c r="AD511" s="253"/>
      <c r="AE511" s="253"/>
      <c r="AF511" s="253"/>
      <c r="AG511" s="365"/>
      <c r="AH511" s="378"/>
      <c r="AI511" s="378"/>
      <c r="AJ511" s="378"/>
      <c r="AK511" s="378"/>
      <c r="AL511" s="378"/>
      <c r="AM511" s="378"/>
      <c r="AN511" s="378"/>
      <c r="AO511" s="378"/>
      <c r="AP511" s="378"/>
      <c r="AQ511" s="378"/>
      <c r="AR511" s="378"/>
      <c r="AS511" s="378"/>
      <c r="AT511" s="378"/>
      <c r="AU511" s="268"/>
    </row>
    <row r="512" spans="1:47" ht="30" outlineLevel="1">
      <c r="A512" s="466">
        <v>29</v>
      </c>
      <c r="B512" s="381" t="s">
        <v>121</v>
      </c>
      <c r="C512" s="253" t="s">
        <v>25</v>
      </c>
      <c r="D512" s="257"/>
      <c r="E512" s="257"/>
      <c r="F512" s="257"/>
      <c r="G512" s="257"/>
      <c r="H512" s="257"/>
      <c r="I512" s="257"/>
      <c r="J512" s="257"/>
      <c r="K512" s="257"/>
      <c r="L512" s="257"/>
      <c r="M512" s="257"/>
      <c r="N512" s="257"/>
      <c r="O512" s="257"/>
      <c r="P512" s="257"/>
      <c r="Q512" s="257"/>
      <c r="R512" s="257">
        <v>3</v>
      </c>
      <c r="S512" s="257"/>
      <c r="T512" s="257"/>
      <c r="U512" s="257"/>
      <c r="V512" s="257"/>
      <c r="W512" s="257"/>
      <c r="X512" s="257"/>
      <c r="Y512" s="257"/>
      <c r="Z512" s="257"/>
      <c r="AA512" s="257"/>
      <c r="AB512" s="257"/>
      <c r="AC512" s="257"/>
      <c r="AD512" s="257"/>
      <c r="AE512" s="257"/>
      <c r="AF512" s="673"/>
      <c r="AG512" s="379"/>
      <c r="AH512" s="363"/>
      <c r="AI512" s="363"/>
      <c r="AJ512" s="363"/>
      <c r="AK512" s="363"/>
      <c r="AL512" s="363"/>
      <c r="AM512" s="363"/>
      <c r="AN512" s="368"/>
      <c r="AO512" s="368"/>
      <c r="AP512" s="368"/>
      <c r="AQ512" s="368"/>
      <c r="AR512" s="368"/>
      <c r="AS512" s="368"/>
      <c r="AT512" s="368"/>
      <c r="AU512" s="258">
        <f>SUM(AG512:AT512)</f>
        <v>0</v>
      </c>
    </row>
    <row r="513" spans="1:47" ht="15" outlineLevel="1">
      <c r="A513" s="466"/>
      <c r="B513" s="384" t="s">
        <v>307</v>
      </c>
      <c r="C513" s="253" t="s">
        <v>163</v>
      </c>
      <c r="D513" s="257"/>
      <c r="E513" s="257"/>
      <c r="F513" s="257"/>
      <c r="G513" s="257"/>
      <c r="H513" s="257"/>
      <c r="I513" s="257"/>
      <c r="J513" s="257"/>
      <c r="K513" s="257"/>
      <c r="L513" s="257"/>
      <c r="M513" s="257"/>
      <c r="N513" s="257"/>
      <c r="O513" s="257"/>
      <c r="P513" s="257"/>
      <c r="Q513" s="257"/>
      <c r="R513" s="257">
        <f>R512</f>
        <v>3</v>
      </c>
      <c r="S513" s="257"/>
      <c r="T513" s="257"/>
      <c r="U513" s="257"/>
      <c r="V513" s="257"/>
      <c r="W513" s="257"/>
      <c r="X513" s="257"/>
      <c r="Y513" s="257"/>
      <c r="Z513" s="257"/>
      <c r="AA513" s="257"/>
      <c r="AB513" s="257"/>
      <c r="AC513" s="257"/>
      <c r="AD513" s="257"/>
      <c r="AE513" s="257"/>
      <c r="AF513" s="673"/>
      <c r="AG513" s="364">
        <f>AG512</f>
        <v>0</v>
      </c>
      <c r="AH513" s="364">
        <f t="shared" ref="AH513" si="1453">AH512</f>
        <v>0</v>
      </c>
      <c r="AI513" s="364">
        <f t="shared" ref="AI513" si="1454">AI512</f>
        <v>0</v>
      </c>
      <c r="AJ513" s="364">
        <f t="shared" ref="AJ513" si="1455">AJ512</f>
        <v>0</v>
      </c>
      <c r="AK513" s="364">
        <f t="shared" ref="AK513" si="1456">AK512</f>
        <v>0</v>
      </c>
      <c r="AL513" s="364">
        <f t="shared" ref="AL513" si="1457">AL512</f>
        <v>0</v>
      </c>
      <c r="AM513" s="364">
        <f t="shared" ref="AM513" si="1458">AM512</f>
        <v>0</v>
      </c>
      <c r="AN513" s="364">
        <f t="shared" ref="AN513" si="1459">AN512</f>
        <v>0</v>
      </c>
      <c r="AO513" s="364">
        <f t="shared" ref="AO513" si="1460">AO512</f>
        <v>0</v>
      </c>
      <c r="AP513" s="364">
        <f t="shared" ref="AP513" si="1461">AP512</f>
        <v>0</v>
      </c>
      <c r="AQ513" s="364">
        <f t="shared" ref="AQ513" si="1462">AQ512</f>
        <v>0</v>
      </c>
      <c r="AR513" s="364">
        <f t="shared" ref="AR513" si="1463">AR512</f>
        <v>0</v>
      </c>
      <c r="AS513" s="364">
        <f t="shared" ref="AS513" si="1464">AS512</f>
        <v>0</v>
      </c>
      <c r="AT513" s="364">
        <f t="shared" ref="AT513" si="1465">AT512</f>
        <v>0</v>
      </c>
      <c r="AU513" s="268"/>
    </row>
    <row r="514" spans="1:47" ht="15" outlineLevel="1">
      <c r="A514" s="466"/>
      <c r="B514" s="384"/>
      <c r="C514" s="253"/>
      <c r="D514" s="253"/>
      <c r="E514" s="253"/>
      <c r="F514" s="253"/>
      <c r="G514" s="253"/>
      <c r="H514" s="253"/>
      <c r="I514" s="253"/>
      <c r="J514" s="253"/>
      <c r="K514" s="253"/>
      <c r="L514" s="253"/>
      <c r="M514" s="253"/>
      <c r="N514" s="253"/>
      <c r="O514" s="253"/>
      <c r="P514" s="253"/>
      <c r="Q514" s="253"/>
      <c r="R514" s="253"/>
      <c r="S514" s="253"/>
      <c r="T514" s="253"/>
      <c r="U514" s="253"/>
      <c r="V514" s="253"/>
      <c r="W514" s="253"/>
      <c r="X514" s="253"/>
      <c r="Y514" s="253"/>
      <c r="Z514" s="253"/>
      <c r="AA514" s="253"/>
      <c r="AB514" s="253"/>
      <c r="AC514" s="253"/>
      <c r="AD514" s="253"/>
      <c r="AE514" s="253"/>
      <c r="AF514" s="253"/>
      <c r="AG514" s="365"/>
      <c r="AH514" s="378"/>
      <c r="AI514" s="378"/>
      <c r="AJ514" s="378"/>
      <c r="AK514" s="378"/>
      <c r="AL514" s="378"/>
      <c r="AM514" s="378"/>
      <c r="AN514" s="378"/>
      <c r="AO514" s="378"/>
      <c r="AP514" s="378"/>
      <c r="AQ514" s="378"/>
      <c r="AR514" s="378"/>
      <c r="AS514" s="378"/>
      <c r="AT514" s="378"/>
      <c r="AU514" s="268"/>
    </row>
    <row r="515" spans="1:47" ht="30" outlineLevel="1">
      <c r="A515" s="466">
        <v>30</v>
      </c>
      <c r="B515" s="381" t="s">
        <v>122</v>
      </c>
      <c r="C515" s="253" t="s">
        <v>25</v>
      </c>
      <c r="D515" s="257"/>
      <c r="E515" s="257"/>
      <c r="F515" s="257"/>
      <c r="G515" s="257"/>
      <c r="H515" s="257"/>
      <c r="I515" s="257"/>
      <c r="J515" s="257"/>
      <c r="K515" s="257"/>
      <c r="L515" s="257"/>
      <c r="M515" s="257"/>
      <c r="N515" s="257"/>
      <c r="O515" s="257"/>
      <c r="P515" s="257"/>
      <c r="Q515" s="257"/>
      <c r="R515" s="257">
        <v>12</v>
      </c>
      <c r="S515" s="257"/>
      <c r="T515" s="257"/>
      <c r="U515" s="257"/>
      <c r="V515" s="257"/>
      <c r="W515" s="257"/>
      <c r="X515" s="257"/>
      <c r="Y515" s="257"/>
      <c r="Z515" s="257"/>
      <c r="AA515" s="257"/>
      <c r="AB515" s="257"/>
      <c r="AC515" s="257"/>
      <c r="AD515" s="257"/>
      <c r="AE515" s="257"/>
      <c r="AF515" s="673"/>
      <c r="AG515" s="379"/>
      <c r="AH515" s="363"/>
      <c r="AI515" s="363"/>
      <c r="AJ515" s="363"/>
      <c r="AK515" s="363"/>
      <c r="AL515" s="363"/>
      <c r="AM515" s="363"/>
      <c r="AN515" s="368"/>
      <c r="AO515" s="368"/>
      <c r="AP515" s="368"/>
      <c r="AQ515" s="368"/>
      <c r="AR515" s="368"/>
      <c r="AS515" s="368"/>
      <c r="AT515" s="368"/>
      <c r="AU515" s="258">
        <f>SUM(AG515:AT515)</f>
        <v>0</v>
      </c>
    </row>
    <row r="516" spans="1:47" ht="15" outlineLevel="1">
      <c r="A516" s="466"/>
      <c r="B516" s="384" t="s">
        <v>307</v>
      </c>
      <c r="C516" s="253" t="s">
        <v>163</v>
      </c>
      <c r="D516" s="257"/>
      <c r="E516" s="257"/>
      <c r="F516" s="257"/>
      <c r="G516" s="257"/>
      <c r="H516" s="257"/>
      <c r="I516" s="257"/>
      <c r="J516" s="257"/>
      <c r="K516" s="257"/>
      <c r="L516" s="257"/>
      <c r="M516" s="257"/>
      <c r="N516" s="257"/>
      <c r="O516" s="257"/>
      <c r="P516" s="257"/>
      <c r="Q516" s="257"/>
      <c r="R516" s="257">
        <f>R515</f>
        <v>12</v>
      </c>
      <c r="S516" s="257"/>
      <c r="T516" s="257"/>
      <c r="U516" s="257"/>
      <c r="V516" s="257"/>
      <c r="W516" s="257"/>
      <c r="X516" s="257"/>
      <c r="Y516" s="257"/>
      <c r="Z516" s="257"/>
      <c r="AA516" s="257"/>
      <c r="AB516" s="257"/>
      <c r="AC516" s="257"/>
      <c r="AD516" s="257"/>
      <c r="AE516" s="257"/>
      <c r="AF516" s="673"/>
      <c r="AG516" s="364">
        <f>AG515</f>
        <v>0</v>
      </c>
      <c r="AH516" s="364">
        <f t="shared" ref="AH516" si="1466">AH515</f>
        <v>0</v>
      </c>
      <c r="AI516" s="364">
        <f t="shared" ref="AI516" si="1467">AI515</f>
        <v>0</v>
      </c>
      <c r="AJ516" s="364">
        <f t="shared" ref="AJ516" si="1468">AJ515</f>
        <v>0</v>
      </c>
      <c r="AK516" s="364">
        <f t="shared" ref="AK516" si="1469">AK515</f>
        <v>0</v>
      </c>
      <c r="AL516" s="364">
        <f t="shared" ref="AL516" si="1470">AL515</f>
        <v>0</v>
      </c>
      <c r="AM516" s="364">
        <f t="shared" ref="AM516" si="1471">AM515</f>
        <v>0</v>
      </c>
      <c r="AN516" s="364">
        <f t="shared" ref="AN516" si="1472">AN515</f>
        <v>0</v>
      </c>
      <c r="AO516" s="364">
        <f t="shared" ref="AO516" si="1473">AO515</f>
        <v>0</v>
      </c>
      <c r="AP516" s="364">
        <f t="shared" ref="AP516" si="1474">AP515</f>
        <v>0</v>
      </c>
      <c r="AQ516" s="364">
        <f t="shared" ref="AQ516" si="1475">AQ515</f>
        <v>0</v>
      </c>
      <c r="AR516" s="364">
        <f t="shared" ref="AR516" si="1476">AR515</f>
        <v>0</v>
      </c>
      <c r="AS516" s="364">
        <f t="shared" ref="AS516" si="1477">AS515</f>
        <v>0</v>
      </c>
      <c r="AT516" s="364">
        <f t="shared" ref="AT516" si="1478">AT515</f>
        <v>0</v>
      </c>
      <c r="AU516" s="268"/>
    </row>
    <row r="517" spans="1:47" ht="15" outlineLevel="1">
      <c r="A517" s="466"/>
      <c r="B517" s="384"/>
      <c r="C517" s="253"/>
      <c r="D517" s="253"/>
      <c r="E517" s="253"/>
      <c r="F517" s="253"/>
      <c r="G517" s="253"/>
      <c r="H517" s="253"/>
      <c r="I517" s="253"/>
      <c r="J517" s="253"/>
      <c r="K517" s="253"/>
      <c r="L517" s="253"/>
      <c r="M517" s="253"/>
      <c r="N517" s="253"/>
      <c r="O517" s="253"/>
      <c r="P517" s="253"/>
      <c r="Q517" s="253"/>
      <c r="R517" s="253"/>
      <c r="S517" s="253"/>
      <c r="T517" s="253"/>
      <c r="U517" s="253"/>
      <c r="V517" s="253"/>
      <c r="W517" s="253"/>
      <c r="X517" s="253"/>
      <c r="Y517" s="253"/>
      <c r="Z517" s="253"/>
      <c r="AA517" s="253"/>
      <c r="AB517" s="253"/>
      <c r="AC517" s="253"/>
      <c r="AD517" s="253"/>
      <c r="AE517" s="253"/>
      <c r="AF517" s="253"/>
      <c r="AG517" s="365"/>
      <c r="AH517" s="378"/>
      <c r="AI517" s="378"/>
      <c r="AJ517" s="378"/>
      <c r="AK517" s="378"/>
      <c r="AL517" s="378"/>
      <c r="AM517" s="378"/>
      <c r="AN517" s="378"/>
      <c r="AO517" s="378"/>
      <c r="AP517" s="378"/>
      <c r="AQ517" s="378"/>
      <c r="AR517" s="378"/>
      <c r="AS517" s="378"/>
      <c r="AT517" s="378"/>
      <c r="AU517" s="268"/>
    </row>
    <row r="518" spans="1:47" ht="15" outlineLevel="1">
      <c r="A518" s="466">
        <v>31</v>
      </c>
      <c r="B518" s="381" t="s">
        <v>123</v>
      </c>
      <c r="C518" s="253" t="s">
        <v>25</v>
      </c>
      <c r="D518" s="257"/>
      <c r="E518" s="257"/>
      <c r="F518" s="257"/>
      <c r="G518" s="257"/>
      <c r="H518" s="257"/>
      <c r="I518" s="257"/>
      <c r="J518" s="257"/>
      <c r="K518" s="257"/>
      <c r="L518" s="257"/>
      <c r="M518" s="257"/>
      <c r="N518" s="257"/>
      <c r="O518" s="257"/>
      <c r="P518" s="257"/>
      <c r="Q518" s="257"/>
      <c r="R518" s="257">
        <v>12</v>
      </c>
      <c r="S518" s="257"/>
      <c r="T518" s="257"/>
      <c r="U518" s="257"/>
      <c r="V518" s="257"/>
      <c r="W518" s="257"/>
      <c r="X518" s="257"/>
      <c r="Y518" s="257"/>
      <c r="Z518" s="257"/>
      <c r="AA518" s="257"/>
      <c r="AB518" s="257"/>
      <c r="AC518" s="257"/>
      <c r="AD518" s="257"/>
      <c r="AE518" s="257"/>
      <c r="AF518" s="673"/>
      <c r="AG518" s="379"/>
      <c r="AH518" s="363"/>
      <c r="AI518" s="363"/>
      <c r="AJ518" s="363"/>
      <c r="AK518" s="363"/>
      <c r="AL518" s="363"/>
      <c r="AM518" s="363"/>
      <c r="AN518" s="368"/>
      <c r="AO518" s="368"/>
      <c r="AP518" s="368"/>
      <c r="AQ518" s="368"/>
      <c r="AR518" s="368"/>
      <c r="AS518" s="368"/>
      <c r="AT518" s="368"/>
      <c r="AU518" s="258">
        <f>SUM(AG518:AT518)</f>
        <v>0</v>
      </c>
    </row>
    <row r="519" spans="1:47" ht="15" outlineLevel="1">
      <c r="A519" s="466"/>
      <c r="B519" s="384" t="s">
        <v>307</v>
      </c>
      <c r="C519" s="253" t="s">
        <v>163</v>
      </c>
      <c r="D519" s="257"/>
      <c r="E519" s="257"/>
      <c r="F519" s="257"/>
      <c r="G519" s="257"/>
      <c r="H519" s="257"/>
      <c r="I519" s="257"/>
      <c r="J519" s="257"/>
      <c r="K519" s="257"/>
      <c r="L519" s="257"/>
      <c r="M519" s="257"/>
      <c r="N519" s="257"/>
      <c r="O519" s="257"/>
      <c r="P519" s="257"/>
      <c r="Q519" s="257"/>
      <c r="R519" s="257">
        <f>R518</f>
        <v>12</v>
      </c>
      <c r="S519" s="257"/>
      <c r="T519" s="257"/>
      <c r="U519" s="257"/>
      <c r="V519" s="257"/>
      <c r="W519" s="257"/>
      <c r="X519" s="257"/>
      <c r="Y519" s="257"/>
      <c r="Z519" s="257"/>
      <c r="AA519" s="257"/>
      <c r="AB519" s="257"/>
      <c r="AC519" s="257"/>
      <c r="AD519" s="257"/>
      <c r="AE519" s="257"/>
      <c r="AF519" s="673"/>
      <c r="AG519" s="364">
        <f>AG518</f>
        <v>0</v>
      </c>
      <c r="AH519" s="364">
        <f t="shared" ref="AH519" si="1479">AH518</f>
        <v>0</v>
      </c>
      <c r="AI519" s="364">
        <f t="shared" ref="AI519" si="1480">AI518</f>
        <v>0</v>
      </c>
      <c r="AJ519" s="364">
        <f t="shared" ref="AJ519" si="1481">AJ518</f>
        <v>0</v>
      </c>
      <c r="AK519" s="364">
        <f t="shared" ref="AK519" si="1482">AK518</f>
        <v>0</v>
      </c>
      <c r="AL519" s="364">
        <f t="shared" ref="AL519" si="1483">AL518</f>
        <v>0</v>
      </c>
      <c r="AM519" s="364">
        <f t="shared" ref="AM519" si="1484">AM518</f>
        <v>0</v>
      </c>
      <c r="AN519" s="364">
        <f t="shared" ref="AN519" si="1485">AN518</f>
        <v>0</v>
      </c>
      <c r="AO519" s="364">
        <f t="shared" ref="AO519" si="1486">AO518</f>
        <v>0</v>
      </c>
      <c r="AP519" s="364">
        <f t="shared" ref="AP519" si="1487">AP518</f>
        <v>0</v>
      </c>
      <c r="AQ519" s="364">
        <f t="shared" ref="AQ519" si="1488">AQ518</f>
        <v>0</v>
      </c>
      <c r="AR519" s="364">
        <f t="shared" ref="AR519" si="1489">AR518</f>
        <v>0</v>
      </c>
      <c r="AS519" s="364">
        <f t="shared" ref="AS519" si="1490">AS518</f>
        <v>0</v>
      </c>
      <c r="AT519" s="364">
        <f t="shared" ref="AT519" si="1491">AT518</f>
        <v>0</v>
      </c>
      <c r="AU519" s="268"/>
    </row>
    <row r="520" spans="1:47" ht="15" outlineLevel="1">
      <c r="A520" s="466"/>
      <c r="B520" s="381"/>
      <c r="C520" s="253"/>
      <c r="D520" s="253"/>
      <c r="E520" s="253"/>
      <c r="F520" s="253"/>
      <c r="G520" s="253"/>
      <c r="H520" s="253"/>
      <c r="I520" s="253"/>
      <c r="J520" s="253"/>
      <c r="K520" s="253"/>
      <c r="L520" s="253"/>
      <c r="M520" s="253"/>
      <c r="N520" s="253"/>
      <c r="O520" s="253"/>
      <c r="P520" s="253"/>
      <c r="Q520" s="253"/>
      <c r="R520" s="253"/>
      <c r="S520" s="253"/>
      <c r="T520" s="253"/>
      <c r="U520" s="253"/>
      <c r="V520" s="253"/>
      <c r="W520" s="253"/>
      <c r="X520" s="253"/>
      <c r="Y520" s="253"/>
      <c r="Z520" s="253"/>
      <c r="AA520" s="253"/>
      <c r="AB520" s="253"/>
      <c r="AC520" s="253"/>
      <c r="AD520" s="253"/>
      <c r="AE520" s="253"/>
      <c r="AF520" s="253"/>
      <c r="AG520" s="365"/>
      <c r="AH520" s="378"/>
      <c r="AI520" s="378"/>
      <c r="AJ520" s="378"/>
      <c r="AK520" s="378"/>
      <c r="AL520" s="378"/>
      <c r="AM520" s="378"/>
      <c r="AN520" s="378"/>
      <c r="AO520" s="378"/>
      <c r="AP520" s="378"/>
      <c r="AQ520" s="378"/>
      <c r="AR520" s="378"/>
      <c r="AS520" s="378"/>
      <c r="AT520" s="378"/>
      <c r="AU520" s="268"/>
    </row>
    <row r="521" spans="1:47" ht="15" outlineLevel="1">
      <c r="A521" s="466">
        <v>32</v>
      </c>
      <c r="B521" s="381" t="s">
        <v>124</v>
      </c>
      <c r="C521" s="253" t="s">
        <v>25</v>
      </c>
      <c r="D521" s="257"/>
      <c r="E521" s="257"/>
      <c r="F521" s="257"/>
      <c r="G521" s="257"/>
      <c r="H521" s="257">
        <f>+'7.  Persistence Report'!BA29</f>
        <v>0</v>
      </c>
      <c r="I521" s="257">
        <f>+'7.  Persistence Report'!BB29</f>
        <v>0</v>
      </c>
      <c r="J521" s="257">
        <f>+'7.  Persistence Report'!BC29</f>
        <v>0</v>
      </c>
      <c r="K521" s="257">
        <f>+'7.  Persistence Report'!BD29</f>
        <v>0</v>
      </c>
      <c r="L521" s="257">
        <f>+'7.  Persistence Report'!BE29</f>
        <v>0</v>
      </c>
      <c r="M521" s="257">
        <f>+'7.  Persistence Report'!BF29</f>
        <v>0</v>
      </c>
      <c r="N521" s="257">
        <f>+'7.  Persistence Report'!BG29</f>
        <v>0</v>
      </c>
      <c r="O521" s="257">
        <f>+'7.  Persistence Report'!BH29</f>
        <v>0</v>
      </c>
      <c r="P521" s="257">
        <f>+'7.  Persistence Report'!BI29</f>
        <v>0</v>
      </c>
      <c r="Q521" s="257"/>
      <c r="R521" s="257">
        <v>12</v>
      </c>
      <c r="S521" s="257"/>
      <c r="T521" s="257"/>
      <c r="U521" s="257"/>
      <c r="V521" s="257"/>
      <c r="W521" s="257">
        <f>+'7.  Persistence Report'!V29</f>
        <v>0</v>
      </c>
      <c r="X521" s="257">
        <f>+'7.  Persistence Report'!W29</f>
        <v>0</v>
      </c>
      <c r="Y521" s="257">
        <f>+'7.  Persistence Report'!X29</f>
        <v>0</v>
      </c>
      <c r="Z521" s="257">
        <f>+'7.  Persistence Report'!Y29</f>
        <v>0</v>
      </c>
      <c r="AA521" s="257">
        <f>+'7.  Persistence Report'!Z29</f>
        <v>0</v>
      </c>
      <c r="AB521" s="257">
        <f>+'7.  Persistence Report'!AA29</f>
        <v>0</v>
      </c>
      <c r="AC521" s="257">
        <f>+'7.  Persistence Report'!AB29</f>
        <v>0</v>
      </c>
      <c r="AD521" s="257">
        <f>+'7.  Persistence Report'!AC29</f>
        <v>0</v>
      </c>
      <c r="AE521" s="257">
        <f>+'7.  Persistence Report'!AD29</f>
        <v>0</v>
      </c>
      <c r="AF521" s="673"/>
      <c r="AG521" s="379"/>
      <c r="AH521" s="363"/>
      <c r="AI521" s="363">
        <v>1</v>
      </c>
      <c r="AJ521" s="363"/>
      <c r="AK521" s="363"/>
      <c r="AL521" s="363"/>
      <c r="AM521" s="363"/>
      <c r="AN521" s="368"/>
      <c r="AO521" s="368"/>
      <c r="AP521" s="368"/>
      <c r="AQ521" s="368"/>
      <c r="AR521" s="368"/>
      <c r="AS521" s="368"/>
      <c r="AT521" s="368"/>
      <c r="AU521" s="258">
        <f>SUM(AG521:AT521)</f>
        <v>1</v>
      </c>
    </row>
    <row r="522" spans="1:47" ht="15" outlineLevel="1">
      <c r="A522" s="466"/>
      <c r="B522" s="384" t="s">
        <v>307</v>
      </c>
      <c r="C522" s="253" t="s">
        <v>163</v>
      </c>
      <c r="D522" s="257"/>
      <c r="E522" s="257"/>
      <c r="F522" s="257"/>
      <c r="G522" s="257"/>
      <c r="H522" s="257"/>
      <c r="I522" s="257"/>
      <c r="J522" s="257"/>
      <c r="K522" s="257"/>
      <c r="L522" s="257"/>
      <c r="M522" s="257"/>
      <c r="N522" s="257"/>
      <c r="O522" s="257"/>
      <c r="P522" s="257"/>
      <c r="Q522" s="257"/>
      <c r="R522" s="257">
        <f>R521</f>
        <v>12</v>
      </c>
      <c r="S522" s="257"/>
      <c r="T522" s="257"/>
      <c r="U522" s="257"/>
      <c r="V522" s="257"/>
      <c r="W522" s="257"/>
      <c r="X522" s="257"/>
      <c r="Y522" s="257"/>
      <c r="Z522" s="257"/>
      <c r="AA522" s="257"/>
      <c r="AB522" s="257"/>
      <c r="AC522" s="257"/>
      <c r="AD522" s="257"/>
      <c r="AE522" s="257"/>
      <c r="AF522" s="673"/>
      <c r="AG522" s="364">
        <f>AG521</f>
        <v>0</v>
      </c>
      <c r="AH522" s="364">
        <f t="shared" ref="AH522" si="1492">AH521</f>
        <v>0</v>
      </c>
      <c r="AI522" s="364">
        <f t="shared" ref="AI522" si="1493">AI521</f>
        <v>1</v>
      </c>
      <c r="AJ522" s="364">
        <f t="shared" ref="AJ522" si="1494">AJ521</f>
        <v>0</v>
      </c>
      <c r="AK522" s="364">
        <f t="shared" ref="AK522" si="1495">AK521</f>
        <v>0</v>
      </c>
      <c r="AL522" s="364">
        <f t="shared" ref="AL522" si="1496">AL521</f>
        <v>0</v>
      </c>
      <c r="AM522" s="364">
        <f t="shared" ref="AM522" si="1497">AM521</f>
        <v>0</v>
      </c>
      <c r="AN522" s="364">
        <f t="shared" ref="AN522" si="1498">AN521</f>
        <v>0</v>
      </c>
      <c r="AO522" s="364">
        <f t="shared" ref="AO522" si="1499">AO521</f>
        <v>0</v>
      </c>
      <c r="AP522" s="364">
        <f t="shared" ref="AP522" si="1500">AP521</f>
        <v>0</v>
      </c>
      <c r="AQ522" s="364">
        <f t="shared" ref="AQ522" si="1501">AQ521</f>
        <v>0</v>
      </c>
      <c r="AR522" s="364">
        <f t="shared" ref="AR522" si="1502">AR521</f>
        <v>0</v>
      </c>
      <c r="AS522" s="364">
        <f t="shared" ref="AS522" si="1503">AS521</f>
        <v>0</v>
      </c>
      <c r="AT522" s="364">
        <f t="shared" ref="AT522" si="1504">AT521</f>
        <v>0</v>
      </c>
      <c r="AU522" s="268"/>
    </row>
    <row r="523" spans="1:47" ht="15" outlineLevel="1">
      <c r="A523" s="466"/>
      <c r="B523" s="381"/>
      <c r="C523" s="253"/>
      <c r="D523" s="253"/>
      <c r="E523" s="253"/>
      <c r="F523" s="253"/>
      <c r="G523" s="253"/>
      <c r="H523" s="253"/>
      <c r="I523" s="253"/>
      <c r="J523" s="253"/>
      <c r="K523" s="253"/>
      <c r="L523" s="253"/>
      <c r="M523" s="253"/>
      <c r="N523" s="253"/>
      <c r="O523" s="253"/>
      <c r="P523" s="253"/>
      <c r="Q523" s="253"/>
      <c r="R523" s="253"/>
      <c r="S523" s="253"/>
      <c r="T523" s="253"/>
      <c r="U523" s="253"/>
      <c r="V523" s="253"/>
      <c r="W523" s="253"/>
      <c r="X523" s="253"/>
      <c r="Y523" s="253"/>
      <c r="Z523" s="253"/>
      <c r="AA523" s="253"/>
      <c r="AB523" s="253"/>
      <c r="AC523" s="253"/>
      <c r="AD523" s="253"/>
      <c r="AE523" s="253"/>
      <c r="AF523" s="253"/>
      <c r="AG523" s="365"/>
      <c r="AH523" s="378"/>
      <c r="AI523" s="378"/>
      <c r="AJ523" s="378"/>
      <c r="AK523" s="378"/>
      <c r="AL523" s="378"/>
      <c r="AM523" s="378"/>
      <c r="AN523" s="378"/>
      <c r="AO523" s="378"/>
      <c r="AP523" s="378"/>
      <c r="AQ523" s="378"/>
      <c r="AR523" s="378"/>
      <c r="AS523" s="378"/>
      <c r="AT523" s="378"/>
      <c r="AU523" s="268"/>
    </row>
    <row r="524" spans="1:47" ht="15.6" outlineLevel="1">
      <c r="A524" s="466"/>
      <c r="B524" s="445" t="s">
        <v>498</v>
      </c>
      <c r="C524" s="253"/>
      <c r="D524" s="253"/>
      <c r="E524" s="253"/>
      <c r="F524" s="253"/>
      <c r="G524" s="253"/>
      <c r="H524" s="253"/>
      <c r="I524" s="253"/>
      <c r="J524" s="253"/>
      <c r="K524" s="253"/>
      <c r="L524" s="253"/>
      <c r="M524" s="253"/>
      <c r="N524" s="253"/>
      <c r="O524" s="253"/>
      <c r="P524" s="253"/>
      <c r="Q524" s="253"/>
      <c r="R524" s="253"/>
      <c r="S524" s="253"/>
      <c r="T524" s="253"/>
      <c r="U524" s="253"/>
      <c r="V524" s="253"/>
      <c r="W524" s="253"/>
      <c r="X524" s="253"/>
      <c r="Y524" s="253"/>
      <c r="Z524" s="253"/>
      <c r="AA524" s="253"/>
      <c r="AB524" s="253"/>
      <c r="AC524" s="253"/>
      <c r="AD524" s="253"/>
      <c r="AE524" s="253"/>
      <c r="AF524" s="253"/>
      <c r="AG524" s="365"/>
      <c r="AH524" s="378"/>
      <c r="AI524" s="378"/>
      <c r="AJ524" s="378"/>
      <c r="AK524" s="378"/>
      <c r="AL524" s="378"/>
      <c r="AM524" s="378"/>
      <c r="AN524" s="378"/>
      <c r="AO524" s="378"/>
      <c r="AP524" s="378"/>
      <c r="AQ524" s="378"/>
      <c r="AR524" s="378"/>
      <c r="AS524" s="378"/>
      <c r="AT524" s="378"/>
      <c r="AU524" s="268"/>
    </row>
    <row r="525" spans="1:47" ht="15" outlineLevel="1">
      <c r="A525" s="466">
        <v>33</v>
      </c>
      <c r="B525" s="381" t="s">
        <v>125</v>
      </c>
      <c r="C525" s="253" t="s">
        <v>25</v>
      </c>
      <c r="D525" s="257"/>
      <c r="E525" s="257"/>
      <c r="F525" s="257"/>
      <c r="G525" s="257"/>
      <c r="H525" s="257"/>
      <c r="I525" s="257"/>
      <c r="J525" s="257"/>
      <c r="K525" s="257"/>
      <c r="L525" s="257"/>
      <c r="M525" s="257"/>
      <c r="N525" s="257"/>
      <c r="O525" s="257"/>
      <c r="P525" s="257"/>
      <c r="Q525" s="257"/>
      <c r="R525" s="257">
        <v>0</v>
      </c>
      <c r="S525" s="257"/>
      <c r="T525" s="257"/>
      <c r="U525" s="257"/>
      <c r="V525" s="257"/>
      <c r="W525" s="257"/>
      <c r="X525" s="257"/>
      <c r="Y525" s="257"/>
      <c r="Z525" s="257"/>
      <c r="AA525" s="257"/>
      <c r="AB525" s="257"/>
      <c r="AC525" s="257"/>
      <c r="AD525" s="257"/>
      <c r="AE525" s="257"/>
      <c r="AF525" s="673"/>
      <c r="AG525" s="379"/>
      <c r="AH525" s="363"/>
      <c r="AI525" s="363"/>
      <c r="AJ525" s="363"/>
      <c r="AK525" s="363"/>
      <c r="AL525" s="363"/>
      <c r="AM525" s="363"/>
      <c r="AN525" s="368"/>
      <c r="AO525" s="368"/>
      <c r="AP525" s="368"/>
      <c r="AQ525" s="368"/>
      <c r="AR525" s="368"/>
      <c r="AS525" s="368"/>
      <c r="AT525" s="368"/>
      <c r="AU525" s="258">
        <f>SUM(AG525:AT525)</f>
        <v>0</v>
      </c>
    </row>
    <row r="526" spans="1:47" ht="15" outlineLevel="1">
      <c r="A526" s="466"/>
      <c r="B526" s="384" t="s">
        <v>307</v>
      </c>
      <c r="C526" s="253" t="s">
        <v>163</v>
      </c>
      <c r="D526" s="257"/>
      <c r="E526" s="257"/>
      <c r="F526" s="257"/>
      <c r="G526" s="257"/>
      <c r="H526" s="257"/>
      <c r="I526" s="257"/>
      <c r="J526" s="257"/>
      <c r="K526" s="257"/>
      <c r="L526" s="257"/>
      <c r="M526" s="257"/>
      <c r="N526" s="257"/>
      <c r="O526" s="257"/>
      <c r="P526" s="257"/>
      <c r="Q526" s="257"/>
      <c r="R526" s="257">
        <f>R525</f>
        <v>0</v>
      </c>
      <c r="S526" s="257"/>
      <c r="T526" s="257"/>
      <c r="U526" s="257"/>
      <c r="V526" s="257"/>
      <c r="W526" s="257"/>
      <c r="X526" s="257"/>
      <c r="Y526" s="257"/>
      <c r="Z526" s="257"/>
      <c r="AA526" s="257"/>
      <c r="AB526" s="257"/>
      <c r="AC526" s="257"/>
      <c r="AD526" s="257"/>
      <c r="AE526" s="257"/>
      <c r="AF526" s="673"/>
      <c r="AG526" s="364">
        <f>AG525</f>
        <v>0</v>
      </c>
      <c r="AH526" s="364">
        <f t="shared" ref="AH526" si="1505">AH525</f>
        <v>0</v>
      </c>
      <c r="AI526" s="364">
        <f t="shared" ref="AI526" si="1506">AI525</f>
        <v>0</v>
      </c>
      <c r="AJ526" s="364">
        <f t="shared" ref="AJ526" si="1507">AJ525</f>
        <v>0</v>
      </c>
      <c r="AK526" s="364">
        <f t="shared" ref="AK526" si="1508">AK525</f>
        <v>0</v>
      </c>
      <c r="AL526" s="364">
        <f t="shared" ref="AL526" si="1509">AL525</f>
        <v>0</v>
      </c>
      <c r="AM526" s="364">
        <f t="shared" ref="AM526" si="1510">AM525</f>
        <v>0</v>
      </c>
      <c r="AN526" s="364">
        <f t="shared" ref="AN526" si="1511">AN525</f>
        <v>0</v>
      </c>
      <c r="AO526" s="364">
        <f t="shared" ref="AO526" si="1512">AO525</f>
        <v>0</v>
      </c>
      <c r="AP526" s="364">
        <f t="shared" ref="AP526" si="1513">AP525</f>
        <v>0</v>
      </c>
      <c r="AQ526" s="364">
        <f t="shared" ref="AQ526" si="1514">AQ525</f>
        <v>0</v>
      </c>
      <c r="AR526" s="364">
        <f t="shared" ref="AR526" si="1515">AR525</f>
        <v>0</v>
      </c>
      <c r="AS526" s="364">
        <f t="shared" ref="AS526" si="1516">AS525</f>
        <v>0</v>
      </c>
      <c r="AT526" s="364">
        <f t="shared" ref="AT526" si="1517">AT525</f>
        <v>0</v>
      </c>
      <c r="AU526" s="268"/>
    </row>
    <row r="527" spans="1:47" ht="15" outlineLevel="1">
      <c r="A527" s="466"/>
      <c r="B527" s="381"/>
      <c r="C527" s="253"/>
      <c r="D527" s="253"/>
      <c r="E527" s="253"/>
      <c r="F527" s="253"/>
      <c r="G527" s="253"/>
      <c r="H527" s="253"/>
      <c r="I527" s="253"/>
      <c r="J527" s="253"/>
      <c r="K527" s="253"/>
      <c r="L527" s="253"/>
      <c r="M527" s="253"/>
      <c r="N527" s="253"/>
      <c r="O527" s="253"/>
      <c r="P527" s="253"/>
      <c r="Q527" s="253"/>
      <c r="R527" s="253"/>
      <c r="S527" s="253"/>
      <c r="T527" s="253"/>
      <c r="U527" s="253"/>
      <c r="V527" s="253"/>
      <c r="W527" s="253"/>
      <c r="X527" s="253"/>
      <c r="Y527" s="253"/>
      <c r="Z527" s="253"/>
      <c r="AA527" s="253"/>
      <c r="AB527" s="253"/>
      <c r="AC527" s="253"/>
      <c r="AD527" s="253"/>
      <c r="AE527" s="253"/>
      <c r="AF527" s="253"/>
      <c r="AG527" s="365"/>
      <c r="AH527" s="378"/>
      <c r="AI527" s="378"/>
      <c r="AJ527" s="378"/>
      <c r="AK527" s="378"/>
      <c r="AL527" s="378"/>
      <c r="AM527" s="378"/>
      <c r="AN527" s="378"/>
      <c r="AO527" s="378"/>
      <c r="AP527" s="378"/>
      <c r="AQ527" s="378"/>
      <c r="AR527" s="378"/>
      <c r="AS527" s="378"/>
      <c r="AT527" s="378"/>
      <c r="AU527" s="268"/>
    </row>
    <row r="528" spans="1:47" ht="15" outlineLevel="1">
      <c r="A528" s="466">
        <v>34</v>
      </c>
      <c r="B528" s="381" t="s">
        <v>126</v>
      </c>
      <c r="C528" s="253" t="s">
        <v>25</v>
      </c>
      <c r="D528" s="257"/>
      <c r="E528" s="257"/>
      <c r="F528" s="257"/>
      <c r="G528" s="257"/>
      <c r="H528" s="257"/>
      <c r="I528" s="257"/>
      <c r="J528" s="257"/>
      <c r="K528" s="257"/>
      <c r="L528" s="257"/>
      <c r="M528" s="257"/>
      <c r="N528" s="257"/>
      <c r="O528" s="257"/>
      <c r="P528" s="257"/>
      <c r="Q528" s="257"/>
      <c r="R528" s="257">
        <v>0</v>
      </c>
      <c r="S528" s="257"/>
      <c r="T528" s="257"/>
      <c r="U528" s="257"/>
      <c r="V528" s="257"/>
      <c r="W528" s="257"/>
      <c r="X528" s="257"/>
      <c r="Y528" s="257"/>
      <c r="Z528" s="257"/>
      <c r="AA528" s="257"/>
      <c r="AB528" s="257"/>
      <c r="AC528" s="257"/>
      <c r="AD528" s="257"/>
      <c r="AE528" s="257"/>
      <c r="AF528" s="673"/>
      <c r="AG528" s="379"/>
      <c r="AH528" s="363"/>
      <c r="AI528" s="363"/>
      <c r="AJ528" s="363"/>
      <c r="AK528" s="363"/>
      <c r="AL528" s="363"/>
      <c r="AM528" s="363"/>
      <c r="AN528" s="368"/>
      <c r="AO528" s="368"/>
      <c r="AP528" s="368"/>
      <c r="AQ528" s="368"/>
      <c r="AR528" s="368"/>
      <c r="AS528" s="368"/>
      <c r="AT528" s="368"/>
      <c r="AU528" s="258">
        <f>SUM(AG528:AT528)</f>
        <v>0</v>
      </c>
    </row>
    <row r="529" spans="1:47" ht="15" outlineLevel="1">
      <c r="A529" s="466"/>
      <c r="B529" s="384" t="s">
        <v>307</v>
      </c>
      <c r="C529" s="253" t="s">
        <v>163</v>
      </c>
      <c r="D529" s="257"/>
      <c r="E529" s="257"/>
      <c r="F529" s="257"/>
      <c r="G529" s="257"/>
      <c r="H529" s="257"/>
      <c r="I529" s="257"/>
      <c r="J529" s="257"/>
      <c r="K529" s="257"/>
      <c r="L529" s="257"/>
      <c r="M529" s="257"/>
      <c r="N529" s="257"/>
      <c r="O529" s="257"/>
      <c r="P529" s="257"/>
      <c r="Q529" s="257"/>
      <c r="R529" s="257">
        <f>R528</f>
        <v>0</v>
      </c>
      <c r="S529" s="257"/>
      <c r="T529" s="257"/>
      <c r="U529" s="257"/>
      <c r="V529" s="257"/>
      <c r="W529" s="257"/>
      <c r="X529" s="257"/>
      <c r="Y529" s="257"/>
      <c r="Z529" s="257"/>
      <c r="AA529" s="257"/>
      <c r="AB529" s="257"/>
      <c r="AC529" s="257"/>
      <c r="AD529" s="257"/>
      <c r="AE529" s="257"/>
      <c r="AF529" s="673"/>
      <c r="AG529" s="364">
        <f>AG528</f>
        <v>0</v>
      </c>
      <c r="AH529" s="364">
        <f t="shared" ref="AH529" si="1518">AH528</f>
        <v>0</v>
      </c>
      <c r="AI529" s="364">
        <f t="shared" ref="AI529" si="1519">AI528</f>
        <v>0</v>
      </c>
      <c r="AJ529" s="364">
        <f t="shared" ref="AJ529" si="1520">AJ528</f>
        <v>0</v>
      </c>
      <c r="AK529" s="364">
        <f t="shared" ref="AK529" si="1521">AK528</f>
        <v>0</v>
      </c>
      <c r="AL529" s="364">
        <f t="shared" ref="AL529" si="1522">AL528</f>
        <v>0</v>
      </c>
      <c r="AM529" s="364">
        <f t="shared" ref="AM529" si="1523">AM528</f>
        <v>0</v>
      </c>
      <c r="AN529" s="364">
        <f t="shared" ref="AN529" si="1524">AN528</f>
        <v>0</v>
      </c>
      <c r="AO529" s="364">
        <f t="shared" ref="AO529" si="1525">AO528</f>
        <v>0</v>
      </c>
      <c r="AP529" s="364">
        <f t="shared" ref="AP529" si="1526">AP528</f>
        <v>0</v>
      </c>
      <c r="AQ529" s="364">
        <f t="shared" ref="AQ529" si="1527">AQ528</f>
        <v>0</v>
      </c>
      <c r="AR529" s="364">
        <f t="shared" ref="AR529" si="1528">AR528</f>
        <v>0</v>
      </c>
      <c r="AS529" s="364">
        <f t="shared" ref="AS529" si="1529">AS528</f>
        <v>0</v>
      </c>
      <c r="AT529" s="364">
        <f t="shared" ref="AT529" si="1530">AT528</f>
        <v>0</v>
      </c>
      <c r="AU529" s="268"/>
    </row>
    <row r="530" spans="1:47" ht="15" outlineLevel="1">
      <c r="A530" s="466"/>
      <c r="B530" s="381"/>
      <c r="C530" s="253"/>
      <c r="D530" s="253"/>
      <c r="E530" s="253"/>
      <c r="F530" s="253"/>
      <c r="G530" s="253"/>
      <c r="H530" s="253"/>
      <c r="I530" s="253"/>
      <c r="J530" s="253"/>
      <c r="K530" s="253"/>
      <c r="L530" s="253"/>
      <c r="M530" s="253"/>
      <c r="N530" s="253"/>
      <c r="O530" s="253"/>
      <c r="P530" s="253"/>
      <c r="Q530" s="253"/>
      <c r="R530" s="253"/>
      <c r="S530" s="253"/>
      <c r="T530" s="253"/>
      <c r="U530" s="253"/>
      <c r="V530" s="253"/>
      <c r="W530" s="253"/>
      <c r="X530" s="253"/>
      <c r="Y530" s="253"/>
      <c r="Z530" s="253"/>
      <c r="AA530" s="253"/>
      <c r="AB530" s="253"/>
      <c r="AC530" s="253"/>
      <c r="AD530" s="253"/>
      <c r="AE530" s="253"/>
      <c r="AF530" s="253"/>
      <c r="AG530" s="365"/>
      <c r="AH530" s="378"/>
      <c r="AI530" s="378"/>
      <c r="AJ530" s="378"/>
      <c r="AK530" s="378"/>
      <c r="AL530" s="378"/>
      <c r="AM530" s="378"/>
      <c r="AN530" s="378"/>
      <c r="AO530" s="378"/>
      <c r="AP530" s="378"/>
      <c r="AQ530" s="378"/>
      <c r="AR530" s="378"/>
      <c r="AS530" s="378"/>
      <c r="AT530" s="378"/>
      <c r="AU530" s="268"/>
    </row>
    <row r="531" spans="1:47" ht="15" outlineLevel="1">
      <c r="A531" s="466">
        <v>35</v>
      </c>
      <c r="B531" s="381" t="s">
        <v>127</v>
      </c>
      <c r="C531" s="253" t="s">
        <v>25</v>
      </c>
      <c r="D531" s="257"/>
      <c r="E531" s="257"/>
      <c r="F531" s="257"/>
      <c r="G531" s="257"/>
      <c r="H531" s="257"/>
      <c r="I531" s="257"/>
      <c r="J531" s="257"/>
      <c r="K531" s="257"/>
      <c r="L531" s="257"/>
      <c r="M531" s="257"/>
      <c r="N531" s="257"/>
      <c r="O531" s="257"/>
      <c r="P531" s="257"/>
      <c r="Q531" s="257"/>
      <c r="R531" s="257">
        <v>0</v>
      </c>
      <c r="S531" s="257"/>
      <c r="T531" s="257"/>
      <c r="U531" s="257"/>
      <c r="V531" s="257"/>
      <c r="W531" s="257"/>
      <c r="X531" s="257"/>
      <c r="Y531" s="257"/>
      <c r="Z531" s="257"/>
      <c r="AA531" s="257"/>
      <c r="AB531" s="257"/>
      <c r="AC531" s="257"/>
      <c r="AD531" s="257"/>
      <c r="AE531" s="257"/>
      <c r="AF531" s="673"/>
      <c r="AG531" s="379"/>
      <c r="AH531" s="363"/>
      <c r="AI531" s="363"/>
      <c r="AJ531" s="363"/>
      <c r="AK531" s="363"/>
      <c r="AL531" s="363"/>
      <c r="AM531" s="363"/>
      <c r="AN531" s="368"/>
      <c r="AO531" s="368"/>
      <c r="AP531" s="368"/>
      <c r="AQ531" s="368"/>
      <c r="AR531" s="368"/>
      <c r="AS531" s="368"/>
      <c r="AT531" s="368"/>
      <c r="AU531" s="258">
        <f>SUM(AG531:AT531)</f>
        <v>0</v>
      </c>
    </row>
    <row r="532" spans="1:47" ht="15" outlineLevel="1">
      <c r="A532" s="466"/>
      <c r="B532" s="384" t="s">
        <v>307</v>
      </c>
      <c r="C532" s="253" t="s">
        <v>163</v>
      </c>
      <c r="D532" s="257"/>
      <c r="E532" s="257"/>
      <c r="F532" s="257"/>
      <c r="G532" s="257"/>
      <c r="H532" s="257"/>
      <c r="I532" s="257"/>
      <c r="J532" s="257"/>
      <c r="K532" s="257"/>
      <c r="L532" s="257"/>
      <c r="M532" s="257"/>
      <c r="N532" s="257"/>
      <c r="O532" s="257"/>
      <c r="P532" s="257"/>
      <c r="Q532" s="257"/>
      <c r="R532" s="257">
        <f>R531</f>
        <v>0</v>
      </c>
      <c r="S532" s="257"/>
      <c r="T532" s="257"/>
      <c r="U532" s="257"/>
      <c r="V532" s="257"/>
      <c r="W532" s="257"/>
      <c r="X532" s="257"/>
      <c r="Y532" s="257"/>
      <c r="Z532" s="257"/>
      <c r="AA532" s="257"/>
      <c r="AB532" s="257"/>
      <c r="AC532" s="257"/>
      <c r="AD532" s="257"/>
      <c r="AE532" s="257"/>
      <c r="AF532" s="673"/>
      <c r="AG532" s="364">
        <f>AG531</f>
        <v>0</v>
      </c>
      <c r="AH532" s="364">
        <f t="shared" ref="AH532" si="1531">AH531</f>
        <v>0</v>
      </c>
      <c r="AI532" s="364">
        <f t="shared" ref="AI532" si="1532">AI531</f>
        <v>0</v>
      </c>
      <c r="AJ532" s="364">
        <f t="shared" ref="AJ532" si="1533">AJ531</f>
        <v>0</v>
      </c>
      <c r="AK532" s="364">
        <f t="shared" ref="AK532" si="1534">AK531</f>
        <v>0</v>
      </c>
      <c r="AL532" s="364">
        <f t="shared" ref="AL532" si="1535">AL531</f>
        <v>0</v>
      </c>
      <c r="AM532" s="364">
        <f t="shared" ref="AM532" si="1536">AM531</f>
        <v>0</v>
      </c>
      <c r="AN532" s="364">
        <f t="shared" ref="AN532" si="1537">AN531</f>
        <v>0</v>
      </c>
      <c r="AO532" s="364">
        <f t="shared" ref="AO532" si="1538">AO531</f>
        <v>0</v>
      </c>
      <c r="AP532" s="364">
        <f t="shared" ref="AP532" si="1539">AP531</f>
        <v>0</v>
      </c>
      <c r="AQ532" s="364">
        <f t="shared" ref="AQ532" si="1540">AQ531</f>
        <v>0</v>
      </c>
      <c r="AR532" s="364">
        <f t="shared" ref="AR532" si="1541">AR531</f>
        <v>0</v>
      </c>
      <c r="AS532" s="364">
        <f t="shared" ref="AS532" si="1542">AS531</f>
        <v>0</v>
      </c>
      <c r="AT532" s="364">
        <f t="shared" ref="AT532" si="1543">AT531</f>
        <v>0</v>
      </c>
      <c r="AU532" s="268"/>
    </row>
    <row r="533" spans="1:47" ht="15" outlineLevel="1">
      <c r="A533" s="466"/>
      <c r="B533" s="384"/>
      <c r="C533" s="253"/>
      <c r="D533" s="253"/>
      <c r="E533" s="253"/>
      <c r="F533" s="253"/>
      <c r="G533" s="253"/>
      <c r="H533" s="253"/>
      <c r="I533" s="253"/>
      <c r="J533" s="253"/>
      <c r="K533" s="253"/>
      <c r="L533" s="253"/>
      <c r="M533" s="253"/>
      <c r="N533" s="253"/>
      <c r="O533" s="253"/>
      <c r="P533" s="253"/>
      <c r="Q533" s="253"/>
      <c r="R533" s="253"/>
      <c r="S533" s="253"/>
      <c r="T533" s="253"/>
      <c r="U533" s="253"/>
      <c r="V533" s="253"/>
      <c r="W533" s="253"/>
      <c r="X533" s="253"/>
      <c r="Y533" s="253"/>
      <c r="Z533" s="253"/>
      <c r="AA533" s="253"/>
      <c r="AB533" s="253"/>
      <c r="AC533" s="253"/>
      <c r="AD533" s="253"/>
      <c r="AE533" s="253"/>
      <c r="AF533" s="253"/>
      <c r="AG533" s="365"/>
      <c r="AH533" s="378"/>
      <c r="AI533" s="378"/>
      <c r="AJ533" s="378"/>
      <c r="AK533" s="378"/>
      <c r="AL533" s="378"/>
      <c r="AM533" s="378"/>
      <c r="AN533" s="378"/>
      <c r="AO533" s="378"/>
      <c r="AP533" s="378"/>
      <c r="AQ533" s="378"/>
      <c r="AR533" s="378"/>
      <c r="AS533" s="378"/>
      <c r="AT533" s="378"/>
      <c r="AU533" s="268"/>
    </row>
    <row r="534" spans="1:47" ht="15.6" outlineLevel="1">
      <c r="A534" s="466"/>
      <c r="B534" s="445" t="s">
        <v>499</v>
      </c>
      <c r="C534" s="253"/>
      <c r="D534" s="253"/>
      <c r="E534" s="253"/>
      <c r="F534" s="253"/>
      <c r="G534" s="253"/>
      <c r="H534" s="253"/>
      <c r="I534" s="253"/>
      <c r="J534" s="253"/>
      <c r="K534" s="253"/>
      <c r="L534" s="253"/>
      <c r="M534" s="253"/>
      <c r="N534" s="253"/>
      <c r="O534" s="253"/>
      <c r="P534" s="253"/>
      <c r="Q534" s="253"/>
      <c r="R534" s="253"/>
      <c r="S534" s="253"/>
      <c r="T534" s="253"/>
      <c r="U534" s="253"/>
      <c r="V534" s="253"/>
      <c r="W534" s="253"/>
      <c r="X534" s="253"/>
      <c r="Y534" s="253"/>
      <c r="Z534" s="253"/>
      <c r="AA534" s="253"/>
      <c r="AB534" s="253"/>
      <c r="AC534" s="253"/>
      <c r="AD534" s="253"/>
      <c r="AE534" s="253"/>
      <c r="AF534" s="253"/>
      <c r="AG534" s="365"/>
      <c r="AH534" s="378"/>
      <c r="AI534" s="378"/>
      <c r="AJ534" s="378"/>
      <c r="AK534" s="378"/>
      <c r="AL534" s="378"/>
      <c r="AM534" s="378"/>
      <c r="AN534" s="378"/>
      <c r="AO534" s="378"/>
      <c r="AP534" s="378"/>
      <c r="AQ534" s="378"/>
      <c r="AR534" s="378"/>
      <c r="AS534" s="378"/>
      <c r="AT534" s="378"/>
      <c r="AU534" s="268"/>
    </row>
    <row r="535" spans="1:47" ht="45" outlineLevel="1">
      <c r="A535" s="466">
        <v>36</v>
      </c>
      <c r="B535" s="381" t="s">
        <v>128</v>
      </c>
      <c r="C535" s="253" t="s">
        <v>25</v>
      </c>
      <c r="D535" s="257"/>
      <c r="E535" s="257"/>
      <c r="F535" s="257"/>
      <c r="G535" s="257"/>
      <c r="H535" s="257"/>
      <c r="I535" s="257"/>
      <c r="J535" s="257"/>
      <c r="K535" s="257"/>
      <c r="L535" s="257"/>
      <c r="M535" s="257"/>
      <c r="N535" s="257"/>
      <c r="O535" s="257"/>
      <c r="P535" s="257"/>
      <c r="Q535" s="257"/>
      <c r="R535" s="257">
        <v>12</v>
      </c>
      <c r="S535" s="257"/>
      <c r="T535" s="257"/>
      <c r="U535" s="257"/>
      <c r="V535" s="257"/>
      <c r="W535" s="257"/>
      <c r="X535" s="257"/>
      <c r="Y535" s="257"/>
      <c r="Z535" s="257"/>
      <c r="AA535" s="257"/>
      <c r="AB535" s="257"/>
      <c r="AC535" s="257"/>
      <c r="AD535" s="257"/>
      <c r="AE535" s="257"/>
      <c r="AF535" s="673"/>
      <c r="AG535" s="379"/>
      <c r="AH535" s="363"/>
      <c r="AI535" s="363"/>
      <c r="AJ535" s="363"/>
      <c r="AK535" s="363"/>
      <c r="AL535" s="363"/>
      <c r="AM535" s="363"/>
      <c r="AN535" s="368"/>
      <c r="AO535" s="368"/>
      <c r="AP535" s="368"/>
      <c r="AQ535" s="368"/>
      <c r="AR535" s="368"/>
      <c r="AS535" s="368"/>
      <c r="AT535" s="368"/>
      <c r="AU535" s="258">
        <f>SUM(AG535:AT535)</f>
        <v>0</v>
      </c>
    </row>
    <row r="536" spans="1:47" ht="15" outlineLevel="1">
      <c r="A536" s="466"/>
      <c r="B536" s="384" t="s">
        <v>307</v>
      </c>
      <c r="C536" s="253" t="s">
        <v>163</v>
      </c>
      <c r="D536" s="257"/>
      <c r="E536" s="257"/>
      <c r="F536" s="257"/>
      <c r="G536" s="257"/>
      <c r="H536" s="257"/>
      <c r="I536" s="257"/>
      <c r="J536" s="257"/>
      <c r="K536" s="257"/>
      <c r="L536" s="257"/>
      <c r="M536" s="257"/>
      <c r="N536" s="257"/>
      <c r="O536" s="257"/>
      <c r="P536" s="257"/>
      <c r="Q536" s="257"/>
      <c r="R536" s="257">
        <f>R535</f>
        <v>12</v>
      </c>
      <c r="S536" s="257"/>
      <c r="T536" s="257"/>
      <c r="U536" s="257"/>
      <c r="V536" s="257"/>
      <c r="W536" s="257"/>
      <c r="X536" s="257"/>
      <c r="Y536" s="257"/>
      <c r="Z536" s="257"/>
      <c r="AA536" s="257"/>
      <c r="AB536" s="257"/>
      <c r="AC536" s="257"/>
      <c r="AD536" s="257"/>
      <c r="AE536" s="257"/>
      <c r="AF536" s="673"/>
      <c r="AG536" s="364">
        <f>AG535</f>
        <v>0</v>
      </c>
      <c r="AH536" s="364">
        <f t="shared" ref="AH536" si="1544">AH535</f>
        <v>0</v>
      </c>
      <c r="AI536" s="364">
        <f t="shared" ref="AI536" si="1545">AI535</f>
        <v>0</v>
      </c>
      <c r="AJ536" s="364">
        <f t="shared" ref="AJ536" si="1546">AJ535</f>
        <v>0</v>
      </c>
      <c r="AK536" s="364">
        <f t="shared" ref="AK536" si="1547">AK535</f>
        <v>0</v>
      </c>
      <c r="AL536" s="364">
        <f t="shared" ref="AL536" si="1548">AL535</f>
        <v>0</v>
      </c>
      <c r="AM536" s="364">
        <f t="shared" ref="AM536" si="1549">AM535</f>
        <v>0</v>
      </c>
      <c r="AN536" s="364">
        <f t="shared" ref="AN536" si="1550">AN535</f>
        <v>0</v>
      </c>
      <c r="AO536" s="364">
        <f t="shared" ref="AO536" si="1551">AO535</f>
        <v>0</v>
      </c>
      <c r="AP536" s="364">
        <f t="shared" ref="AP536" si="1552">AP535</f>
        <v>0</v>
      </c>
      <c r="AQ536" s="364">
        <f t="shared" ref="AQ536" si="1553">AQ535</f>
        <v>0</v>
      </c>
      <c r="AR536" s="364">
        <f t="shared" ref="AR536" si="1554">AR535</f>
        <v>0</v>
      </c>
      <c r="AS536" s="364">
        <f t="shared" ref="AS536" si="1555">AS535</f>
        <v>0</v>
      </c>
      <c r="AT536" s="364">
        <f t="shared" ref="AT536" si="1556">AT535</f>
        <v>0</v>
      </c>
      <c r="AU536" s="268"/>
    </row>
    <row r="537" spans="1:47" ht="15" outlineLevel="1">
      <c r="A537" s="466"/>
      <c r="B537" s="381"/>
      <c r="C537" s="253"/>
      <c r="D537" s="253"/>
      <c r="E537" s="253"/>
      <c r="F537" s="253"/>
      <c r="G537" s="253"/>
      <c r="H537" s="253"/>
      <c r="I537" s="253"/>
      <c r="J537" s="253"/>
      <c r="K537" s="253"/>
      <c r="L537" s="253"/>
      <c r="M537" s="253"/>
      <c r="N537" s="253"/>
      <c r="O537" s="253"/>
      <c r="P537" s="253"/>
      <c r="Q537" s="253"/>
      <c r="R537" s="253"/>
      <c r="S537" s="253"/>
      <c r="T537" s="253"/>
      <c r="U537" s="253"/>
      <c r="V537" s="253"/>
      <c r="W537" s="253"/>
      <c r="X537" s="253"/>
      <c r="Y537" s="253"/>
      <c r="Z537" s="253"/>
      <c r="AA537" s="253"/>
      <c r="AB537" s="253"/>
      <c r="AC537" s="253"/>
      <c r="AD537" s="253"/>
      <c r="AE537" s="253"/>
      <c r="AF537" s="253"/>
      <c r="AG537" s="365"/>
      <c r="AH537" s="378"/>
      <c r="AI537" s="378"/>
      <c r="AJ537" s="378"/>
      <c r="AK537" s="378"/>
      <c r="AL537" s="378"/>
      <c r="AM537" s="378"/>
      <c r="AN537" s="378"/>
      <c r="AO537" s="378"/>
      <c r="AP537" s="378"/>
      <c r="AQ537" s="378"/>
      <c r="AR537" s="378"/>
      <c r="AS537" s="378"/>
      <c r="AT537" s="378"/>
      <c r="AU537" s="268"/>
    </row>
    <row r="538" spans="1:47" ht="15" outlineLevel="1">
      <c r="A538" s="466">
        <v>37</v>
      </c>
      <c r="B538" s="381" t="s">
        <v>129</v>
      </c>
      <c r="C538" s="253" t="s">
        <v>25</v>
      </c>
      <c r="D538" s="257"/>
      <c r="E538" s="257"/>
      <c r="F538" s="257"/>
      <c r="G538" s="257"/>
      <c r="H538" s="257"/>
      <c r="I538" s="257"/>
      <c r="J538" s="257"/>
      <c r="K538" s="257"/>
      <c r="L538" s="257"/>
      <c r="M538" s="257"/>
      <c r="N538" s="257"/>
      <c r="O538" s="257"/>
      <c r="P538" s="257"/>
      <c r="Q538" s="257"/>
      <c r="R538" s="257">
        <v>12</v>
      </c>
      <c r="S538" s="257"/>
      <c r="T538" s="257"/>
      <c r="U538" s="257"/>
      <c r="V538" s="257"/>
      <c r="W538" s="257"/>
      <c r="X538" s="257"/>
      <c r="Y538" s="257"/>
      <c r="Z538" s="257"/>
      <c r="AA538" s="257"/>
      <c r="AB538" s="257"/>
      <c r="AC538" s="257"/>
      <c r="AD538" s="257"/>
      <c r="AE538" s="257"/>
      <c r="AF538" s="673"/>
      <c r="AG538" s="379"/>
      <c r="AH538" s="363"/>
      <c r="AI538" s="363"/>
      <c r="AJ538" s="363"/>
      <c r="AK538" s="363"/>
      <c r="AL538" s="363"/>
      <c r="AM538" s="363"/>
      <c r="AN538" s="368"/>
      <c r="AO538" s="368"/>
      <c r="AP538" s="368"/>
      <c r="AQ538" s="368"/>
      <c r="AR538" s="368"/>
      <c r="AS538" s="368"/>
      <c r="AT538" s="368"/>
      <c r="AU538" s="258">
        <f>SUM(AG538:AT538)</f>
        <v>0</v>
      </c>
    </row>
    <row r="539" spans="1:47" ht="15" outlineLevel="1">
      <c r="A539" s="466"/>
      <c r="B539" s="384" t="s">
        <v>307</v>
      </c>
      <c r="C539" s="253" t="s">
        <v>163</v>
      </c>
      <c r="D539" s="257"/>
      <c r="E539" s="257"/>
      <c r="F539" s="257"/>
      <c r="G539" s="257"/>
      <c r="H539" s="257"/>
      <c r="I539" s="257"/>
      <c r="J539" s="257"/>
      <c r="K539" s="257"/>
      <c r="L539" s="257"/>
      <c r="M539" s="257"/>
      <c r="N539" s="257"/>
      <c r="O539" s="257"/>
      <c r="P539" s="257"/>
      <c r="Q539" s="257"/>
      <c r="R539" s="257">
        <f>R538</f>
        <v>12</v>
      </c>
      <c r="S539" s="257"/>
      <c r="T539" s="257"/>
      <c r="U539" s="257"/>
      <c r="V539" s="257"/>
      <c r="W539" s="257"/>
      <c r="X539" s="257"/>
      <c r="Y539" s="257"/>
      <c r="Z539" s="257"/>
      <c r="AA539" s="257"/>
      <c r="AB539" s="257"/>
      <c r="AC539" s="257"/>
      <c r="AD539" s="257"/>
      <c r="AE539" s="257"/>
      <c r="AF539" s="673"/>
      <c r="AG539" s="364">
        <f>AG538</f>
        <v>0</v>
      </c>
      <c r="AH539" s="364">
        <f t="shared" ref="AH539" si="1557">AH538</f>
        <v>0</v>
      </c>
      <c r="AI539" s="364">
        <f t="shared" ref="AI539" si="1558">AI538</f>
        <v>0</v>
      </c>
      <c r="AJ539" s="364">
        <f t="shared" ref="AJ539" si="1559">AJ538</f>
        <v>0</v>
      </c>
      <c r="AK539" s="364">
        <f t="shared" ref="AK539" si="1560">AK538</f>
        <v>0</v>
      </c>
      <c r="AL539" s="364">
        <f t="shared" ref="AL539" si="1561">AL538</f>
        <v>0</v>
      </c>
      <c r="AM539" s="364">
        <f t="shared" ref="AM539" si="1562">AM538</f>
        <v>0</v>
      </c>
      <c r="AN539" s="364">
        <f t="shared" ref="AN539" si="1563">AN538</f>
        <v>0</v>
      </c>
      <c r="AO539" s="364">
        <f t="shared" ref="AO539" si="1564">AO538</f>
        <v>0</v>
      </c>
      <c r="AP539" s="364">
        <f t="shared" ref="AP539" si="1565">AP538</f>
        <v>0</v>
      </c>
      <c r="AQ539" s="364">
        <f t="shared" ref="AQ539" si="1566">AQ538</f>
        <v>0</v>
      </c>
      <c r="AR539" s="364">
        <f t="shared" ref="AR539" si="1567">AR538</f>
        <v>0</v>
      </c>
      <c r="AS539" s="364">
        <f t="shared" ref="AS539" si="1568">AS538</f>
        <v>0</v>
      </c>
      <c r="AT539" s="364">
        <f t="shared" ref="AT539" si="1569">AT538</f>
        <v>0</v>
      </c>
      <c r="AU539" s="268"/>
    </row>
    <row r="540" spans="1:47" ht="15" outlineLevel="1">
      <c r="A540" s="466"/>
      <c r="B540" s="381"/>
      <c r="C540" s="253"/>
      <c r="D540" s="253"/>
      <c r="E540" s="253"/>
      <c r="F540" s="253"/>
      <c r="G540" s="253"/>
      <c r="H540" s="253"/>
      <c r="I540" s="253"/>
      <c r="J540" s="253"/>
      <c r="K540" s="253"/>
      <c r="L540" s="253"/>
      <c r="M540" s="253"/>
      <c r="N540" s="253"/>
      <c r="O540" s="253"/>
      <c r="P540" s="253"/>
      <c r="Q540" s="253"/>
      <c r="R540" s="253"/>
      <c r="S540" s="253"/>
      <c r="T540" s="253"/>
      <c r="U540" s="253"/>
      <c r="V540" s="253"/>
      <c r="W540" s="253"/>
      <c r="X540" s="253"/>
      <c r="Y540" s="253"/>
      <c r="Z540" s="253"/>
      <c r="AA540" s="253"/>
      <c r="AB540" s="253"/>
      <c r="AC540" s="253"/>
      <c r="AD540" s="253"/>
      <c r="AE540" s="253"/>
      <c r="AF540" s="253"/>
      <c r="AG540" s="365"/>
      <c r="AH540" s="378"/>
      <c r="AI540" s="378"/>
      <c r="AJ540" s="378"/>
      <c r="AK540" s="378"/>
      <c r="AL540" s="378"/>
      <c r="AM540" s="378"/>
      <c r="AN540" s="378"/>
      <c r="AO540" s="378"/>
      <c r="AP540" s="378"/>
      <c r="AQ540" s="378"/>
      <c r="AR540" s="378"/>
      <c r="AS540" s="378"/>
      <c r="AT540" s="378"/>
      <c r="AU540" s="268"/>
    </row>
    <row r="541" spans="1:47" ht="15" outlineLevel="1">
      <c r="A541" s="466">
        <v>38</v>
      </c>
      <c r="B541" s="381" t="s">
        <v>130</v>
      </c>
      <c r="C541" s="253" t="s">
        <v>25</v>
      </c>
      <c r="D541" s="257"/>
      <c r="E541" s="257"/>
      <c r="F541" s="257"/>
      <c r="G541" s="257"/>
      <c r="H541" s="257"/>
      <c r="I541" s="257"/>
      <c r="J541" s="257"/>
      <c r="K541" s="257"/>
      <c r="L541" s="257"/>
      <c r="M541" s="257"/>
      <c r="N541" s="257"/>
      <c r="O541" s="257"/>
      <c r="P541" s="257"/>
      <c r="Q541" s="257"/>
      <c r="R541" s="257">
        <v>12</v>
      </c>
      <c r="S541" s="257"/>
      <c r="T541" s="257"/>
      <c r="U541" s="257"/>
      <c r="V541" s="257"/>
      <c r="W541" s="257"/>
      <c r="X541" s="257"/>
      <c r="Y541" s="257"/>
      <c r="Z541" s="257"/>
      <c r="AA541" s="257"/>
      <c r="AB541" s="257"/>
      <c r="AC541" s="257"/>
      <c r="AD541" s="257"/>
      <c r="AE541" s="257"/>
      <c r="AF541" s="673"/>
      <c r="AG541" s="379"/>
      <c r="AH541" s="363"/>
      <c r="AI541" s="363"/>
      <c r="AJ541" s="363"/>
      <c r="AK541" s="363"/>
      <c r="AL541" s="363"/>
      <c r="AM541" s="363"/>
      <c r="AN541" s="368"/>
      <c r="AO541" s="368"/>
      <c r="AP541" s="368"/>
      <c r="AQ541" s="368"/>
      <c r="AR541" s="368"/>
      <c r="AS541" s="368"/>
      <c r="AT541" s="368"/>
      <c r="AU541" s="258">
        <f>SUM(AG541:AT541)</f>
        <v>0</v>
      </c>
    </row>
    <row r="542" spans="1:47" ht="15" outlineLevel="1">
      <c r="A542" s="466"/>
      <c r="B542" s="384" t="s">
        <v>307</v>
      </c>
      <c r="C542" s="253" t="s">
        <v>163</v>
      </c>
      <c r="D542" s="257"/>
      <c r="E542" s="257"/>
      <c r="F542" s="257"/>
      <c r="G542" s="257"/>
      <c r="H542" s="257"/>
      <c r="I542" s="257"/>
      <c r="J542" s="257"/>
      <c r="K542" s="257"/>
      <c r="L542" s="257"/>
      <c r="M542" s="257"/>
      <c r="N542" s="257"/>
      <c r="O542" s="257"/>
      <c r="P542" s="257"/>
      <c r="Q542" s="257"/>
      <c r="R542" s="257">
        <f>R541</f>
        <v>12</v>
      </c>
      <c r="S542" s="257"/>
      <c r="T542" s="257"/>
      <c r="U542" s="257"/>
      <c r="V542" s="257"/>
      <c r="W542" s="257"/>
      <c r="X542" s="257"/>
      <c r="Y542" s="257"/>
      <c r="Z542" s="257"/>
      <c r="AA542" s="257"/>
      <c r="AB542" s="257"/>
      <c r="AC542" s="257"/>
      <c r="AD542" s="257"/>
      <c r="AE542" s="257"/>
      <c r="AF542" s="673"/>
      <c r="AG542" s="364">
        <f>AG541</f>
        <v>0</v>
      </c>
      <c r="AH542" s="364">
        <f t="shared" ref="AH542" si="1570">AH541</f>
        <v>0</v>
      </c>
      <c r="AI542" s="364">
        <f t="shared" ref="AI542" si="1571">AI541</f>
        <v>0</v>
      </c>
      <c r="AJ542" s="364">
        <f t="shared" ref="AJ542" si="1572">AJ541</f>
        <v>0</v>
      </c>
      <c r="AK542" s="364">
        <f t="shared" ref="AK542" si="1573">AK541</f>
        <v>0</v>
      </c>
      <c r="AL542" s="364">
        <f t="shared" ref="AL542" si="1574">AL541</f>
        <v>0</v>
      </c>
      <c r="AM542" s="364">
        <f t="shared" ref="AM542" si="1575">AM541</f>
        <v>0</v>
      </c>
      <c r="AN542" s="364">
        <f t="shared" ref="AN542" si="1576">AN541</f>
        <v>0</v>
      </c>
      <c r="AO542" s="364">
        <f t="shared" ref="AO542" si="1577">AO541</f>
        <v>0</v>
      </c>
      <c r="AP542" s="364">
        <f t="shared" ref="AP542" si="1578">AP541</f>
        <v>0</v>
      </c>
      <c r="AQ542" s="364">
        <f t="shared" ref="AQ542" si="1579">AQ541</f>
        <v>0</v>
      </c>
      <c r="AR542" s="364">
        <f t="shared" ref="AR542" si="1580">AR541</f>
        <v>0</v>
      </c>
      <c r="AS542" s="364">
        <f t="shared" ref="AS542" si="1581">AS541</f>
        <v>0</v>
      </c>
      <c r="AT542" s="364">
        <f t="shared" ref="AT542" si="1582">AT541</f>
        <v>0</v>
      </c>
      <c r="AU542" s="268"/>
    </row>
    <row r="543" spans="1:47" ht="15" outlineLevel="1">
      <c r="A543" s="466"/>
      <c r="B543" s="381"/>
      <c r="C543" s="253"/>
      <c r="D543" s="253"/>
      <c r="E543" s="253"/>
      <c r="F543" s="253"/>
      <c r="G543" s="253"/>
      <c r="H543" s="253"/>
      <c r="I543" s="253"/>
      <c r="J543" s="253"/>
      <c r="K543" s="253"/>
      <c r="L543" s="253"/>
      <c r="M543" s="253"/>
      <c r="N543" s="253"/>
      <c r="O543" s="253"/>
      <c r="P543" s="253"/>
      <c r="Q543" s="253"/>
      <c r="R543" s="253"/>
      <c r="S543" s="253"/>
      <c r="T543" s="253"/>
      <c r="U543" s="253"/>
      <c r="V543" s="253"/>
      <c r="W543" s="253"/>
      <c r="X543" s="253"/>
      <c r="Y543" s="253"/>
      <c r="Z543" s="253"/>
      <c r="AA543" s="253"/>
      <c r="AB543" s="253"/>
      <c r="AC543" s="253"/>
      <c r="AD543" s="253"/>
      <c r="AE543" s="253"/>
      <c r="AF543" s="253"/>
      <c r="AG543" s="365"/>
      <c r="AH543" s="378"/>
      <c r="AI543" s="378"/>
      <c r="AJ543" s="378"/>
      <c r="AK543" s="378"/>
      <c r="AL543" s="378"/>
      <c r="AM543" s="378"/>
      <c r="AN543" s="378"/>
      <c r="AO543" s="378"/>
      <c r="AP543" s="378"/>
      <c r="AQ543" s="378"/>
      <c r="AR543" s="378"/>
      <c r="AS543" s="378"/>
      <c r="AT543" s="378"/>
      <c r="AU543" s="268"/>
    </row>
    <row r="544" spans="1:47" ht="30" outlineLevel="1">
      <c r="A544" s="466">
        <v>39</v>
      </c>
      <c r="B544" s="381" t="s">
        <v>131</v>
      </c>
      <c r="C544" s="253" t="s">
        <v>25</v>
      </c>
      <c r="D544" s="257"/>
      <c r="E544" s="257"/>
      <c r="F544" s="257"/>
      <c r="G544" s="257"/>
      <c r="H544" s="257"/>
      <c r="I544" s="257"/>
      <c r="J544" s="257"/>
      <c r="K544" s="257"/>
      <c r="L544" s="257"/>
      <c r="M544" s="257"/>
      <c r="N544" s="257"/>
      <c r="O544" s="257"/>
      <c r="P544" s="257"/>
      <c r="Q544" s="257"/>
      <c r="R544" s="257">
        <v>12</v>
      </c>
      <c r="S544" s="257"/>
      <c r="T544" s="257"/>
      <c r="U544" s="257"/>
      <c r="V544" s="257"/>
      <c r="W544" s="257"/>
      <c r="X544" s="257"/>
      <c r="Y544" s="257"/>
      <c r="Z544" s="257"/>
      <c r="AA544" s="257"/>
      <c r="AB544" s="257"/>
      <c r="AC544" s="257"/>
      <c r="AD544" s="257"/>
      <c r="AE544" s="257"/>
      <c r="AF544" s="673"/>
      <c r="AG544" s="379"/>
      <c r="AH544" s="363"/>
      <c r="AI544" s="363"/>
      <c r="AJ544" s="363"/>
      <c r="AK544" s="363"/>
      <c r="AL544" s="363"/>
      <c r="AM544" s="363"/>
      <c r="AN544" s="368"/>
      <c r="AO544" s="368"/>
      <c r="AP544" s="368"/>
      <c r="AQ544" s="368"/>
      <c r="AR544" s="368"/>
      <c r="AS544" s="368"/>
      <c r="AT544" s="368"/>
      <c r="AU544" s="258">
        <f>SUM(AG544:AT544)</f>
        <v>0</v>
      </c>
    </row>
    <row r="545" spans="1:47" ht="15" outlineLevel="1">
      <c r="A545" s="466"/>
      <c r="B545" s="384" t="s">
        <v>307</v>
      </c>
      <c r="C545" s="253" t="s">
        <v>163</v>
      </c>
      <c r="D545" s="257"/>
      <c r="E545" s="257"/>
      <c r="F545" s="257"/>
      <c r="G545" s="257"/>
      <c r="H545" s="257"/>
      <c r="I545" s="257"/>
      <c r="J545" s="257"/>
      <c r="K545" s="257"/>
      <c r="L545" s="257"/>
      <c r="M545" s="257"/>
      <c r="N545" s="257"/>
      <c r="O545" s="257"/>
      <c r="P545" s="257"/>
      <c r="Q545" s="257"/>
      <c r="R545" s="257">
        <f>R544</f>
        <v>12</v>
      </c>
      <c r="S545" s="257"/>
      <c r="T545" s="257"/>
      <c r="U545" s="257"/>
      <c r="V545" s="257"/>
      <c r="W545" s="257"/>
      <c r="X545" s="257"/>
      <c r="Y545" s="257"/>
      <c r="Z545" s="257"/>
      <c r="AA545" s="257"/>
      <c r="AB545" s="257"/>
      <c r="AC545" s="257"/>
      <c r="AD545" s="257"/>
      <c r="AE545" s="257"/>
      <c r="AF545" s="673"/>
      <c r="AG545" s="364">
        <f>AG544</f>
        <v>0</v>
      </c>
      <c r="AH545" s="364">
        <f t="shared" ref="AH545" si="1583">AH544</f>
        <v>0</v>
      </c>
      <c r="AI545" s="364">
        <f t="shared" ref="AI545" si="1584">AI544</f>
        <v>0</v>
      </c>
      <c r="AJ545" s="364">
        <f t="shared" ref="AJ545" si="1585">AJ544</f>
        <v>0</v>
      </c>
      <c r="AK545" s="364">
        <f t="shared" ref="AK545" si="1586">AK544</f>
        <v>0</v>
      </c>
      <c r="AL545" s="364">
        <f t="shared" ref="AL545" si="1587">AL544</f>
        <v>0</v>
      </c>
      <c r="AM545" s="364">
        <f t="shared" ref="AM545" si="1588">AM544</f>
        <v>0</v>
      </c>
      <c r="AN545" s="364">
        <f t="shared" ref="AN545" si="1589">AN544</f>
        <v>0</v>
      </c>
      <c r="AO545" s="364">
        <f t="shared" ref="AO545" si="1590">AO544</f>
        <v>0</v>
      </c>
      <c r="AP545" s="364">
        <f t="shared" ref="AP545" si="1591">AP544</f>
        <v>0</v>
      </c>
      <c r="AQ545" s="364">
        <f t="shared" ref="AQ545" si="1592">AQ544</f>
        <v>0</v>
      </c>
      <c r="AR545" s="364">
        <f t="shared" ref="AR545" si="1593">AR544</f>
        <v>0</v>
      </c>
      <c r="AS545" s="364">
        <f t="shared" ref="AS545" si="1594">AS544</f>
        <v>0</v>
      </c>
      <c r="AT545" s="364">
        <f t="shared" ref="AT545" si="1595">AT544</f>
        <v>0</v>
      </c>
      <c r="AU545" s="268"/>
    </row>
    <row r="546" spans="1:47" ht="15" outlineLevel="1">
      <c r="A546" s="466"/>
      <c r="B546" s="381"/>
      <c r="C546" s="253"/>
      <c r="D546" s="253"/>
      <c r="E546" s="253"/>
      <c r="F546" s="253"/>
      <c r="G546" s="253"/>
      <c r="H546" s="253"/>
      <c r="I546" s="253"/>
      <c r="J546" s="253"/>
      <c r="K546" s="253"/>
      <c r="L546" s="253"/>
      <c r="M546" s="253"/>
      <c r="N546" s="253"/>
      <c r="O546" s="253"/>
      <c r="P546" s="253"/>
      <c r="Q546" s="253"/>
      <c r="R546" s="253"/>
      <c r="S546" s="253"/>
      <c r="T546" s="253"/>
      <c r="U546" s="253"/>
      <c r="V546" s="253"/>
      <c r="W546" s="253"/>
      <c r="X546" s="253"/>
      <c r="Y546" s="253"/>
      <c r="Z546" s="253"/>
      <c r="AA546" s="253"/>
      <c r="AB546" s="253"/>
      <c r="AC546" s="253"/>
      <c r="AD546" s="253"/>
      <c r="AE546" s="253"/>
      <c r="AF546" s="253"/>
      <c r="AG546" s="365"/>
      <c r="AH546" s="378"/>
      <c r="AI546" s="378"/>
      <c r="AJ546" s="378"/>
      <c r="AK546" s="378"/>
      <c r="AL546" s="378"/>
      <c r="AM546" s="378"/>
      <c r="AN546" s="378"/>
      <c r="AO546" s="378"/>
      <c r="AP546" s="378"/>
      <c r="AQ546" s="378"/>
      <c r="AR546" s="378"/>
      <c r="AS546" s="378"/>
      <c r="AT546" s="378"/>
      <c r="AU546" s="268"/>
    </row>
    <row r="547" spans="1:47" ht="30" outlineLevel="1">
      <c r="A547" s="466">
        <v>40</v>
      </c>
      <c r="B547" s="381" t="s">
        <v>132</v>
      </c>
      <c r="C547" s="253" t="s">
        <v>25</v>
      </c>
      <c r="D547" s="257"/>
      <c r="E547" s="257"/>
      <c r="F547" s="257"/>
      <c r="G547" s="257"/>
      <c r="H547" s="257"/>
      <c r="I547" s="257"/>
      <c r="J547" s="257"/>
      <c r="K547" s="257"/>
      <c r="L547" s="257"/>
      <c r="M547" s="257"/>
      <c r="N547" s="257"/>
      <c r="O547" s="257"/>
      <c r="P547" s="257"/>
      <c r="Q547" s="257"/>
      <c r="R547" s="257">
        <v>12</v>
      </c>
      <c r="S547" s="257"/>
      <c r="T547" s="257"/>
      <c r="U547" s="257"/>
      <c r="V547" s="257"/>
      <c r="W547" s="257"/>
      <c r="X547" s="257"/>
      <c r="Y547" s="257"/>
      <c r="Z547" s="257"/>
      <c r="AA547" s="257"/>
      <c r="AB547" s="257"/>
      <c r="AC547" s="257"/>
      <c r="AD547" s="257"/>
      <c r="AE547" s="257"/>
      <c r="AF547" s="673"/>
      <c r="AG547" s="379"/>
      <c r="AH547" s="363"/>
      <c r="AI547" s="363"/>
      <c r="AJ547" s="363"/>
      <c r="AK547" s="363"/>
      <c r="AL547" s="363"/>
      <c r="AM547" s="363"/>
      <c r="AN547" s="368"/>
      <c r="AO547" s="368"/>
      <c r="AP547" s="368"/>
      <c r="AQ547" s="368"/>
      <c r="AR547" s="368"/>
      <c r="AS547" s="368"/>
      <c r="AT547" s="368"/>
      <c r="AU547" s="258">
        <f>SUM(AG547:AT547)</f>
        <v>0</v>
      </c>
    </row>
    <row r="548" spans="1:47" ht="15" outlineLevel="1">
      <c r="A548" s="466"/>
      <c r="B548" s="384" t="s">
        <v>307</v>
      </c>
      <c r="C548" s="253" t="s">
        <v>163</v>
      </c>
      <c r="D548" s="257"/>
      <c r="E548" s="257"/>
      <c r="F548" s="257"/>
      <c r="G548" s="257"/>
      <c r="H548" s="257"/>
      <c r="I548" s="257"/>
      <c r="J548" s="257"/>
      <c r="K548" s="257"/>
      <c r="L548" s="257"/>
      <c r="M548" s="257"/>
      <c r="N548" s="257"/>
      <c r="O548" s="257"/>
      <c r="P548" s="257"/>
      <c r="Q548" s="257"/>
      <c r="R548" s="257">
        <f>R547</f>
        <v>12</v>
      </c>
      <c r="S548" s="257"/>
      <c r="T548" s="257"/>
      <c r="U548" s="257"/>
      <c r="V548" s="257"/>
      <c r="W548" s="257"/>
      <c r="X548" s="257"/>
      <c r="Y548" s="257"/>
      <c r="Z548" s="257"/>
      <c r="AA548" s="257"/>
      <c r="AB548" s="257"/>
      <c r="AC548" s="257"/>
      <c r="AD548" s="257"/>
      <c r="AE548" s="257"/>
      <c r="AF548" s="673"/>
      <c r="AG548" s="364">
        <f>AG547</f>
        <v>0</v>
      </c>
      <c r="AH548" s="364">
        <f t="shared" ref="AH548" si="1596">AH547</f>
        <v>0</v>
      </c>
      <c r="AI548" s="364">
        <f t="shared" ref="AI548" si="1597">AI547</f>
        <v>0</v>
      </c>
      <c r="AJ548" s="364">
        <f t="shared" ref="AJ548" si="1598">AJ547</f>
        <v>0</v>
      </c>
      <c r="AK548" s="364">
        <f t="shared" ref="AK548" si="1599">AK547</f>
        <v>0</v>
      </c>
      <c r="AL548" s="364">
        <f t="shared" ref="AL548" si="1600">AL547</f>
        <v>0</v>
      </c>
      <c r="AM548" s="364">
        <f t="shared" ref="AM548" si="1601">AM547</f>
        <v>0</v>
      </c>
      <c r="AN548" s="364">
        <f t="shared" ref="AN548" si="1602">AN547</f>
        <v>0</v>
      </c>
      <c r="AO548" s="364">
        <f t="shared" ref="AO548" si="1603">AO547</f>
        <v>0</v>
      </c>
      <c r="AP548" s="364">
        <f t="shared" ref="AP548" si="1604">AP547</f>
        <v>0</v>
      </c>
      <c r="AQ548" s="364">
        <f t="shared" ref="AQ548" si="1605">AQ547</f>
        <v>0</v>
      </c>
      <c r="AR548" s="364">
        <f t="shared" ref="AR548" si="1606">AR547</f>
        <v>0</v>
      </c>
      <c r="AS548" s="364">
        <f t="shared" ref="AS548" si="1607">AS547</f>
        <v>0</v>
      </c>
      <c r="AT548" s="364">
        <f t="shared" ref="AT548" si="1608">AT547</f>
        <v>0</v>
      </c>
      <c r="AU548" s="268"/>
    </row>
    <row r="549" spans="1:47" ht="15" outlineLevel="1">
      <c r="A549" s="466"/>
      <c r="B549" s="381"/>
      <c r="C549" s="253"/>
      <c r="D549" s="253"/>
      <c r="E549" s="253"/>
      <c r="F549" s="253"/>
      <c r="G549" s="253"/>
      <c r="H549" s="253"/>
      <c r="I549" s="253"/>
      <c r="J549" s="253"/>
      <c r="K549" s="253"/>
      <c r="L549" s="253"/>
      <c r="M549" s="253"/>
      <c r="N549" s="253"/>
      <c r="O549" s="253"/>
      <c r="P549" s="253"/>
      <c r="Q549" s="253"/>
      <c r="R549" s="253"/>
      <c r="S549" s="253"/>
      <c r="T549" s="253"/>
      <c r="U549" s="253"/>
      <c r="V549" s="253"/>
      <c r="W549" s="253"/>
      <c r="X549" s="253"/>
      <c r="Y549" s="253"/>
      <c r="Z549" s="253"/>
      <c r="AA549" s="253"/>
      <c r="AB549" s="253"/>
      <c r="AC549" s="253"/>
      <c r="AD549" s="253"/>
      <c r="AE549" s="253"/>
      <c r="AF549" s="253"/>
      <c r="AG549" s="365"/>
      <c r="AH549" s="378"/>
      <c r="AI549" s="378"/>
      <c r="AJ549" s="378"/>
      <c r="AK549" s="378"/>
      <c r="AL549" s="378"/>
      <c r="AM549" s="378"/>
      <c r="AN549" s="378"/>
      <c r="AO549" s="378"/>
      <c r="AP549" s="378"/>
      <c r="AQ549" s="378"/>
      <c r="AR549" s="378"/>
      <c r="AS549" s="378"/>
      <c r="AT549" s="378"/>
      <c r="AU549" s="268"/>
    </row>
    <row r="550" spans="1:47" ht="30" outlineLevel="1">
      <c r="A550" s="466">
        <v>41</v>
      </c>
      <c r="B550" s="381" t="s">
        <v>133</v>
      </c>
      <c r="C550" s="253" t="s">
        <v>25</v>
      </c>
      <c r="D550" s="257"/>
      <c r="E550" s="257"/>
      <c r="F550" s="257"/>
      <c r="G550" s="257"/>
      <c r="H550" s="257"/>
      <c r="I550" s="257"/>
      <c r="J550" s="257"/>
      <c r="K550" s="257"/>
      <c r="L550" s="257"/>
      <c r="M550" s="257"/>
      <c r="N550" s="257"/>
      <c r="O550" s="257"/>
      <c r="P550" s="257"/>
      <c r="Q550" s="257"/>
      <c r="R550" s="257">
        <v>12</v>
      </c>
      <c r="S550" s="257"/>
      <c r="T550" s="257"/>
      <c r="U550" s="257"/>
      <c r="V550" s="257"/>
      <c r="W550" s="257"/>
      <c r="X550" s="257"/>
      <c r="Y550" s="257"/>
      <c r="Z550" s="257"/>
      <c r="AA550" s="257"/>
      <c r="AB550" s="257"/>
      <c r="AC550" s="257"/>
      <c r="AD550" s="257"/>
      <c r="AE550" s="257"/>
      <c r="AF550" s="673"/>
      <c r="AG550" s="379"/>
      <c r="AH550" s="363"/>
      <c r="AI550" s="363"/>
      <c r="AJ550" s="363"/>
      <c r="AK550" s="363"/>
      <c r="AL550" s="363"/>
      <c r="AM550" s="363"/>
      <c r="AN550" s="368"/>
      <c r="AO550" s="368"/>
      <c r="AP550" s="368"/>
      <c r="AQ550" s="368"/>
      <c r="AR550" s="368"/>
      <c r="AS550" s="368"/>
      <c r="AT550" s="368"/>
      <c r="AU550" s="258">
        <f>SUM(AG550:AT550)</f>
        <v>0</v>
      </c>
    </row>
    <row r="551" spans="1:47" ht="15" outlineLevel="1">
      <c r="A551" s="466"/>
      <c r="B551" s="384" t="s">
        <v>307</v>
      </c>
      <c r="C551" s="253" t="s">
        <v>163</v>
      </c>
      <c r="D551" s="257"/>
      <c r="E551" s="257"/>
      <c r="F551" s="257"/>
      <c r="G551" s="257"/>
      <c r="H551" s="257"/>
      <c r="I551" s="257"/>
      <c r="J551" s="257"/>
      <c r="K551" s="257"/>
      <c r="L551" s="257"/>
      <c r="M551" s="257"/>
      <c r="N551" s="257"/>
      <c r="O551" s="257"/>
      <c r="P551" s="257"/>
      <c r="Q551" s="257"/>
      <c r="R551" s="257">
        <f>R550</f>
        <v>12</v>
      </c>
      <c r="S551" s="257"/>
      <c r="T551" s="257"/>
      <c r="U551" s="257"/>
      <c r="V551" s="257"/>
      <c r="W551" s="257"/>
      <c r="X551" s="257"/>
      <c r="Y551" s="257"/>
      <c r="Z551" s="257"/>
      <c r="AA551" s="257"/>
      <c r="AB551" s="257"/>
      <c r="AC551" s="257"/>
      <c r="AD551" s="257"/>
      <c r="AE551" s="257"/>
      <c r="AF551" s="673"/>
      <c r="AG551" s="364">
        <f>AG550</f>
        <v>0</v>
      </c>
      <c r="AH551" s="364">
        <f t="shared" ref="AH551" si="1609">AH550</f>
        <v>0</v>
      </c>
      <c r="AI551" s="364">
        <f t="shared" ref="AI551" si="1610">AI550</f>
        <v>0</v>
      </c>
      <c r="AJ551" s="364">
        <f t="shared" ref="AJ551" si="1611">AJ550</f>
        <v>0</v>
      </c>
      <c r="AK551" s="364">
        <f t="shared" ref="AK551" si="1612">AK550</f>
        <v>0</v>
      </c>
      <c r="AL551" s="364">
        <f t="shared" ref="AL551" si="1613">AL550</f>
        <v>0</v>
      </c>
      <c r="AM551" s="364">
        <f t="shared" ref="AM551" si="1614">AM550</f>
        <v>0</v>
      </c>
      <c r="AN551" s="364">
        <f t="shared" ref="AN551" si="1615">AN550</f>
        <v>0</v>
      </c>
      <c r="AO551" s="364">
        <f t="shared" ref="AO551" si="1616">AO550</f>
        <v>0</v>
      </c>
      <c r="AP551" s="364">
        <f t="shared" ref="AP551" si="1617">AP550</f>
        <v>0</v>
      </c>
      <c r="AQ551" s="364">
        <f t="shared" ref="AQ551" si="1618">AQ550</f>
        <v>0</v>
      </c>
      <c r="AR551" s="364">
        <f t="shared" ref="AR551" si="1619">AR550</f>
        <v>0</v>
      </c>
      <c r="AS551" s="364">
        <f t="shared" ref="AS551" si="1620">AS550</f>
        <v>0</v>
      </c>
      <c r="AT551" s="364">
        <f t="shared" ref="AT551" si="1621">AT550</f>
        <v>0</v>
      </c>
      <c r="AU551" s="268"/>
    </row>
    <row r="552" spans="1:47" ht="15" outlineLevel="1">
      <c r="A552" s="466"/>
      <c r="B552" s="381"/>
      <c r="C552" s="253"/>
      <c r="D552" s="253"/>
      <c r="E552" s="253"/>
      <c r="F552" s="253"/>
      <c r="G552" s="253"/>
      <c r="H552" s="253"/>
      <c r="I552" s="253"/>
      <c r="J552" s="253"/>
      <c r="K552" s="253"/>
      <c r="L552" s="253"/>
      <c r="M552" s="253"/>
      <c r="N552" s="253"/>
      <c r="O552" s="253"/>
      <c r="P552" s="253"/>
      <c r="Q552" s="253"/>
      <c r="R552" s="253"/>
      <c r="S552" s="253"/>
      <c r="T552" s="253"/>
      <c r="U552" s="253"/>
      <c r="V552" s="253"/>
      <c r="W552" s="253"/>
      <c r="X552" s="253"/>
      <c r="Y552" s="253"/>
      <c r="Z552" s="253"/>
      <c r="AA552" s="253"/>
      <c r="AB552" s="253"/>
      <c r="AC552" s="253"/>
      <c r="AD552" s="253"/>
      <c r="AE552" s="253"/>
      <c r="AF552" s="253"/>
      <c r="AG552" s="365"/>
      <c r="AH552" s="378"/>
      <c r="AI552" s="378"/>
      <c r="AJ552" s="378"/>
      <c r="AK552" s="378"/>
      <c r="AL552" s="378"/>
      <c r="AM552" s="378"/>
      <c r="AN552" s="378"/>
      <c r="AO552" s="378"/>
      <c r="AP552" s="378"/>
      <c r="AQ552" s="378"/>
      <c r="AR552" s="378"/>
      <c r="AS552" s="378"/>
      <c r="AT552" s="378"/>
      <c r="AU552" s="268"/>
    </row>
    <row r="553" spans="1:47" ht="30" outlineLevel="1">
      <c r="A553" s="466">
        <v>42</v>
      </c>
      <c r="B553" s="381" t="s">
        <v>134</v>
      </c>
      <c r="C553" s="253" t="s">
        <v>25</v>
      </c>
      <c r="D553" s="257"/>
      <c r="E553" s="257"/>
      <c r="F553" s="257"/>
      <c r="G553" s="257"/>
      <c r="H553" s="257"/>
      <c r="I553" s="257"/>
      <c r="J553" s="257"/>
      <c r="K553" s="257"/>
      <c r="L553" s="257"/>
      <c r="M553" s="257"/>
      <c r="N553" s="257"/>
      <c r="O553" s="257"/>
      <c r="P553" s="257"/>
      <c r="Q553" s="673"/>
      <c r="R553" s="253"/>
      <c r="S553" s="257"/>
      <c r="T553" s="257"/>
      <c r="U553" s="257"/>
      <c r="V553" s="257"/>
      <c r="W553" s="257"/>
      <c r="X553" s="257"/>
      <c r="Y553" s="257"/>
      <c r="Z553" s="257"/>
      <c r="AA553" s="257"/>
      <c r="AB553" s="257"/>
      <c r="AC553" s="257"/>
      <c r="AD553" s="257"/>
      <c r="AE553" s="257"/>
      <c r="AF553" s="673"/>
      <c r="AG553" s="379"/>
      <c r="AH553" s="363"/>
      <c r="AI553" s="363"/>
      <c r="AJ553" s="363"/>
      <c r="AK553" s="363"/>
      <c r="AL553" s="363"/>
      <c r="AM553" s="363"/>
      <c r="AN553" s="368"/>
      <c r="AO553" s="368"/>
      <c r="AP553" s="368"/>
      <c r="AQ553" s="368"/>
      <c r="AR553" s="368"/>
      <c r="AS553" s="368"/>
      <c r="AT553" s="368"/>
      <c r="AU553" s="258">
        <f>SUM(AG553:AT553)</f>
        <v>0</v>
      </c>
    </row>
    <row r="554" spans="1:47" ht="15" outlineLevel="1">
      <c r="A554" s="466"/>
      <c r="B554" s="384" t="s">
        <v>307</v>
      </c>
      <c r="C554" s="253" t="s">
        <v>163</v>
      </c>
      <c r="D554" s="257"/>
      <c r="E554" s="257"/>
      <c r="F554" s="257"/>
      <c r="G554" s="257"/>
      <c r="H554" s="257"/>
      <c r="I554" s="257"/>
      <c r="J554" s="257"/>
      <c r="K554" s="257"/>
      <c r="L554" s="257"/>
      <c r="M554" s="257"/>
      <c r="N554" s="257"/>
      <c r="O554" s="257"/>
      <c r="P554" s="257"/>
      <c r="Q554" s="673"/>
      <c r="R554" s="416"/>
      <c r="S554" s="257"/>
      <c r="T554" s="257"/>
      <c r="U554" s="257"/>
      <c r="V554" s="257"/>
      <c r="W554" s="257"/>
      <c r="X554" s="257"/>
      <c r="Y554" s="257"/>
      <c r="Z554" s="257"/>
      <c r="AA554" s="257"/>
      <c r="AB554" s="257"/>
      <c r="AC554" s="257"/>
      <c r="AD554" s="257"/>
      <c r="AE554" s="257"/>
      <c r="AF554" s="673"/>
      <c r="AG554" s="364">
        <f>AG553</f>
        <v>0</v>
      </c>
      <c r="AH554" s="364">
        <f t="shared" ref="AH554" si="1622">AH553</f>
        <v>0</v>
      </c>
      <c r="AI554" s="364">
        <f t="shared" ref="AI554" si="1623">AI553</f>
        <v>0</v>
      </c>
      <c r="AJ554" s="364">
        <f t="shared" ref="AJ554" si="1624">AJ553</f>
        <v>0</v>
      </c>
      <c r="AK554" s="364">
        <f t="shared" ref="AK554" si="1625">AK553</f>
        <v>0</v>
      </c>
      <c r="AL554" s="364">
        <f t="shared" ref="AL554" si="1626">AL553</f>
        <v>0</v>
      </c>
      <c r="AM554" s="364">
        <f t="shared" ref="AM554" si="1627">AM553</f>
        <v>0</v>
      </c>
      <c r="AN554" s="364">
        <f t="shared" ref="AN554" si="1628">AN553</f>
        <v>0</v>
      </c>
      <c r="AO554" s="364">
        <f t="shared" ref="AO554" si="1629">AO553</f>
        <v>0</v>
      </c>
      <c r="AP554" s="364">
        <f t="shared" ref="AP554" si="1630">AP553</f>
        <v>0</v>
      </c>
      <c r="AQ554" s="364">
        <f t="shared" ref="AQ554" si="1631">AQ553</f>
        <v>0</v>
      </c>
      <c r="AR554" s="364">
        <f t="shared" ref="AR554" si="1632">AR553</f>
        <v>0</v>
      </c>
      <c r="AS554" s="364">
        <f t="shared" ref="AS554" si="1633">AS553</f>
        <v>0</v>
      </c>
      <c r="AT554" s="364">
        <f t="shared" ref="AT554" si="1634">AT553</f>
        <v>0</v>
      </c>
      <c r="AU554" s="268"/>
    </row>
    <row r="555" spans="1:47" ht="15" outlineLevel="1">
      <c r="A555" s="466"/>
      <c r="B555" s="381"/>
      <c r="C555" s="253"/>
      <c r="D555" s="253"/>
      <c r="E555" s="253"/>
      <c r="F555" s="253"/>
      <c r="G555" s="253"/>
      <c r="H555" s="253"/>
      <c r="I555" s="253"/>
      <c r="J555" s="253"/>
      <c r="K555" s="253"/>
      <c r="L555" s="253"/>
      <c r="M555" s="253"/>
      <c r="N555" s="253"/>
      <c r="O555" s="253"/>
      <c r="P555" s="253"/>
      <c r="Q555" s="253"/>
      <c r="R555" s="253"/>
      <c r="S555" s="253"/>
      <c r="T555" s="253"/>
      <c r="U555" s="253"/>
      <c r="V555" s="253"/>
      <c r="W555" s="253"/>
      <c r="X555" s="253"/>
      <c r="Y555" s="253"/>
      <c r="Z555" s="253"/>
      <c r="AA555" s="253"/>
      <c r="AB555" s="253"/>
      <c r="AC555" s="253"/>
      <c r="AD555" s="253"/>
      <c r="AE555" s="253"/>
      <c r="AF555" s="253"/>
      <c r="AG555" s="365"/>
      <c r="AH555" s="378"/>
      <c r="AI555" s="378"/>
      <c r="AJ555" s="378"/>
      <c r="AK555" s="378"/>
      <c r="AL555" s="378"/>
      <c r="AM555" s="378"/>
      <c r="AN555" s="378"/>
      <c r="AO555" s="378"/>
      <c r="AP555" s="378"/>
      <c r="AQ555" s="378"/>
      <c r="AR555" s="378"/>
      <c r="AS555" s="378"/>
      <c r="AT555" s="378"/>
      <c r="AU555" s="268"/>
    </row>
    <row r="556" spans="1:47" ht="15" outlineLevel="1">
      <c r="A556" s="466">
        <v>43</v>
      </c>
      <c r="B556" s="381" t="s">
        <v>135</v>
      </c>
      <c r="C556" s="253" t="s">
        <v>25</v>
      </c>
      <c r="D556" s="257"/>
      <c r="E556" s="257"/>
      <c r="F556" s="257"/>
      <c r="G556" s="257"/>
      <c r="H556" s="257"/>
      <c r="I556" s="257"/>
      <c r="J556" s="257"/>
      <c r="K556" s="257"/>
      <c r="L556" s="257"/>
      <c r="M556" s="257"/>
      <c r="N556" s="257"/>
      <c r="O556" s="257"/>
      <c r="P556" s="257"/>
      <c r="Q556" s="257"/>
      <c r="R556" s="257">
        <v>12</v>
      </c>
      <c r="S556" s="257"/>
      <c r="T556" s="257"/>
      <c r="U556" s="257"/>
      <c r="V556" s="257"/>
      <c r="W556" s="257"/>
      <c r="X556" s="257"/>
      <c r="Y556" s="257"/>
      <c r="Z556" s="257"/>
      <c r="AA556" s="257"/>
      <c r="AB556" s="257"/>
      <c r="AC556" s="257"/>
      <c r="AD556" s="257"/>
      <c r="AE556" s="257"/>
      <c r="AF556" s="673"/>
      <c r="AG556" s="379"/>
      <c r="AH556" s="363"/>
      <c r="AI556" s="363"/>
      <c r="AJ556" s="363"/>
      <c r="AK556" s="363"/>
      <c r="AL556" s="363"/>
      <c r="AM556" s="363"/>
      <c r="AN556" s="368"/>
      <c r="AO556" s="368"/>
      <c r="AP556" s="368"/>
      <c r="AQ556" s="368"/>
      <c r="AR556" s="368"/>
      <c r="AS556" s="368"/>
      <c r="AT556" s="368"/>
      <c r="AU556" s="258">
        <f>SUM(AG556:AT556)</f>
        <v>0</v>
      </c>
    </row>
    <row r="557" spans="1:47" ht="15" outlineLevel="1">
      <c r="A557" s="466"/>
      <c r="B557" s="384" t="s">
        <v>307</v>
      </c>
      <c r="C557" s="253" t="s">
        <v>163</v>
      </c>
      <c r="D557" s="257"/>
      <c r="E557" s="257"/>
      <c r="F557" s="257"/>
      <c r="G557" s="257"/>
      <c r="H557" s="257"/>
      <c r="I557" s="257"/>
      <c r="J557" s="257"/>
      <c r="K557" s="257"/>
      <c r="L557" s="257"/>
      <c r="M557" s="257"/>
      <c r="N557" s="257"/>
      <c r="O557" s="257"/>
      <c r="P557" s="257"/>
      <c r="Q557" s="257"/>
      <c r="R557" s="257">
        <f>R556</f>
        <v>12</v>
      </c>
      <c r="S557" s="257"/>
      <c r="T557" s="257"/>
      <c r="U557" s="257"/>
      <c r="V557" s="257"/>
      <c r="W557" s="257"/>
      <c r="X557" s="257"/>
      <c r="Y557" s="257"/>
      <c r="Z557" s="257"/>
      <c r="AA557" s="257"/>
      <c r="AB557" s="257"/>
      <c r="AC557" s="257"/>
      <c r="AD557" s="257"/>
      <c r="AE557" s="257"/>
      <c r="AF557" s="673"/>
      <c r="AG557" s="364">
        <f>AG556</f>
        <v>0</v>
      </c>
      <c r="AH557" s="364">
        <f t="shared" ref="AH557" si="1635">AH556</f>
        <v>0</v>
      </c>
      <c r="AI557" s="364">
        <f t="shared" ref="AI557" si="1636">AI556</f>
        <v>0</v>
      </c>
      <c r="AJ557" s="364">
        <f t="shared" ref="AJ557" si="1637">AJ556</f>
        <v>0</v>
      </c>
      <c r="AK557" s="364">
        <f t="shared" ref="AK557" si="1638">AK556</f>
        <v>0</v>
      </c>
      <c r="AL557" s="364">
        <f t="shared" ref="AL557" si="1639">AL556</f>
        <v>0</v>
      </c>
      <c r="AM557" s="364">
        <f t="shared" ref="AM557" si="1640">AM556</f>
        <v>0</v>
      </c>
      <c r="AN557" s="364">
        <f t="shared" ref="AN557" si="1641">AN556</f>
        <v>0</v>
      </c>
      <c r="AO557" s="364">
        <f t="shared" ref="AO557" si="1642">AO556</f>
        <v>0</v>
      </c>
      <c r="AP557" s="364">
        <f t="shared" ref="AP557" si="1643">AP556</f>
        <v>0</v>
      </c>
      <c r="AQ557" s="364">
        <f t="shared" ref="AQ557" si="1644">AQ556</f>
        <v>0</v>
      </c>
      <c r="AR557" s="364">
        <f t="shared" ref="AR557" si="1645">AR556</f>
        <v>0</v>
      </c>
      <c r="AS557" s="364">
        <f t="shared" ref="AS557" si="1646">AS556</f>
        <v>0</v>
      </c>
      <c r="AT557" s="364">
        <f t="shared" ref="AT557" si="1647">AT556</f>
        <v>0</v>
      </c>
      <c r="AU557" s="268"/>
    </row>
    <row r="558" spans="1:47" ht="15" outlineLevel="1">
      <c r="A558" s="466"/>
      <c r="B558" s="381"/>
      <c r="C558" s="253"/>
      <c r="D558" s="253"/>
      <c r="E558" s="253"/>
      <c r="F558" s="253"/>
      <c r="G558" s="253"/>
      <c r="H558" s="253"/>
      <c r="I558" s="253"/>
      <c r="J558" s="253"/>
      <c r="K558" s="253"/>
      <c r="L558" s="253"/>
      <c r="M558" s="253"/>
      <c r="N558" s="253"/>
      <c r="O558" s="253"/>
      <c r="P558" s="253"/>
      <c r="Q558" s="253"/>
      <c r="R558" s="253"/>
      <c r="S558" s="253"/>
      <c r="T558" s="253"/>
      <c r="U558" s="253"/>
      <c r="V558" s="253"/>
      <c r="W558" s="253"/>
      <c r="X558" s="253"/>
      <c r="Y558" s="253"/>
      <c r="Z558" s="253"/>
      <c r="AA558" s="253"/>
      <c r="AB558" s="253"/>
      <c r="AC558" s="253"/>
      <c r="AD558" s="253"/>
      <c r="AE558" s="253"/>
      <c r="AF558" s="253"/>
      <c r="AG558" s="365"/>
      <c r="AH558" s="378"/>
      <c r="AI558" s="378"/>
      <c r="AJ558" s="378"/>
      <c r="AK558" s="378"/>
      <c r="AL558" s="378"/>
      <c r="AM558" s="378"/>
      <c r="AN558" s="378"/>
      <c r="AO558" s="378"/>
      <c r="AP558" s="378"/>
      <c r="AQ558" s="378"/>
      <c r="AR558" s="378"/>
      <c r="AS558" s="378"/>
      <c r="AT558" s="378"/>
      <c r="AU558" s="268"/>
    </row>
    <row r="559" spans="1:47" ht="30" outlineLevel="1">
      <c r="A559" s="466">
        <v>44</v>
      </c>
      <c r="B559" s="381" t="s">
        <v>136</v>
      </c>
      <c r="C559" s="253" t="s">
        <v>25</v>
      </c>
      <c r="D559" s="257"/>
      <c r="E559" s="257"/>
      <c r="F559" s="257"/>
      <c r="G559" s="257"/>
      <c r="H559" s="257"/>
      <c r="I559" s="257"/>
      <c r="J559" s="257"/>
      <c r="K559" s="257"/>
      <c r="L559" s="257"/>
      <c r="M559" s="257"/>
      <c r="N559" s="257"/>
      <c r="O559" s="257"/>
      <c r="P559" s="257"/>
      <c r="Q559" s="257"/>
      <c r="R559" s="257">
        <v>12</v>
      </c>
      <c r="S559" s="257"/>
      <c r="T559" s="257"/>
      <c r="U559" s="257"/>
      <c r="V559" s="257"/>
      <c r="W559" s="257"/>
      <c r="X559" s="257"/>
      <c r="Y559" s="257"/>
      <c r="Z559" s="257"/>
      <c r="AA559" s="257"/>
      <c r="AB559" s="257"/>
      <c r="AC559" s="257"/>
      <c r="AD559" s="257"/>
      <c r="AE559" s="257"/>
      <c r="AF559" s="673"/>
      <c r="AG559" s="379"/>
      <c r="AH559" s="363"/>
      <c r="AI559" s="363"/>
      <c r="AJ559" s="363"/>
      <c r="AK559" s="363"/>
      <c r="AL559" s="363"/>
      <c r="AM559" s="363"/>
      <c r="AN559" s="368"/>
      <c r="AO559" s="368"/>
      <c r="AP559" s="368"/>
      <c r="AQ559" s="368"/>
      <c r="AR559" s="368"/>
      <c r="AS559" s="368"/>
      <c r="AT559" s="368"/>
      <c r="AU559" s="258">
        <f>SUM(AG559:AT559)</f>
        <v>0</v>
      </c>
    </row>
    <row r="560" spans="1:47" ht="15" outlineLevel="1">
      <c r="A560" s="466"/>
      <c r="B560" s="384" t="s">
        <v>307</v>
      </c>
      <c r="C560" s="253" t="s">
        <v>163</v>
      </c>
      <c r="D560" s="257"/>
      <c r="E560" s="257"/>
      <c r="F560" s="257"/>
      <c r="G560" s="257"/>
      <c r="H560" s="257"/>
      <c r="I560" s="257"/>
      <c r="J560" s="257"/>
      <c r="K560" s="257"/>
      <c r="L560" s="257"/>
      <c r="M560" s="257"/>
      <c r="N560" s="257"/>
      <c r="O560" s="257"/>
      <c r="P560" s="257"/>
      <c r="Q560" s="257"/>
      <c r="R560" s="257">
        <f>R559</f>
        <v>12</v>
      </c>
      <c r="S560" s="257"/>
      <c r="T560" s="257"/>
      <c r="U560" s="257"/>
      <c r="V560" s="257"/>
      <c r="W560" s="257"/>
      <c r="X560" s="257"/>
      <c r="Y560" s="257"/>
      <c r="Z560" s="257"/>
      <c r="AA560" s="257"/>
      <c r="AB560" s="257"/>
      <c r="AC560" s="257"/>
      <c r="AD560" s="257"/>
      <c r="AE560" s="257"/>
      <c r="AF560" s="673"/>
      <c r="AG560" s="364">
        <f>AG559</f>
        <v>0</v>
      </c>
      <c r="AH560" s="364">
        <f t="shared" ref="AH560" si="1648">AH559</f>
        <v>0</v>
      </c>
      <c r="AI560" s="364">
        <f t="shared" ref="AI560" si="1649">AI559</f>
        <v>0</v>
      </c>
      <c r="AJ560" s="364">
        <f t="shared" ref="AJ560" si="1650">AJ559</f>
        <v>0</v>
      </c>
      <c r="AK560" s="364">
        <f t="shared" ref="AK560" si="1651">AK559</f>
        <v>0</v>
      </c>
      <c r="AL560" s="364">
        <f t="shared" ref="AL560" si="1652">AL559</f>
        <v>0</v>
      </c>
      <c r="AM560" s="364">
        <f t="shared" ref="AM560" si="1653">AM559</f>
        <v>0</v>
      </c>
      <c r="AN560" s="364">
        <f t="shared" ref="AN560" si="1654">AN559</f>
        <v>0</v>
      </c>
      <c r="AO560" s="364">
        <f t="shared" ref="AO560" si="1655">AO559</f>
        <v>0</v>
      </c>
      <c r="AP560" s="364">
        <f t="shared" ref="AP560" si="1656">AP559</f>
        <v>0</v>
      </c>
      <c r="AQ560" s="364">
        <f t="shared" ref="AQ560" si="1657">AQ559</f>
        <v>0</v>
      </c>
      <c r="AR560" s="364">
        <f t="shared" ref="AR560" si="1658">AR559</f>
        <v>0</v>
      </c>
      <c r="AS560" s="364">
        <f t="shared" ref="AS560" si="1659">AS559</f>
        <v>0</v>
      </c>
      <c r="AT560" s="364">
        <f t="shared" ref="AT560" si="1660">AT559</f>
        <v>0</v>
      </c>
      <c r="AU560" s="268"/>
    </row>
    <row r="561" spans="1:47" ht="15" outlineLevel="1">
      <c r="A561" s="466"/>
      <c r="B561" s="381"/>
      <c r="C561" s="253"/>
      <c r="D561" s="253"/>
      <c r="E561" s="253"/>
      <c r="F561" s="253"/>
      <c r="G561" s="253"/>
      <c r="H561" s="253"/>
      <c r="I561" s="253"/>
      <c r="J561" s="253"/>
      <c r="K561" s="253"/>
      <c r="L561" s="253"/>
      <c r="M561" s="253"/>
      <c r="N561" s="253"/>
      <c r="O561" s="253"/>
      <c r="P561" s="253"/>
      <c r="Q561" s="253"/>
      <c r="R561" s="253"/>
      <c r="S561" s="253"/>
      <c r="T561" s="253"/>
      <c r="U561" s="253"/>
      <c r="V561" s="253"/>
      <c r="W561" s="253"/>
      <c r="X561" s="253"/>
      <c r="Y561" s="253"/>
      <c r="Z561" s="253"/>
      <c r="AA561" s="253"/>
      <c r="AB561" s="253"/>
      <c r="AC561" s="253"/>
      <c r="AD561" s="253"/>
      <c r="AE561" s="253"/>
      <c r="AF561" s="253"/>
      <c r="AG561" s="365"/>
      <c r="AH561" s="378"/>
      <c r="AI561" s="378"/>
      <c r="AJ561" s="378"/>
      <c r="AK561" s="378"/>
      <c r="AL561" s="378"/>
      <c r="AM561" s="378"/>
      <c r="AN561" s="378"/>
      <c r="AO561" s="378"/>
      <c r="AP561" s="378"/>
      <c r="AQ561" s="378"/>
      <c r="AR561" s="378"/>
      <c r="AS561" s="378"/>
      <c r="AT561" s="378"/>
      <c r="AU561" s="268"/>
    </row>
    <row r="562" spans="1:47" ht="30" outlineLevel="1">
      <c r="A562" s="466">
        <v>45</v>
      </c>
      <c r="B562" s="381" t="s">
        <v>137</v>
      </c>
      <c r="C562" s="253" t="s">
        <v>25</v>
      </c>
      <c r="D562" s="257"/>
      <c r="E562" s="257"/>
      <c r="F562" s="257"/>
      <c r="G562" s="257"/>
      <c r="H562" s="257"/>
      <c r="I562" s="257"/>
      <c r="J562" s="257"/>
      <c r="K562" s="257"/>
      <c r="L562" s="257"/>
      <c r="M562" s="257"/>
      <c r="N562" s="257"/>
      <c r="O562" s="257"/>
      <c r="P562" s="257"/>
      <c r="Q562" s="257"/>
      <c r="R562" s="257">
        <v>12</v>
      </c>
      <c r="S562" s="257"/>
      <c r="T562" s="257"/>
      <c r="U562" s="257"/>
      <c r="V562" s="257"/>
      <c r="W562" s="257"/>
      <c r="X562" s="257"/>
      <c r="Y562" s="257"/>
      <c r="Z562" s="257"/>
      <c r="AA562" s="257"/>
      <c r="AB562" s="257"/>
      <c r="AC562" s="257"/>
      <c r="AD562" s="257"/>
      <c r="AE562" s="257"/>
      <c r="AF562" s="673"/>
      <c r="AG562" s="379"/>
      <c r="AH562" s="363"/>
      <c r="AI562" s="363"/>
      <c r="AJ562" s="363"/>
      <c r="AK562" s="363"/>
      <c r="AL562" s="363"/>
      <c r="AM562" s="363"/>
      <c r="AN562" s="368"/>
      <c r="AO562" s="368"/>
      <c r="AP562" s="368"/>
      <c r="AQ562" s="368"/>
      <c r="AR562" s="368"/>
      <c r="AS562" s="368"/>
      <c r="AT562" s="368"/>
      <c r="AU562" s="258">
        <f>SUM(AG562:AT562)</f>
        <v>0</v>
      </c>
    </row>
    <row r="563" spans="1:47" ht="15" outlineLevel="1">
      <c r="A563" s="466"/>
      <c r="B563" s="384" t="s">
        <v>307</v>
      </c>
      <c r="C563" s="253" t="s">
        <v>163</v>
      </c>
      <c r="D563" s="257"/>
      <c r="E563" s="257"/>
      <c r="F563" s="257"/>
      <c r="G563" s="257"/>
      <c r="H563" s="257"/>
      <c r="I563" s="257"/>
      <c r="J563" s="257"/>
      <c r="K563" s="257"/>
      <c r="L563" s="257"/>
      <c r="M563" s="257"/>
      <c r="N563" s="257"/>
      <c r="O563" s="257"/>
      <c r="P563" s="257"/>
      <c r="Q563" s="257"/>
      <c r="R563" s="257">
        <f>R562</f>
        <v>12</v>
      </c>
      <c r="S563" s="257"/>
      <c r="T563" s="257"/>
      <c r="U563" s="257"/>
      <c r="V563" s="257"/>
      <c r="W563" s="257"/>
      <c r="X563" s="257"/>
      <c r="Y563" s="257"/>
      <c r="Z563" s="257"/>
      <c r="AA563" s="257"/>
      <c r="AB563" s="257"/>
      <c r="AC563" s="257"/>
      <c r="AD563" s="257"/>
      <c r="AE563" s="257"/>
      <c r="AF563" s="673"/>
      <c r="AG563" s="364">
        <f>AG562</f>
        <v>0</v>
      </c>
      <c r="AH563" s="364">
        <f t="shared" ref="AH563" si="1661">AH562</f>
        <v>0</v>
      </c>
      <c r="AI563" s="364">
        <f t="shared" ref="AI563" si="1662">AI562</f>
        <v>0</v>
      </c>
      <c r="AJ563" s="364">
        <f t="shared" ref="AJ563" si="1663">AJ562</f>
        <v>0</v>
      </c>
      <c r="AK563" s="364">
        <f t="shared" ref="AK563" si="1664">AK562</f>
        <v>0</v>
      </c>
      <c r="AL563" s="364">
        <f t="shared" ref="AL563" si="1665">AL562</f>
        <v>0</v>
      </c>
      <c r="AM563" s="364">
        <f t="shared" ref="AM563" si="1666">AM562</f>
        <v>0</v>
      </c>
      <c r="AN563" s="364">
        <f t="shared" ref="AN563" si="1667">AN562</f>
        <v>0</v>
      </c>
      <c r="AO563" s="364">
        <f t="shared" ref="AO563" si="1668">AO562</f>
        <v>0</v>
      </c>
      <c r="AP563" s="364">
        <f t="shared" ref="AP563" si="1669">AP562</f>
        <v>0</v>
      </c>
      <c r="AQ563" s="364">
        <f t="shared" ref="AQ563" si="1670">AQ562</f>
        <v>0</v>
      </c>
      <c r="AR563" s="364">
        <f t="shared" ref="AR563" si="1671">AR562</f>
        <v>0</v>
      </c>
      <c r="AS563" s="364">
        <f t="shared" ref="AS563" si="1672">AS562</f>
        <v>0</v>
      </c>
      <c r="AT563" s="364">
        <f t="shared" ref="AT563" si="1673">AT562</f>
        <v>0</v>
      </c>
      <c r="AU563" s="268"/>
    </row>
    <row r="564" spans="1:47" ht="15" outlineLevel="1">
      <c r="A564" s="466"/>
      <c r="B564" s="381"/>
      <c r="C564" s="253"/>
      <c r="D564" s="253"/>
      <c r="E564" s="253"/>
      <c r="F564" s="253"/>
      <c r="G564" s="253"/>
      <c r="H564" s="253"/>
      <c r="I564" s="253"/>
      <c r="J564" s="253"/>
      <c r="K564" s="253"/>
      <c r="L564" s="253"/>
      <c r="M564" s="253"/>
      <c r="N564" s="253"/>
      <c r="O564" s="253"/>
      <c r="P564" s="253"/>
      <c r="Q564" s="253"/>
      <c r="R564" s="253"/>
      <c r="S564" s="253"/>
      <c r="T564" s="253"/>
      <c r="U564" s="253"/>
      <c r="V564" s="253"/>
      <c r="W564" s="253"/>
      <c r="X564" s="253"/>
      <c r="Y564" s="253"/>
      <c r="Z564" s="253"/>
      <c r="AA564" s="253"/>
      <c r="AB564" s="253"/>
      <c r="AC564" s="253"/>
      <c r="AD564" s="253"/>
      <c r="AE564" s="253"/>
      <c r="AF564" s="253"/>
      <c r="AG564" s="365"/>
      <c r="AH564" s="378"/>
      <c r="AI564" s="378"/>
      <c r="AJ564" s="378"/>
      <c r="AK564" s="378"/>
      <c r="AL564" s="378"/>
      <c r="AM564" s="378"/>
      <c r="AN564" s="378"/>
      <c r="AO564" s="378"/>
      <c r="AP564" s="378"/>
      <c r="AQ564" s="378"/>
      <c r="AR564" s="378"/>
      <c r="AS564" s="378"/>
      <c r="AT564" s="378"/>
      <c r="AU564" s="268"/>
    </row>
    <row r="565" spans="1:47" ht="30" outlineLevel="1">
      <c r="A565" s="466">
        <v>46</v>
      </c>
      <c r="B565" s="381" t="s">
        <v>138</v>
      </c>
      <c r="C565" s="253" t="s">
        <v>25</v>
      </c>
      <c r="D565" s="257"/>
      <c r="E565" s="257"/>
      <c r="F565" s="257"/>
      <c r="G565" s="257"/>
      <c r="H565" s="257"/>
      <c r="I565" s="257"/>
      <c r="J565" s="257"/>
      <c r="K565" s="257"/>
      <c r="L565" s="257"/>
      <c r="M565" s="257"/>
      <c r="N565" s="257"/>
      <c r="O565" s="257"/>
      <c r="P565" s="257"/>
      <c r="Q565" s="257"/>
      <c r="R565" s="257">
        <v>12</v>
      </c>
      <c r="S565" s="257"/>
      <c r="T565" s="257"/>
      <c r="U565" s="257"/>
      <c r="V565" s="257"/>
      <c r="W565" s="257"/>
      <c r="X565" s="257"/>
      <c r="Y565" s="257"/>
      <c r="Z565" s="257"/>
      <c r="AA565" s="257"/>
      <c r="AB565" s="257"/>
      <c r="AC565" s="257"/>
      <c r="AD565" s="257"/>
      <c r="AE565" s="257"/>
      <c r="AF565" s="673"/>
      <c r="AG565" s="379"/>
      <c r="AH565" s="363"/>
      <c r="AI565" s="363"/>
      <c r="AJ565" s="363"/>
      <c r="AK565" s="363"/>
      <c r="AL565" s="363"/>
      <c r="AM565" s="363"/>
      <c r="AN565" s="368"/>
      <c r="AO565" s="368"/>
      <c r="AP565" s="368"/>
      <c r="AQ565" s="368"/>
      <c r="AR565" s="368"/>
      <c r="AS565" s="368"/>
      <c r="AT565" s="368"/>
      <c r="AU565" s="258">
        <f>SUM(AG565:AT565)</f>
        <v>0</v>
      </c>
    </row>
    <row r="566" spans="1:47" ht="15" outlineLevel="1">
      <c r="A566" s="466"/>
      <c r="B566" s="384" t="s">
        <v>307</v>
      </c>
      <c r="C566" s="253" t="s">
        <v>163</v>
      </c>
      <c r="D566" s="257"/>
      <c r="E566" s="257"/>
      <c r="F566" s="257"/>
      <c r="G566" s="257"/>
      <c r="H566" s="257"/>
      <c r="I566" s="257"/>
      <c r="J566" s="257"/>
      <c r="K566" s="257"/>
      <c r="L566" s="257"/>
      <c r="M566" s="257"/>
      <c r="N566" s="257"/>
      <c r="O566" s="257"/>
      <c r="P566" s="257"/>
      <c r="Q566" s="257"/>
      <c r="R566" s="257">
        <f>R565</f>
        <v>12</v>
      </c>
      <c r="S566" s="257"/>
      <c r="T566" s="257"/>
      <c r="U566" s="257"/>
      <c r="V566" s="257"/>
      <c r="W566" s="257"/>
      <c r="X566" s="257"/>
      <c r="Y566" s="257"/>
      <c r="Z566" s="257"/>
      <c r="AA566" s="257"/>
      <c r="AB566" s="257"/>
      <c r="AC566" s="257"/>
      <c r="AD566" s="257"/>
      <c r="AE566" s="257"/>
      <c r="AF566" s="673"/>
      <c r="AG566" s="364">
        <f>AG565</f>
        <v>0</v>
      </c>
      <c r="AH566" s="364">
        <f t="shared" ref="AH566" si="1674">AH565</f>
        <v>0</v>
      </c>
      <c r="AI566" s="364">
        <f t="shared" ref="AI566" si="1675">AI565</f>
        <v>0</v>
      </c>
      <c r="AJ566" s="364">
        <f t="shared" ref="AJ566" si="1676">AJ565</f>
        <v>0</v>
      </c>
      <c r="AK566" s="364">
        <f t="shared" ref="AK566" si="1677">AK565</f>
        <v>0</v>
      </c>
      <c r="AL566" s="364">
        <f t="shared" ref="AL566" si="1678">AL565</f>
        <v>0</v>
      </c>
      <c r="AM566" s="364">
        <f t="shared" ref="AM566" si="1679">AM565</f>
        <v>0</v>
      </c>
      <c r="AN566" s="364">
        <f t="shared" ref="AN566" si="1680">AN565</f>
        <v>0</v>
      </c>
      <c r="AO566" s="364">
        <f t="shared" ref="AO566" si="1681">AO565</f>
        <v>0</v>
      </c>
      <c r="AP566" s="364">
        <f t="shared" ref="AP566" si="1682">AP565</f>
        <v>0</v>
      </c>
      <c r="AQ566" s="364">
        <f t="shared" ref="AQ566" si="1683">AQ565</f>
        <v>0</v>
      </c>
      <c r="AR566" s="364">
        <f t="shared" ref="AR566" si="1684">AR565</f>
        <v>0</v>
      </c>
      <c r="AS566" s="364">
        <f t="shared" ref="AS566" si="1685">AS565</f>
        <v>0</v>
      </c>
      <c r="AT566" s="364">
        <f t="shared" ref="AT566" si="1686">AT565</f>
        <v>0</v>
      </c>
      <c r="AU566" s="268"/>
    </row>
    <row r="567" spans="1:47" ht="15" outlineLevel="1">
      <c r="A567" s="466"/>
      <c r="B567" s="381"/>
      <c r="C567" s="253"/>
      <c r="D567" s="253"/>
      <c r="E567" s="253"/>
      <c r="F567" s="253"/>
      <c r="G567" s="253"/>
      <c r="H567" s="253"/>
      <c r="I567" s="253"/>
      <c r="J567" s="253"/>
      <c r="K567" s="253"/>
      <c r="L567" s="253"/>
      <c r="M567" s="253"/>
      <c r="N567" s="253"/>
      <c r="O567" s="253"/>
      <c r="P567" s="253"/>
      <c r="Q567" s="253"/>
      <c r="R567" s="253"/>
      <c r="S567" s="253"/>
      <c r="T567" s="253"/>
      <c r="U567" s="253"/>
      <c r="V567" s="253"/>
      <c r="W567" s="253"/>
      <c r="X567" s="253"/>
      <c r="Y567" s="253"/>
      <c r="Z567" s="253"/>
      <c r="AA567" s="253"/>
      <c r="AB567" s="253"/>
      <c r="AC567" s="253"/>
      <c r="AD567" s="253"/>
      <c r="AE567" s="253"/>
      <c r="AF567" s="253"/>
      <c r="AG567" s="365"/>
      <c r="AH567" s="378"/>
      <c r="AI567" s="378"/>
      <c r="AJ567" s="378"/>
      <c r="AK567" s="378"/>
      <c r="AL567" s="378"/>
      <c r="AM567" s="378"/>
      <c r="AN567" s="378"/>
      <c r="AO567" s="378"/>
      <c r="AP567" s="378"/>
      <c r="AQ567" s="378"/>
      <c r="AR567" s="378"/>
      <c r="AS567" s="378"/>
      <c r="AT567" s="378"/>
      <c r="AU567" s="268"/>
    </row>
    <row r="568" spans="1:47" ht="30" outlineLevel="1">
      <c r="A568" s="466">
        <v>47</v>
      </c>
      <c r="B568" s="381" t="s">
        <v>139</v>
      </c>
      <c r="C568" s="253" t="s">
        <v>25</v>
      </c>
      <c r="D568" s="257"/>
      <c r="E568" s="257"/>
      <c r="F568" s="257"/>
      <c r="G568" s="257"/>
      <c r="H568" s="257"/>
      <c r="I568" s="257"/>
      <c r="J568" s="257"/>
      <c r="K568" s="257"/>
      <c r="L568" s="257"/>
      <c r="M568" s="257"/>
      <c r="N568" s="257"/>
      <c r="O568" s="257"/>
      <c r="P568" s="257"/>
      <c r="Q568" s="257"/>
      <c r="R568" s="257">
        <v>12</v>
      </c>
      <c r="S568" s="257"/>
      <c r="T568" s="257"/>
      <c r="U568" s="257"/>
      <c r="V568" s="257"/>
      <c r="W568" s="257"/>
      <c r="X568" s="257"/>
      <c r="Y568" s="257"/>
      <c r="Z568" s="257"/>
      <c r="AA568" s="257"/>
      <c r="AB568" s="257"/>
      <c r="AC568" s="257"/>
      <c r="AD568" s="257"/>
      <c r="AE568" s="257"/>
      <c r="AF568" s="673"/>
      <c r="AG568" s="379"/>
      <c r="AH568" s="363"/>
      <c r="AI568" s="363"/>
      <c r="AJ568" s="363"/>
      <c r="AK568" s="363"/>
      <c r="AL568" s="363"/>
      <c r="AM568" s="363"/>
      <c r="AN568" s="368"/>
      <c r="AO568" s="368"/>
      <c r="AP568" s="368"/>
      <c r="AQ568" s="368"/>
      <c r="AR568" s="368"/>
      <c r="AS568" s="368"/>
      <c r="AT568" s="368"/>
      <c r="AU568" s="258">
        <f>SUM(AG568:AT568)</f>
        <v>0</v>
      </c>
    </row>
    <row r="569" spans="1:47" ht="15" outlineLevel="1">
      <c r="A569" s="466"/>
      <c r="B569" s="384" t="s">
        <v>307</v>
      </c>
      <c r="C569" s="253" t="s">
        <v>163</v>
      </c>
      <c r="D569" s="257"/>
      <c r="E569" s="257"/>
      <c r="F569" s="257"/>
      <c r="G569" s="257"/>
      <c r="H569" s="257"/>
      <c r="I569" s="257"/>
      <c r="J569" s="257"/>
      <c r="K569" s="257"/>
      <c r="L569" s="257"/>
      <c r="M569" s="257"/>
      <c r="N569" s="257"/>
      <c r="O569" s="257"/>
      <c r="P569" s="257"/>
      <c r="Q569" s="257"/>
      <c r="R569" s="257">
        <f>R568</f>
        <v>12</v>
      </c>
      <c r="S569" s="257"/>
      <c r="T569" s="257"/>
      <c r="U569" s="257"/>
      <c r="V569" s="257"/>
      <c r="W569" s="257"/>
      <c r="X569" s="257"/>
      <c r="Y569" s="257"/>
      <c r="Z569" s="257"/>
      <c r="AA569" s="257"/>
      <c r="AB569" s="257"/>
      <c r="AC569" s="257"/>
      <c r="AD569" s="257"/>
      <c r="AE569" s="257"/>
      <c r="AF569" s="673"/>
      <c r="AG569" s="364">
        <f>AG568</f>
        <v>0</v>
      </c>
      <c r="AH569" s="364">
        <f t="shared" ref="AH569" si="1687">AH568</f>
        <v>0</v>
      </c>
      <c r="AI569" s="364">
        <f t="shared" ref="AI569" si="1688">AI568</f>
        <v>0</v>
      </c>
      <c r="AJ569" s="364">
        <f t="shared" ref="AJ569" si="1689">AJ568</f>
        <v>0</v>
      </c>
      <c r="AK569" s="364">
        <f t="shared" ref="AK569" si="1690">AK568</f>
        <v>0</v>
      </c>
      <c r="AL569" s="364">
        <f t="shared" ref="AL569" si="1691">AL568</f>
        <v>0</v>
      </c>
      <c r="AM569" s="364">
        <f t="shared" ref="AM569" si="1692">AM568</f>
        <v>0</v>
      </c>
      <c r="AN569" s="364">
        <f t="shared" ref="AN569" si="1693">AN568</f>
        <v>0</v>
      </c>
      <c r="AO569" s="364">
        <f t="shared" ref="AO569" si="1694">AO568</f>
        <v>0</v>
      </c>
      <c r="AP569" s="364">
        <f t="shared" ref="AP569" si="1695">AP568</f>
        <v>0</v>
      </c>
      <c r="AQ569" s="364">
        <f t="shared" ref="AQ569" si="1696">AQ568</f>
        <v>0</v>
      </c>
      <c r="AR569" s="364">
        <f t="shared" ref="AR569" si="1697">AR568</f>
        <v>0</v>
      </c>
      <c r="AS569" s="364">
        <f t="shared" ref="AS569" si="1698">AS568</f>
        <v>0</v>
      </c>
      <c r="AT569" s="364">
        <f t="shared" ref="AT569" si="1699">AT568</f>
        <v>0</v>
      </c>
      <c r="AU569" s="268"/>
    </row>
    <row r="570" spans="1:47" ht="15" outlineLevel="1">
      <c r="A570" s="466"/>
      <c r="B570" s="381"/>
      <c r="C570" s="253"/>
      <c r="D570" s="253"/>
      <c r="E570" s="253"/>
      <c r="F570" s="253"/>
      <c r="G570" s="253"/>
      <c r="H570" s="253"/>
      <c r="I570" s="253"/>
      <c r="J570" s="253"/>
      <c r="K570" s="253"/>
      <c r="L570" s="253"/>
      <c r="M570" s="253"/>
      <c r="N570" s="253"/>
      <c r="O570" s="253"/>
      <c r="P570" s="253"/>
      <c r="Q570" s="253"/>
      <c r="R570" s="253"/>
      <c r="S570" s="253"/>
      <c r="T570" s="253"/>
      <c r="U570" s="253"/>
      <c r="V570" s="253"/>
      <c r="W570" s="253"/>
      <c r="X570" s="253"/>
      <c r="Y570" s="253"/>
      <c r="Z570" s="253"/>
      <c r="AA570" s="253"/>
      <c r="AB570" s="253"/>
      <c r="AC570" s="253"/>
      <c r="AD570" s="253"/>
      <c r="AE570" s="253"/>
      <c r="AF570" s="253"/>
      <c r="AG570" s="365"/>
      <c r="AH570" s="378"/>
      <c r="AI570" s="378"/>
      <c r="AJ570" s="378"/>
      <c r="AK570" s="378"/>
      <c r="AL570" s="378"/>
      <c r="AM570" s="378"/>
      <c r="AN570" s="378"/>
      <c r="AO570" s="378"/>
      <c r="AP570" s="378"/>
      <c r="AQ570" s="378"/>
      <c r="AR570" s="378"/>
      <c r="AS570" s="378"/>
      <c r="AT570" s="378"/>
      <c r="AU570" s="268"/>
    </row>
    <row r="571" spans="1:47" ht="30" outlineLevel="1">
      <c r="A571" s="466">
        <v>48</v>
      </c>
      <c r="B571" s="381" t="s">
        <v>140</v>
      </c>
      <c r="C571" s="253" t="s">
        <v>25</v>
      </c>
      <c r="D571" s="257"/>
      <c r="E571" s="257"/>
      <c r="F571" s="257"/>
      <c r="G571" s="257"/>
      <c r="H571" s="257"/>
      <c r="I571" s="257"/>
      <c r="J571" s="257"/>
      <c r="K571" s="257"/>
      <c r="L571" s="257"/>
      <c r="M571" s="257"/>
      <c r="N571" s="257"/>
      <c r="O571" s="257"/>
      <c r="P571" s="257"/>
      <c r="Q571" s="257"/>
      <c r="R571" s="257">
        <v>12</v>
      </c>
      <c r="S571" s="257"/>
      <c r="T571" s="257"/>
      <c r="U571" s="257"/>
      <c r="V571" s="257"/>
      <c r="W571" s="257"/>
      <c r="X571" s="257"/>
      <c r="Y571" s="257"/>
      <c r="Z571" s="257"/>
      <c r="AA571" s="257"/>
      <c r="AB571" s="257"/>
      <c r="AC571" s="257"/>
      <c r="AD571" s="257"/>
      <c r="AE571" s="257"/>
      <c r="AF571" s="673"/>
      <c r="AG571" s="379"/>
      <c r="AH571" s="363"/>
      <c r="AI571" s="363"/>
      <c r="AJ571" s="363"/>
      <c r="AK571" s="363"/>
      <c r="AL571" s="363"/>
      <c r="AM571" s="363"/>
      <c r="AN571" s="368"/>
      <c r="AO571" s="368"/>
      <c r="AP571" s="368"/>
      <c r="AQ571" s="368"/>
      <c r="AR571" s="368"/>
      <c r="AS571" s="368"/>
      <c r="AT571" s="368"/>
      <c r="AU571" s="258">
        <f>SUM(AG571:AT571)</f>
        <v>0</v>
      </c>
    </row>
    <row r="572" spans="1:47" ht="15" outlineLevel="1">
      <c r="A572" s="466"/>
      <c r="B572" s="384" t="s">
        <v>307</v>
      </c>
      <c r="C572" s="253" t="s">
        <v>163</v>
      </c>
      <c r="D572" s="257"/>
      <c r="E572" s="257"/>
      <c r="F572" s="257"/>
      <c r="G572" s="257"/>
      <c r="H572" s="257"/>
      <c r="I572" s="257"/>
      <c r="J572" s="257"/>
      <c r="K572" s="257"/>
      <c r="L572" s="257"/>
      <c r="M572" s="257"/>
      <c r="N572" s="257"/>
      <c r="O572" s="257"/>
      <c r="P572" s="257"/>
      <c r="Q572" s="257"/>
      <c r="R572" s="257">
        <f>R571</f>
        <v>12</v>
      </c>
      <c r="S572" s="257"/>
      <c r="T572" s="257"/>
      <c r="U572" s="257"/>
      <c r="V572" s="257"/>
      <c r="W572" s="257"/>
      <c r="X572" s="257"/>
      <c r="Y572" s="257"/>
      <c r="Z572" s="257"/>
      <c r="AA572" s="257"/>
      <c r="AB572" s="257"/>
      <c r="AC572" s="257"/>
      <c r="AD572" s="257"/>
      <c r="AE572" s="257"/>
      <c r="AF572" s="673"/>
      <c r="AG572" s="364">
        <f>AG571</f>
        <v>0</v>
      </c>
      <c r="AH572" s="364">
        <f t="shared" ref="AH572" si="1700">AH571</f>
        <v>0</v>
      </c>
      <c r="AI572" s="364">
        <f t="shared" ref="AI572" si="1701">AI571</f>
        <v>0</v>
      </c>
      <c r="AJ572" s="364">
        <f t="shared" ref="AJ572" si="1702">AJ571</f>
        <v>0</v>
      </c>
      <c r="AK572" s="364">
        <f t="shared" ref="AK572" si="1703">AK571</f>
        <v>0</v>
      </c>
      <c r="AL572" s="364">
        <f t="shared" ref="AL572" si="1704">AL571</f>
        <v>0</v>
      </c>
      <c r="AM572" s="364">
        <f t="shared" ref="AM572" si="1705">AM571</f>
        <v>0</v>
      </c>
      <c r="AN572" s="364">
        <f t="shared" ref="AN572" si="1706">AN571</f>
        <v>0</v>
      </c>
      <c r="AO572" s="364">
        <f t="shared" ref="AO572" si="1707">AO571</f>
        <v>0</v>
      </c>
      <c r="AP572" s="364">
        <f t="shared" ref="AP572" si="1708">AP571</f>
        <v>0</v>
      </c>
      <c r="AQ572" s="364">
        <f t="shared" ref="AQ572" si="1709">AQ571</f>
        <v>0</v>
      </c>
      <c r="AR572" s="364">
        <f t="shared" ref="AR572" si="1710">AR571</f>
        <v>0</v>
      </c>
      <c r="AS572" s="364">
        <f t="shared" ref="AS572" si="1711">AS571</f>
        <v>0</v>
      </c>
      <c r="AT572" s="364">
        <f t="shared" ref="AT572" si="1712">AT571</f>
        <v>0</v>
      </c>
      <c r="AU572" s="268"/>
    </row>
    <row r="573" spans="1:47" ht="15" outlineLevel="1">
      <c r="A573" s="466"/>
      <c r="B573" s="381"/>
      <c r="C573" s="253"/>
      <c r="D573" s="253"/>
      <c r="E573" s="253"/>
      <c r="F573" s="253"/>
      <c r="G573" s="253"/>
      <c r="H573" s="253"/>
      <c r="I573" s="253"/>
      <c r="J573" s="253"/>
      <c r="K573" s="253"/>
      <c r="L573" s="253"/>
      <c r="M573" s="253"/>
      <c r="N573" s="253"/>
      <c r="O573" s="253"/>
      <c r="P573" s="253"/>
      <c r="Q573" s="253"/>
      <c r="R573" s="253"/>
      <c r="S573" s="253"/>
      <c r="T573" s="253"/>
      <c r="U573" s="253"/>
      <c r="V573" s="253"/>
      <c r="W573" s="253"/>
      <c r="X573" s="253"/>
      <c r="Y573" s="253"/>
      <c r="Z573" s="253"/>
      <c r="AA573" s="253"/>
      <c r="AB573" s="253"/>
      <c r="AC573" s="253"/>
      <c r="AD573" s="253"/>
      <c r="AE573" s="253"/>
      <c r="AF573" s="253"/>
      <c r="AG573" s="365"/>
      <c r="AH573" s="378"/>
      <c r="AI573" s="378"/>
      <c r="AJ573" s="378"/>
      <c r="AK573" s="378"/>
      <c r="AL573" s="378"/>
      <c r="AM573" s="378"/>
      <c r="AN573" s="378"/>
      <c r="AO573" s="378"/>
      <c r="AP573" s="378"/>
      <c r="AQ573" s="378"/>
      <c r="AR573" s="378"/>
      <c r="AS573" s="378"/>
      <c r="AT573" s="378"/>
      <c r="AU573" s="268"/>
    </row>
    <row r="574" spans="1:47" ht="30" outlineLevel="1">
      <c r="A574" s="466">
        <v>49</v>
      </c>
      <c r="B574" s="381" t="s">
        <v>141</v>
      </c>
      <c r="C574" s="253" t="s">
        <v>25</v>
      </c>
      <c r="D574" s="257"/>
      <c r="E574" s="257"/>
      <c r="F574" s="257"/>
      <c r="G574" s="257"/>
      <c r="H574" s="257">
        <f>+'7.  Persistence Report'!BA77</f>
        <v>672</v>
      </c>
      <c r="I574" s="257">
        <f>+'7.  Persistence Report'!BB77</f>
        <v>672</v>
      </c>
      <c r="J574" s="257">
        <f>+'7.  Persistence Report'!BC77</f>
        <v>672</v>
      </c>
      <c r="K574" s="257">
        <f>+'7.  Persistence Report'!BD77</f>
        <v>672</v>
      </c>
      <c r="L574" s="257">
        <f>+'7.  Persistence Report'!BE77</f>
        <v>672</v>
      </c>
      <c r="M574" s="257">
        <f>+'7.  Persistence Report'!BF77</f>
        <v>672</v>
      </c>
      <c r="N574" s="257">
        <f>+'7.  Persistence Report'!BG77</f>
        <v>672</v>
      </c>
      <c r="O574" s="257">
        <f>+'7.  Persistence Report'!BH77</f>
        <v>672</v>
      </c>
      <c r="P574" s="257">
        <f>+'7.  Persistence Report'!BI77</f>
        <v>672</v>
      </c>
      <c r="Q574" s="257"/>
      <c r="R574" s="257">
        <v>12</v>
      </c>
      <c r="S574" s="257"/>
      <c r="T574" s="257"/>
      <c r="U574" s="257"/>
      <c r="V574" s="257"/>
      <c r="W574" s="257">
        <f>+'7.  Persistence Report'!V77</f>
        <v>0</v>
      </c>
      <c r="X574" s="257">
        <f>+'7.  Persistence Report'!W77</f>
        <v>0</v>
      </c>
      <c r="Y574" s="257">
        <f>+'7.  Persistence Report'!X77</f>
        <v>0</v>
      </c>
      <c r="Z574" s="257">
        <f>+'7.  Persistence Report'!Y77</f>
        <v>0</v>
      </c>
      <c r="AA574" s="257">
        <f>+'7.  Persistence Report'!Z77</f>
        <v>0</v>
      </c>
      <c r="AB574" s="257">
        <f>+'7.  Persistence Report'!AA77</f>
        <v>0</v>
      </c>
      <c r="AC574" s="257">
        <f>+'7.  Persistence Report'!AB77</f>
        <v>0</v>
      </c>
      <c r="AD574" s="257">
        <f>+'7.  Persistence Report'!AC77</f>
        <v>0</v>
      </c>
      <c r="AE574" s="257">
        <f>+'7.  Persistence Report'!AD77</f>
        <v>0</v>
      </c>
      <c r="AF574" s="673"/>
      <c r="AG574" s="379"/>
      <c r="AH574" s="363"/>
      <c r="AI574" s="363"/>
      <c r="AJ574" s="363"/>
      <c r="AK574" s="363"/>
      <c r="AL574" s="363"/>
      <c r="AM574" s="363"/>
      <c r="AN574" s="368"/>
      <c r="AO574" s="368"/>
      <c r="AP574" s="368"/>
      <c r="AQ574" s="368"/>
      <c r="AR574" s="368"/>
      <c r="AS574" s="368"/>
      <c r="AT574" s="368"/>
      <c r="AU574" s="258">
        <f>SUM(AG574:AT574)</f>
        <v>0</v>
      </c>
    </row>
    <row r="575" spans="1:47" ht="15" outlineLevel="1">
      <c r="A575" s="466"/>
      <c r="B575" s="384" t="s">
        <v>307</v>
      </c>
      <c r="C575" s="253" t="s">
        <v>163</v>
      </c>
      <c r="D575" s="257"/>
      <c r="E575" s="257"/>
      <c r="F575" s="257"/>
      <c r="G575" s="257"/>
      <c r="H575" s="257"/>
      <c r="I575" s="257"/>
      <c r="J575" s="257"/>
      <c r="K575" s="257"/>
      <c r="L575" s="257"/>
      <c r="M575" s="257"/>
      <c r="N575" s="257"/>
      <c r="O575" s="257"/>
      <c r="P575" s="257"/>
      <c r="Q575" s="257"/>
      <c r="R575" s="257">
        <f>R574</f>
        <v>12</v>
      </c>
      <c r="S575" s="257"/>
      <c r="T575" s="257"/>
      <c r="U575" s="257"/>
      <c r="V575" s="257"/>
      <c r="W575" s="257"/>
      <c r="X575" s="257"/>
      <c r="Y575" s="257"/>
      <c r="Z575" s="257"/>
      <c r="AA575" s="257"/>
      <c r="AB575" s="257"/>
      <c r="AC575" s="257"/>
      <c r="AD575" s="257"/>
      <c r="AE575" s="257"/>
      <c r="AF575" s="673"/>
      <c r="AG575" s="364">
        <f>AG574</f>
        <v>0</v>
      </c>
      <c r="AH575" s="364">
        <f t="shared" ref="AH575" si="1713">AH574</f>
        <v>0</v>
      </c>
      <c r="AI575" s="364">
        <f t="shared" ref="AI575" si="1714">AI574</f>
        <v>0</v>
      </c>
      <c r="AJ575" s="364">
        <f t="shared" ref="AJ575" si="1715">AJ574</f>
        <v>0</v>
      </c>
      <c r="AK575" s="364">
        <f t="shared" ref="AK575" si="1716">AK574</f>
        <v>0</v>
      </c>
      <c r="AL575" s="364">
        <f t="shared" ref="AL575" si="1717">AL574</f>
        <v>0</v>
      </c>
      <c r="AM575" s="364">
        <f t="shared" ref="AM575" si="1718">AM574</f>
        <v>0</v>
      </c>
      <c r="AN575" s="364">
        <f t="shared" ref="AN575" si="1719">AN574</f>
        <v>0</v>
      </c>
      <c r="AO575" s="364">
        <f t="shared" ref="AO575" si="1720">AO574</f>
        <v>0</v>
      </c>
      <c r="AP575" s="364">
        <f t="shared" ref="AP575" si="1721">AP574</f>
        <v>0</v>
      </c>
      <c r="AQ575" s="364">
        <f t="shared" ref="AQ575" si="1722">AQ574</f>
        <v>0</v>
      </c>
      <c r="AR575" s="364">
        <f t="shared" ref="AR575" si="1723">AR574</f>
        <v>0</v>
      </c>
      <c r="AS575" s="364">
        <f t="shared" ref="AS575" si="1724">AS574</f>
        <v>0</v>
      </c>
      <c r="AT575" s="364">
        <f t="shared" ref="AT575" si="1725">AT574</f>
        <v>0</v>
      </c>
      <c r="AU575" s="268"/>
    </row>
    <row r="576" spans="1:47" ht="15" outlineLevel="1">
      <c r="A576" s="466"/>
      <c r="B576" s="384"/>
      <c r="C576" s="267"/>
      <c r="D576" s="253"/>
      <c r="E576" s="253"/>
      <c r="F576" s="253"/>
      <c r="G576" s="253"/>
      <c r="H576" s="253"/>
      <c r="I576" s="253"/>
      <c r="J576" s="253"/>
      <c r="K576" s="253"/>
      <c r="L576" s="253"/>
      <c r="M576" s="253"/>
      <c r="N576" s="253"/>
      <c r="O576" s="253"/>
      <c r="P576" s="253"/>
      <c r="Q576" s="253"/>
      <c r="R576" s="253"/>
      <c r="S576" s="253"/>
      <c r="T576" s="253"/>
      <c r="U576" s="253"/>
      <c r="V576" s="253"/>
      <c r="W576" s="253"/>
      <c r="X576" s="253"/>
      <c r="Y576" s="253"/>
      <c r="Z576" s="253"/>
      <c r="AA576" s="253"/>
      <c r="AB576" s="253"/>
      <c r="AC576" s="253"/>
      <c r="AD576" s="253"/>
      <c r="AE576" s="253"/>
      <c r="AF576" s="253"/>
      <c r="AG576" s="263"/>
      <c r="AH576" s="263"/>
      <c r="AI576" s="263"/>
      <c r="AJ576" s="263"/>
      <c r="AK576" s="263"/>
      <c r="AL576" s="263"/>
      <c r="AM576" s="263"/>
      <c r="AN576" s="263"/>
      <c r="AO576" s="263"/>
      <c r="AP576" s="263"/>
      <c r="AQ576" s="263"/>
      <c r="AR576" s="263"/>
      <c r="AS576" s="263"/>
      <c r="AT576" s="263"/>
      <c r="AU576" s="268"/>
    </row>
    <row r="577" spans="2:47" ht="15.6">
      <c r="B577" s="288" t="s">
        <v>291</v>
      </c>
      <c r="C577" s="290"/>
      <c r="D577" s="290">
        <f>SUM(D420:D575)</f>
        <v>0</v>
      </c>
      <c r="E577" s="290"/>
      <c r="F577" s="290"/>
      <c r="G577" s="290"/>
      <c r="H577" s="290">
        <f>SUM(H420:H575)</f>
        <v>6071072</v>
      </c>
      <c r="I577" s="290">
        <f t="shared" ref="I577:P577" si="1726">SUM(I420:I575)</f>
        <v>5738036</v>
      </c>
      <c r="J577" s="290">
        <f t="shared" si="1726"/>
        <v>5700073</v>
      </c>
      <c r="K577" s="290">
        <f t="shared" si="1726"/>
        <v>5691605</v>
      </c>
      <c r="L577" s="290">
        <f t="shared" si="1726"/>
        <v>5662356</v>
      </c>
      <c r="M577" s="290">
        <f t="shared" si="1726"/>
        <v>5642626</v>
      </c>
      <c r="N577" s="290">
        <f t="shared" si="1726"/>
        <v>5268654</v>
      </c>
      <c r="O577" s="290">
        <f t="shared" si="1726"/>
        <v>5246801</v>
      </c>
      <c r="P577" s="290">
        <f t="shared" si="1726"/>
        <v>3792889</v>
      </c>
      <c r="Q577" s="290"/>
      <c r="R577" s="290"/>
      <c r="S577" s="290">
        <f>SUM(S420:S575)</f>
        <v>0</v>
      </c>
      <c r="T577" s="290"/>
      <c r="U577" s="290"/>
      <c r="V577" s="290"/>
      <c r="W577" s="290">
        <f>SUM(W420:W575)</f>
        <v>826</v>
      </c>
      <c r="X577" s="290">
        <f t="shared" ref="X577:AE577" si="1727">SUM(X420:X575)</f>
        <v>760</v>
      </c>
      <c r="Y577" s="290">
        <f t="shared" si="1727"/>
        <v>756</v>
      </c>
      <c r="Z577" s="290">
        <f t="shared" si="1727"/>
        <v>754</v>
      </c>
      <c r="AA577" s="290">
        <f t="shared" si="1727"/>
        <v>748</v>
      </c>
      <c r="AB577" s="290">
        <f t="shared" si="1727"/>
        <v>742</v>
      </c>
      <c r="AC577" s="290">
        <f t="shared" si="1727"/>
        <v>651</v>
      </c>
      <c r="AD577" s="290">
        <f t="shared" si="1727"/>
        <v>646</v>
      </c>
      <c r="AE577" s="290">
        <f t="shared" si="1727"/>
        <v>361</v>
      </c>
      <c r="AF577" s="290"/>
      <c r="AG577" s="290">
        <f>IF(AG418="kWh",SUMPRODUCT(D420:D575,AG420:AG575))</f>
        <v>0</v>
      </c>
      <c r="AH577" s="290">
        <f>IF(AH418="kWh",SUMPRODUCT(D420:D575,AH420:AH575))</f>
        <v>0</v>
      </c>
      <c r="AI577" s="290">
        <f>IF(AI418="kw",SUMPRODUCT(R420:R575,S420:S575,AI420:AI575),SUMPRODUCT(D420:D575,AI420:AI575))</f>
        <v>0</v>
      </c>
      <c r="AJ577" s="290">
        <f>IF(AJ418="kw",SUMPRODUCT(R420:R575,S420:S575,AJ420:AJ575),SUMPRODUCT(D420:D575,AJ420:AJ575))</f>
        <v>0</v>
      </c>
      <c r="AK577" s="290">
        <f>IF(AK418="kw",SUMPRODUCT(R420:R575,S420:S575,AK420:AK575),SUMPRODUCT(D420:D575,AK420:AK575))</f>
        <v>0</v>
      </c>
      <c r="AL577" s="290">
        <f>IF(AL418="kw",SUMPRODUCT(R420:R575,S420:S575,AL420:AL575),SUMPRODUCT(D420:D575,AL420:AL575))</f>
        <v>0</v>
      </c>
      <c r="AM577" s="290">
        <f>IF(AM418="kw",SUMPRODUCT(R420:R575,S420:S575,AM420:AM575),SUMPRODUCT(D420:D575,AM420:AM575))</f>
        <v>0</v>
      </c>
      <c r="AN577" s="290">
        <f>IF(AN418="kw",SUMPRODUCT(R420:R575,S420:S575,AN420:AN575),SUMPRODUCT(D420:D575,AN420:AN575))</f>
        <v>0</v>
      </c>
      <c r="AO577" s="290">
        <f>IF(AO418="kw",SUMPRODUCT(R420:R575,S420:S575,AO420:AO575),SUMPRODUCT(D420:D575,AO420:AO575))</f>
        <v>0</v>
      </c>
      <c r="AP577" s="290">
        <f>IF(AP418="kw",SUMPRODUCT(R420:R575,S420:S575,AP420:AP575),SUMPRODUCT(D420:D575,AP420:AP575))</f>
        <v>0</v>
      </c>
      <c r="AQ577" s="290">
        <f>IF(AQ418="kw",SUMPRODUCT(R420:R575,S420:S575,AQ420:AQ575),SUMPRODUCT(D420:D575,AQ420:AQ575))</f>
        <v>0</v>
      </c>
      <c r="AR577" s="290">
        <f>IF(AR418="kw",SUMPRODUCT(R420:R575,S420:S575,AR420:AR575),SUMPRODUCT(D420:D575,AR420:AR575))</f>
        <v>0</v>
      </c>
      <c r="AS577" s="290">
        <f>IF(AS418="kw",SUMPRODUCT(R420:R575,S420:S575,AS420:AS575),SUMPRODUCT(D420:D575,AS420:AS575))</f>
        <v>0</v>
      </c>
      <c r="AT577" s="290">
        <f>IF(AT418="kw",SUMPRODUCT(R420:R575,S420:S575,AT420:AT575),SUMPRODUCT(D420:D575,AT420:AT575))</f>
        <v>0</v>
      </c>
      <c r="AU577" s="291"/>
    </row>
    <row r="578" spans="2:47" ht="15.6">
      <c r="B578" s="345" t="s">
        <v>292</v>
      </c>
      <c r="C578" s="346"/>
      <c r="D578" s="346"/>
      <c r="E578" s="346"/>
      <c r="F578" s="346"/>
      <c r="G578" s="346"/>
      <c r="H578" s="346"/>
      <c r="I578" s="346"/>
      <c r="J578" s="346"/>
      <c r="K578" s="346"/>
      <c r="L578" s="346"/>
      <c r="M578" s="346"/>
      <c r="N578" s="346"/>
      <c r="O578" s="346"/>
      <c r="P578" s="346"/>
      <c r="Q578" s="346"/>
      <c r="R578" s="346"/>
      <c r="S578" s="346"/>
      <c r="T578" s="346"/>
      <c r="U578" s="346"/>
      <c r="V578" s="346"/>
      <c r="W578" s="346"/>
      <c r="X578" s="346"/>
      <c r="Y578" s="346"/>
      <c r="Z578" s="346"/>
      <c r="AA578" s="346"/>
      <c r="AB578" s="346"/>
      <c r="AC578" s="346"/>
      <c r="AD578" s="346"/>
      <c r="AE578" s="346"/>
      <c r="AF578" s="346"/>
      <c r="AG578" s="346">
        <f>HLOOKUP(AG417,'2. LRAMVA Threshold'!$B$42:$Q$60,9,FALSE)</f>
        <v>0</v>
      </c>
      <c r="AH578" s="346">
        <f>HLOOKUP(AH417,'2. LRAMVA Threshold'!$B$42:$Q$53,9,FALSE)</f>
        <v>0</v>
      </c>
      <c r="AI578" s="346">
        <f>HLOOKUP(AI226,'2. LRAMVA Threshold'!$B$42:$Q$53,9,FALSE)</f>
        <v>0</v>
      </c>
      <c r="AJ578" s="346">
        <f>HLOOKUP(AJ226,'2. LRAMVA Threshold'!$B$42:$Q$53,9,FALSE)</f>
        <v>0</v>
      </c>
      <c r="AK578" s="346">
        <f>HLOOKUP(AK226,'2. LRAMVA Threshold'!$B$42:$Q$53,9,FALSE)</f>
        <v>0</v>
      </c>
      <c r="AL578" s="346">
        <f>HLOOKUP(AL226,'2. LRAMVA Threshold'!$B$42:$Q$53,9,FALSE)</f>
        <v>0</v>
      </c>
      <c r="AM578" s="346">
        <f>HLOOKUP(AM226,'2. LRAMVA Threshold'!$B$42:$Q$53,9,FALSE)</f>
        <v>0</v>
      </c>
      <c r="AN578" s="346">
        <f>HLOOKUP(AN226,'2. LRAMVA Threshold'!$B$42:$Q$53,9,FALSE)</f>
        <v>0</v>
      </c>
      <c r="AO578" s="346">
        <f>HLOOKUP(AO226,'2. LRAMVA Threshold'!$B$42:$Q$53,9,FALSE)</f>
        <v>0</v>
      </c>
      <c r="AP578" s="346">
        <f>HLOOKUP(AP226,'2. LRAMVA Threshold'!$B$42:$Q$53,9,FALSE)</f>
        <v>0</v>
      </c>
      <c r="AQ578" s="346">
        <f>HLOOKUP(AQ226,'2. LRAMVA Threshold'!$B$42:$Q$53,9,FALSE)</f>
        <v>0</v>
      </c>
      <c r="AR578" s="346">
        <f>HLOOKUP(AR226,'2. LRAMVA Threshold'!$B$42:$Q$53,9,FALSE)</f>
        <v>0</v>
      </c>
      <c r="AS578" s="346">
        <f>HLOOKUP(AS226,'2. LRAMVA Threshold'!$B$42:$Q$53,9,FALSE)</f>
        <v>0</v>
      </c>
      <c r="AT578" s="346">
        <f>HLOOKUP(AT226,'2. LRAMVA Threshold'!$B$42:$Q$53,9,FALSE)</f>
        <v>0</v>
      </c>
      <c r="AU578" s="347"/>
    </row>
    <row r="579" spans="2:47" ht="15">
      <c r="B579" s="348"/>
      <c r="C579" s="385"/>
      <c r="D579" s="386"/>
      <c r="E579" s="386"/>
      <c r="F579" s="386"/>
      <c r="G579" s="386"/>
      <c r="H579" s="386"/>
      <c r="I579" s="386"/>
      <c r="J579" s="386"/>
      <c r="K579" s="386"/>
      <c r="L579" s="386"/>
      <c r="M579" s="386"/>
      <c r="N579" s="350"/>
      <c r="O579" s="350"/>
      <c r="P579" s="350"/>
      <c r="Q579" s="350"/>
      <c r="R579" s="386"/>
      <c r="S579" s="387"/>
      <c r="T579" s="386"/>
      <c r="U579" s="386"/>
      <c r="V579" s="386"/>
      <c r="W579" s="388"/>
      <c r="X579" s="388"/>
      <c r="Y579" s="388"/>
      <c r="Z579" s="388"/>
      <c r="AA579" s="386"/>
      <c r="AB579" s="386"/>
      <c r="AC579" s="350"/>
      <c r="AD579" s="350"/>
      <c r="AE579" s="350"/>
      <c r="AF579" s="350"/>
      <c r="AG579" s="389"/>
      <c r="AH579" s="389"/>
      <c r="AI579" s="389"/>
      <c r="AJ579" s="389"/>
      <c r="AK579" s="389"/>
      <c r="AL579" s="389"/>
      <c r="AM579" s="389"/>
      <c r="AN579" s="353"/>
      <c r="AO579" s="353"/>
      <c r="AP579" s="353"/>
      <c r="AQ579" s="353"/>
      <c r="AR579" s="353"/>
      <c r="AS579" s="353"/>
      <c r="AT579" s="353"/>
      <c r="AU579" s="354"/>
    </row>
    <row r="580" spans="2:47" ht="15">
      <c r="B580" s="285" t="s">
        <v>293</v>
      </c>
      <c r="C580" s="298"/>
      <c r="D580" s="298"/>
      <c r="E580" s="331"/>
      <c r="F580" s="331"/>
      <c r="G580" s="331"/>
      <c r="H580" s="331"/>
      <c r="I580" s="331"/>
      <c r="J580" s="331"/>
      <c r="K580" s="331"/>
      <c r="L580" s="331"/>
      <c r="M580" s="331"/>
      <c r="N580" s="331"/>
      <c r="O580" s="331"/>
      <c r="P580" s="331"/>
      <c r="Q580" s="331"/>
      <c r="R580" s="331"/>
      <c r="S580" s="253"/>
      <c r="T580" s="300"/>
      <c r="U580" s="300"/>
      <c r="V580" s="300"/>
      <c r="W580" s="299"/>
      <c r="X580" s="299"/>
      <c r="Y580" s="299"/>
      <c r="Z580" s="299"/>
      <c r="AA580" s="300"/>
      <c r="AB580" s="300"/>
      <c r="AC580" s="300"/>
      <c r="AD580" s="300"/>
      <c r="AE580" s="300"/>
      <c r="AF580" s="300"/>
      <c r="AG580" s="737">
        <f>HLOOKUP(AG$35,'3.  Distribution Rates'!$C$122:$P$135,9,FALSE)</f>
        <v>1.24E-2</v>
      </c>
      <c r="AH580" s="737">
        <f>HLOOKUP(AH$35,'3.  Distribution Rates'!$C$122:$P$135,9,FALSE)</f>
        <v>1.66E-2</v>
      </c>
      <c r="AI580" s="301">
        <f>HLOOKUP(AI$35,'3.  Distribution Rates'!$C$122:$P$135,9,FALSE)</f>
        <v>3.2425999999999999</v>
      </c>
      <c r="AJ580" s="301">
        <f>HLOOKUP(AJ$35,'3.  Distribution Rates'!$C$122:$P$135,9,FALSE)</f>
        <v>8.8894000000000002</v>
      </c>
      <c r="AK580" s="301">
        <f>HLOOKUP(AK$35,'3.  Distribution Rates'!$C$122:$P$135,9,FALSE)</f>
        <v>0</v>
      </c>
      <c r="AL580" s="301">
        <f>HLOOKUP(AL$35,'3.  Distribution Rates'!$C$122:$P$135,9,FALSE)</f>
        <v>0</v>
      </c>
      <c r="AM580" s="301">
        <f>HLOOKUP(AM$35,'3.  Distribution Rates'!$C$122:$P$135,9,FALSE)</f>
        <v>0</v>
      </c>
      <c r="AN580" s="301">
        <f>HLOOKUP(AN$35,'3.  Distribution Rates'!$C$122:$P$135,9,FALSE)</f>
        <v>0</v>
      </c>
      <c r="AO580" s="301">
        <f>HLOOKUP(AO$35,'3.  Distribution Rates'!$C$122:$P$135,9,FALSE)</f>
        <v>0</v>
      </c>
      <c r="AP580" s="301">
        <f>HLOOKUP(AP$35,'3.  Distribution Rates'!$C$122:$P$135,9,FALSE)</f>
        <v>0</v>
      </c>
      <c r="AQ580" s="301">
        <f>HLOOKUP(AQ$35,'3.  Distribution Rates'!$C$122:$P$135,9,FALSE)</f>
        <v>0</v>
      </c>
      <c r="AR580" s="301">
        <f>HLOOKUP(AR$35,'3.  Distribution Rates'!$C$122:$P$135,9,FALSE)</f>
        <v>0</v>
      </c>
      <c r="AS580" s="301">
        <f>HLOOKUP(AS$35,'3.  Distribution Rates'!$C$122:$P$135,9,FALSE)</f>
        <v>0</v>
      </c>
      <c r="AT580" s="301">
        <f>HLOOKUP(AT$35,'3.  Distribution Rates'!$C$122:$P$135,9,FALSE)</f>
        <v>0</v>
      </c>
      <c r="AU580" s="394"/>
    </row>
    <row r="581" spans="2:47" ht="15">
      <c r="B581" s="285" t="s">
        <v>294</v>
      </c>
      <c r="C581" s="303"/>
      <c r="D581" s="245"/>
      <c r="E581" s="242"/>
      <c r="F581" s="242"/>
      <c r="G581" s="242"/>
      <c r="H581" s="242"/>
      <c r="I581" s="242"/>
      <c r="J581" s="242"/>
      <c r="K581" s="242"/>
      <c r="L581" s="242"/>
      <c r="M581" s="242"/>
      <c r="N581" s="242"/>
      <c r="O581" s="242"/>
      <c r="P581" s="242"/>
      <c r="Q581" s="242"/>
      <c r="R581" s="242"/>
      <c r="S581" s="253"/>
      <c r="T581" s="242"/>
      <c r="U581" s="242"/>
      <c r="V581" s="242"/>
      <c r="W581" s="245"/>
      <c r="X581" s="245"/>
      <c r="Y581" s="245"/>
      <c r="Z581" s="245"/>
      <c r="AA581" s="242"/>
      <c r="AB581" s="242"/>
      <c r="AC581" s="242"/>
      <c r="AD581" s="242"/>
      <c r="AE581" s="242"/>
      <c r="AF581" s="242"/>
      <c r="AG581" s="333">
        <f>'4.  2011-2014 LRAM'!AM140*AG580</f>
        <v>0</v>
      </c>
      <c r="AH581" s="333">
        <f>'4.  2011-2014 LRAM'!AN140*AH580</f>
        <v>0</v>
      </c>
      <c r="AI581" s="333">
        <f>'4.  2011-2014 LRAM'!AO140*AI580</f>
        <v>0</v>
      </c>
      <c r="AJ581" s="333">
        <f>'4.  2011-2014 LRAM'!AP140*AJ580</f>
        <v>0</v>
      </c>
      <c r="AK581" s="333">
        <f>'4.  2011-2014 LRAM'!AQ140*AK580</f>
        <v>0</v>
      </c>
      <c r="AL581" s="333">
        <f>'4.  2011-2014 LRAM'!AR140*AL580</f>
        <v>0</v>
      </c>
      <c r="AM581" s="333">
        <f>'4.  2011-2014 LRAM'!AS140*AM580</f>
        <v>0</v>
      </c>
      <c r="AN581" s="333">
        <f>'4.  2011-2014 LRAM'!AT140*AN580</f>
        <v>0</v>
      </c>
      <c r="AO581" s="333">
        <f>'4.  2011-2014 LRAM'!AU140*AO580</f>
        <v>0</v>
      </c>
      <c r="AP581" s="333">
        <f>'4.  2011-2014 LRAM'!AV140*AP580</f>
        <v>0</v>
      </c>
      <c r="AQ581" s="333">
        <f>'4.  2011-2014 LRAM'!AW140*AQ580</f>
        <v>0</v>
      </c>
      <c r="AR581" s="333">
        <f>'4.  2011-2014 LRAM'!AX140*AR580</f>
        <v>0</v>
      </c>
      <c r="AS581" s="333">
        <f>'4.  2011-2014 LRAM'!AY140*AS580</f>
        <v>0</v>
      </c>
      <c r="AT581" s="333">
        <f>'4.  2011-2014 LRAM'!AZ140*AT580</f>
        <v>0</v>
      </c>
      <c r="AU581" s="545">
        <f t="shared" ref="AU581:AU586" si="1728">SUM(AG581:AT581)</f>
        <v>0</v>
      </c>
    </row>
    <row r="582" spans="2:47" ht="15">
      <c r="B582" s="285" t="s">
        <v>295</v>
      </c>
      <c r="C582" s="303"/>
      <c r="D582" s="245"/>
      <c r="E582" s="242"/>
      <c r="F582" s="242"/>
      <c r="G582" s="242"/>
      <c r="H582" s="242"/>
      <c r="I582" s="242"/>
      <c r="J582" s="242"/>
      <c r="K582" s="242"/>
      <c r="L582" s="242"/>
      <c r="M582" s="242"/>
      <c r="N582" s="242"/>
      <c r="O582" s="242"/>
      <c r="P582" s="242"/>
      <c r="Q582" s="242"/>
      <c r="R582" s="242"/>
      <c r="S582" s="253"/>
      <c r="T582" s="242"/>
      <c r="U582" s="242"/>
      <c r="V582" s="242"/>
      <c r="W582" s="245"/>
      <c r="X582" s="245"/>
      <c r="Y582" s="245"/>
      <c r="Z582" s="245"/>
      <c r="AA582" s="242"/>
      <c r="AB582" s="242"/>
      <c r="AC582" s="242"/>
      <c r="AD582" s="242"/>
      <c r="AE582" s="242"/>
      <c r="AF582" s="242"/>
      <c r="AG582" s="333">
        <f>'4.  2011-2014 LRAM'!AM280*AG580</f>
        <v>0</v>
      </c>
      <c r="AH582" s="333">
        <f>'4.  2011-2014 LRAM'!AN280*AH580</f>
        <v>0</v>
      </c>
      <c r="AI582" s="333">
        <f>'4.  2011-2014 LRAM'!AO280*AI580</f>
        <v>0</v>
      </c>
      <c r="AJ582" s="333">
        <f>'4.  2011-2014 LRAM'!AP280*AJ580</f>
        <v>0</v>
      </c>
      <c r="AK582" s="333">
        <f>'4.  2011-2014 LRAM'!AQ280*AK580</f>
        <v>0</v>
      </c>
      <c r="AL582" s="333">
        <f>'4.  2011-2014 LRAM'!AR280*AL580</f>
        <v>0</v>
      </c>
      <c r="AM582" s="333">
        <f>'4.  2011-2014 LRAM'!AS280*AM580</f>
        <v>0</v>
      </c>
      <c r="AN582" s="333">
        <f>'4.  2011-2014 LRAM'!AT280*AN580</f>
        <v>0</v>
      </c>
      <c r="AO582" s="333">
        <f>'4.  2011-2014 LRAM'!AU280*AO580</f>
        <v>0</v>
      </c>
      <c r="AP582" s="333">
        <f>'4.  2011-2014 LRAM'!AV280*AP580</f>
        <v>0</v>
      </c>
      <c r="AQ582" s="333">
        <f>'4.  2011-2014 LRAM'!AW280*AQ580</f>
        <v>0</v>
      </c>
      <c r="AR582" s="333">
        <f>'4.  2011-2014 LRAM'!AX280*AR580</f>
        <v>0</v>
      </c>
      <c r="AS582" s="333">
        <f>'4.  2011-2014 LRAM'!AY280*AS580</f>
        <v>0</v>
      </c>
      <c r="AT582" s="333">
        <f>'4.  2011-2014 LRAM'!AZ280*AT580</f>
        <v>0</v>
      </c>
      <c r="AU582" s="545">
        <f t="shared" si="1728"/>
        <v>0</v>
      </c>
    </row>
    <row r="583" spans="2:47" ht="15">
      <c r="B583" s="285" t="s">
        <v>296</v>
      </c>
      <c r="C583" s="303"/>
      <c r="D583" s="245"/>
      <c r="E583" s="242"/>
      <c r="F583" s="242"/>
      <c r="G583" s="242"/>
      <c r="H583" s="242"/>
      <c r="I583" s="242"/>
      <c r="J583" s="242"/>
      <c r="K583" s="242"/>
      <c r="L583" s="242"/>
      <c r="M583" s="242"/>
      <c r="N583" s="242"/>
      <c r="O583" s="242"/>
      <c r="P583" s="242"/>
      <c r="Q583" s="242"/>
      <c r="R583" s="242"/>
      <c r="S583" s="253"/>
      <c r="T583" s="242"/>
      <c r="U583" s="242"/>
      <c r="V583" s="242"/>
      <c r="W583" s="245"/>
      <c r="X583" s="245"/>
      <c r="Y583" s="245"/>
      <c r="Z583" s="245"/>
      <c r="AA583" s="242"/>
      <c r="AB583" s="242"/>
      <c r="AC583" s="242"/>
      <c r="AD583" s="242"/>
      <c r="AE583" s="242"/>
      <c r="AF583" s="242"/>
      <c r="AG583" s="333">
        <f>'4.  2011-2014 LRAM'!AM417*AG580</f>
        <v>0</v>
      </c>
      <c r="AH583" s="333">
        <f>'4.  2011-2014 LRAM'!AN417*AH580</f>
        <v>0</v>
      </c>
      <c r="AI583" s="333">
        <f>'4.  2011-2014 LRAM'!AO417*AI580</f>
        <v>0</v>
      </c>
      <c r="AJ583" s="333">
        <f>'4.  2011-2014 LRAM'!AP417*AJ580</f>
        <v>0</v>
      </c>
      <c r="AK583" s="333">
        <f>'4.  2011-2014 LRAM'!AQ417*AK580</f>
        <v>0</v>
      </c>
      <c r="AL583" s="333">
        <f>'4.  2011-2014 LRAM'!AR417*AL580</f>
        <v>0</v>
      </c>
      <c r="AM583" s="333">
        <f>'4.  2011-2014 LRAM'!AS417*AM580</f>
        <v>0</v>
      </c>
      <c r="AN583" s="333">
        <f>'4.  2011-2014 LRAM'!AT417*AN580</f>
        <v>0</v>
      </c>
      <c r="AO583" s="333">
        <f>'4.  2011-2014 LRAM'!AU417*AO580</f>
        <v>0</v>
      </c>
      <c r="AP583" s="333">
        <f>'4.  2011-2014 LRAM'!AV417*AP580</f>
        <v>0</v>
      </c>
      <c r="AQ583" s="333">
        <f>'4.  2011-2014 LRAM'!AW417*AQ580</f>
        <v>0</v>
      </c>
      <c r="AR583" s="333">
        <f>'4.  2011-2014 LRAM'!AX417*AR580</f>
        <v>0</v>
      </c>
      <c r="AS583" s="333">
        <f>'4.  2011-2014 LRAM'!AY417*AS580</f>
        <v>0</v>
      </c>
      <c r="AT583" s="333">
        <f>'4.  2011-2014 LRAM'!AZ417*AT580</f>
        <v>0</v>
      </c>
      <c r="AU583" s="545">
        <f t="shared" si="1728"/>
        <v>0</v>
      </c>
    </row>
    <row r="584" spans="2:47" ht="15">
      <c r="B584" s="285" t="s">
        <v>297</v>
      </c>
      <c r="C584" s="303"/>
      <c r="D584" s="245"/>
      <c r="E584" s="242"/>
      <c r="F584" s="242"/>
      <c r="G584" s="242"/>
      <c r="H584" s="242"/>
      <c r="I584" s="242"/>
      <c r="J584" s="242"/>
      <c r="K584" s="242"/>
      <c r="L584" s="242"/>
      <c r="M584" s="242"/>
      <c r="N584" s="242"/>
      <c r="O584" s="242"/>
      <c r="P584" s="242"/>
      <c r="Q584" s="242"/>
      <c r="R584" s="242"/>
      <c r="S584" s="253"/>
      <c r="T584" s="242"/>
      <c r="U584" s="242"/>
      <c r="V584" s="242"/>
      <c r="W584" s="245"/>
      <c r="X584" s="245"/>
      <c r="Y584" s="245"/>
      <c r="Z584" s="245"/>
      <c r="AA584" s="242"/>
      <c r="AB584" s="242"/>
      <c r="AC584" s="242"/>
      <c r="AD584" s="242"/>
      <c r="AE584" s="242"/>
      <c r="AF584" s="242"/>
      <c r="AG584" s="333">
        <f>'4.  2011-2014 LRAM'!AM555*AG580</f>
        <v>0</v>
      </c>
      <c r="AH584" s="333">
        <f>'4.  2011-2014 LRAM'!AN555*AH580</f>
        <v>0</v>
      </c>
      <c r="AI584" s="333">
        <f>'4.  2011-2014 LRAM'!AO555*AI580</f>
        <v>0</v>
      </c>
      <c r="AJ584" s="333">
        <f>'4.  2011-2014 LRAM'!AP555*AJ580</f>
        <v>0</v>
      </c>
      <c r="AK584" s="333">
        <f>'4.  2011-2014 LRAM'!AQ555*AK580</f>
        <v>0</v>
      </c>
      <c r="AL584" s="333">
        <f>'4.  2011-2014 LRAM'!AR555*AL580</f>
        <v>0</v>
      </c>
      <c r="AM584" s="333">
        <f>'4.  2011-2014 LRAM'!AS555*AM580</f>
        <v>0</v>
      </c>
      <c r="AN584" s="333">
        <f>'4.  2011-2014 LRAM'!AT555*AN580</f>
        <v>0</v>
      </c>
      <c r="AO584" s="333">
        <f>'4.  2011-2014 LRAM'!AU555*AO580</f>
        <v>0</v>
      </c>
      <c r="AP584" s="333">
        <f>'4.  2011-2014 LRAM'!AV555*AP580</f>
        <v>0</v>
      </c>
      <c r="AQ584" s="333">
        <f>'4.  2011-2014 LRAM'!AW555*AQ580</f>
        <v>0</v>
      </c>
      <c r="AR584" s="333">
        <f>'4.  2011-2014 LRAM'!AX555*AR580</f>
        <v>0</v>
      </c>
      <c r="AS584" s="333">
        <f>'4.  2011-2014 LRAM'!AY555*AS580</f>
        <v>0</v>
      </c>
      <c r="AT584" s="333">
        <f>'4.  2011-2014 LRAM'!AZ555*AT580</f>
        <v>0</v>
      </c>
      <c r="AU584" s="545">
        <f t="shared" si="1728"/>
        <v>0</v>
      </c>
    </row>
    <row r="585" spans="2:47" ht="15">
      <c r="B585" s="285" t="s">
        <v>298</v>
      </c>
      <c r="C585" s="303"/>
      <c r="D585" s="245"/>
      <c r="E585" s="242"/>
      <c r="F585" s="242"/>
      <c r="G585" s="242"/>
      <c r="H585" s="242"/>
      <c r="I585" s="242"/>
      <c r="J585" s="242"/>
      <c r="K585" s="242"/>
      <c r="L585" s="242"/>
      <c r="M585" s="242"/>
      <c r="N585" s="242"/>
      <c r="O585" s="242"/>
      <c r="P585" s="242"/>
      <c r="Q585" s="242"/>
      <c r="R585" s="242"/>
      <c r="S585" s="253"/>
      <c r="T585" s="242"/>
      <c r="U585" s="242"/>
      <c r="V585" s="242"/>
      <c r="W585" s="245"/>
      <c r="X585" s="245"/>
      <c r="Y585" s="245"/>
      <c r="Z585" s="245"/>
      <c r="AA585" s="242"/>
      <c r="AB585" s="242"/>
      <c r="AC585" s="242"/>
      <c r="AD585" s="242"/>
      <c r="AE585" s="242"/>
      <c r="AF585" s="242"/>
      <c r="AG585" s="333">
        <f>AG209*AG580</f>
        <v>0</v>
      </c>
      <c r="AH585" s="333">
        <f t="shared" ref="AH585:AT585" si="1729">AH209*AH580</f>
        <v>0</v>
      </c>
      <c r="AI585" s="333">
        <f t="shared" si="1729"/>
        <v>0</v>
      </c>
      <c r="AJ585" s="333">
        <f t="shared" si="1729"/>
        <v>0</v>
      </c>
      <c r="AK585" s="333">
        <f t="shared" si="1729"/>
        <v>0</v>
      </c>
      <c r="AL585" s="333">
        <f t="shared" si="1729"/>
        <v>0</v>
      </c>
      <c r="AM585" s="333">
        <f t="shared" si="1729"/>
        <v>0</v>
      </c>
      <c r="AN585" s="333">
        <f t="shared" si="1729"/>
        <v>0</v>
      </c>
      <c r="AO585" s="333">
        <f t="shared" si="1729"/>
        <v>0</v>
      </c>
      <c r="AP585" s="333">
        <f t="shared" si="1729"/>
        <v>0</v>
      </c>
      <c r="AQ585" s="333">
        <f t="shared" si="1729"/>
        <v>0</v>
      </c>
      <c r="AR585" s="333">
        <f t="shared" si="1729"/>
        <v>0</v>
      </c>
      <c r="AS585" s="333">
        <f t="shared" si="1729"/>
        <v>0</v>
      </c>
      <c r="AT585" s="333">
        <f t="shared" si="1729"/>
        <v>0</v>
      </c>
      <c r="AU585" s="545">
        <f t="shared" si="1728"/>
        <v>0</v>
      </c>
    </row>
    <row r="586" spans="2:47" ht="15">
      <c r="B586" s="285" t="s">
        <v>299</v>
      </c>
      <c r="C586" s="303"/>
      <c r="D586" s="245"/>
      <c r="E586" s="242"/>
      <c r="F586" s="242"/>
      <c r="G586" s="242"/>
      <c r="H586" s="242"/>
      <c r="I586" s="242"/>
      <c r="J586" s="242"/>
      <c r="K586" s="242"/>
      <c r="L586" s="242"/>
      <c r="M586" s="242"/>
      <c r="N586" s="242"/>
      <c r="O586" s="242"/>
      <c r="P586" s="242"/>
      <c r="Q586" s="242"/>
      <c r="R586" s="242"/>
      <c r="S586" s="253"/>
      <c r="T586" s="242"/>
      <c r="U586" s="242"/>
      <c r="V586" s="242"/>
      <c r="W586" s="245"/>
      <c r="X586" s="245"/>
      <c r="Y586" s="245"/>
      <c r="Z586" s="245"/>
      <c r="AA586" s="242"/>
      <c r="AB586" s="242"/>
      <c r="AC586" s="242"/>
      <c r="AD586" s="242"/>
      <c r="AE586" s="242"/>
      <c r="AF586" s="242"/>
      <c r="AG586" s="333">
        <f>AG400*AG580</f>
        <v>0</v>
      </c>
      <c r="AH586" s="333">
        <f t="shared" ref="AH586:AT586" si="1730">AH400*AH580</f>
        <v>0</v>
      </c>
      <c r="AI586" s="333">
        <f t="shared" si="1730"/>
        <v>0</v>
      </c>
      <c r="AJ586" s="333">
        <f t="shared" si="1730"/>
        <v>0</v>
      </c>
      <c r="AK586" s="333">
        <f t="shared" si="1730"/>
        <v>0</v>
      </c>
      <c r="AL586" s="333">
        <f t="shared" si="1730"/>
        <v>0</v>
      </c>
      <c r="AM586" s="333">
        <f t="shared" si="1730"/>
        <v>0</v>
      </c>
      <c r="AN586" s="333">
        <f t="shared" si="1730"/>
        <v>0</v>
      </c>
      <c r="AO586" s="333">
        <f t="shared" si="1730"/>
        <v>0</v>
      </c>
      <c r="AP586" s="333">
        <f t="shared" si="1730"/>
        <v>0</v>
      </c>
      <c r="AQ586" s="333">
        <f t="shared" si="1730"/>
        <v>0</v>
      </c>
      <c r="AR586" s="333">
        <f t="shared" si="1730"/>
        <v>0</v>
      </c>
      <c r="AS586" s="333">
        <f t="shared" si="1730"/>
        <v>0</v>
      </c>
      <c r="AT586" s="333">
        <f t="shared" si="1730"/>
        <v>0</v>
      </c>
      <c r="AU586" s="545">
        <f t="shared" si="1728"/>
        <v>0</v>
      </c>
    </row>
    <row r="587" spans="2:47" ht="15">
      <c r="B587" s="285" t="s">
        <v>300</v>
      </c>
      <c r="C587" s="303"/>
      <c r="D587" s="245"/>
      <c r="E587" s="242"/>
      <c r="F587" s="242"/>
      <c r="G587" s="242"/>
      <c r="H587" s="242"/>
      <c r="I587" s="242"/>
      <c r="J587" s="242"/>
      <c r="K587" s="242"/>
      <c r="L587" s="242"/>
      <c r="M587" s="242"/>
      <c r="N587" s="242"/>
      <c r="O587" s="242"/>
      <c r="P587" s="242"/>
      <c r="Q587" s="242"/>
      <c r="R587" s="242"/>
      <c r="S587" s="253"/>
      <c r="T587" s="242"/>
      <c r="U587" s="242"/>
      <c r="V587" s="242"/>
      <c r="W587" s="245"/>
      <c r="X587" s="245"/>
      <c r="Y587" s="245"/>
      <c r="Z587" s="245"/>
      <c r="AA587" s="242"/>
      <c r="AB587" s="242"/>
      <c r="AC587" s="242"/>
      <c r="AD587" s="242"/>
      <c r="AE587" s="242"/>
      <c r="AF587" s="242"/>
      <c r="AG587" s="333">
        <f>AG577*AG580</f>
        <v>0</v>
      </c>
      <c r="AH587" s="333">
        <f t="shared" ref="AH587:AT587" si="1731">AH577*AH580</f>
        <v>0</v>
      </c>
      <c r="AI587" s="333">
        <f t="shared" si="1731"/>
        <v>0</v>
      </c>
      <c r="AJ587" s="333">
        <f t="shared" si="1731"/>
        <v>0</v>
      </c>
      <c r="AK587" s="333">
        <f t="shared" si="1731"/>
        <v>0</v>
      </c>
      <c r="AL587" s="333">
        <f t="shared" si="1731"/>
        <v>0</v>
      </c>
      <c r="AM587" s="333">
        <f t="shared" si="1731"/>
        <v>0</v>
      </c>
      <c r="AN587" s="333">
        <f t="shared" si="1731"/>
        <v>0</v>
      </c>
      <c r="AO587" s="333">
        <f t="shared" si="1731"/>
        <v>0</v>
      </c>
      <c r="AP587" s="333">
        <f t="shared" si="1731"/>
        <v>0</v>
      </c>
      <c r="AQ587" s="333">
        <f t="shared" si="1731"/>
        <v>0</v>
      </c>
      <c r="AR587" s="333">
        <f t="shared" si="1731"/>
        <v>0</v>
      </c>
      <c r="AS587" s="333">
        <f t="shared" si="1731"/>
        <v>0</v>
      </c>
      <c r="AT587" s="333">
        <f t="shared" si="1731"/>
        <v>0</v>
      </c>
      <c r="AU587" s="545">
        <f>SUM(AG587:AT587)</f>
        <v>0</v>
      </c>
    </row>
    <row r="588" spans="2:47" ht="15.6">
      <c r="B588" s="307" t="s">
        <v>301</v>
      </c>
      <c r="C588" s="303"/>
      <c r="D588" s="265"/>
      <c r="E588" s="295"/>
      <c r="F588" s="295"/>
      <c r="G588" s="295"/>
      <c r="H588" s="295"/>
      <c r="I588" s="295"/>
      <c r="J588" s="295"/>
      <c r="K588" s="295"/>
      <c r="L588" s="295"/>
      <c r="M588" s="295"/>
      <c r="N588" s="295"/>
      <c r="O588" s="295"/>
      <c r="P588" s="295"/>
      <c r="Q588" s="295"/>
      <c r="R588" s="295"/>
      <c r="S588" s="262"/>
      <c r="T588" s="295"/>
      <c r="U588" s="295"/>
      <c r="V588" s="295"/>
      <c r="W588" s="265"/>
      <c r="X588" s="265"/>
      <c r="Y588" s="265"/>
      <c r="Z588" s="265"/>
      <c r="AA588" s="295"/>
      <c r="AB588" s="295"/>
      <c r="AC588" s="295"/>
      <c r="AD588" s="295"/>
      <c r="AE588" s="295"/>
      <c r="AF588" s="295"/>
      <c r="AG588" s="304">
        <f>SUM(AG581:AG587)</f>
        <v>0</v>
      </c>
      <c r="AH588" s="304">
        <f>SUM(AH581:AH587)</f>
        <v>0</v>
      </c>
      <c r="AI588" s="304">
        <f t="shared" ref="AI588:AM588" si="1732">SUM(AI581:AI587)</f>
        <v>0</v>
      </c>
      <c r="AJ588" s="304">
        <f t="shared" si="1732"/>
        <v>0</v>
      </c>
      <c r="AK588" s="304">
        <f t="shared" si="1732"/>
        <v>0</v>
      </c>
      <c r="AL588" s="304">
        <f>SUM(AL581:AL587)</f>
        <v>0</v>
      </c>
      <c r="AM588" s="304">
        <f t="shared" si="1732"/>
        <v>0</v>
      </c>
      <c r="AN588" s="304">
        <f>SUM(AN581:AN587)</f>
        <v>0</v>
      </c>
      <c r="AO588" s="304">
        <f>SUM(AO581:AO587)</f>
        <v>0</v>
      </c>
      <c r="AP588" s="304">
        <f t="shared" ref="AP588:AT588" si="1733">SUM(AP581:AP587)</f>
        <v>0</v>
      </c>
      <c r="AQ588" s="304">
        <f t="shared" si="1733"/>
        <v>0</v>
      </c>
      <c r="AR588" s="304">
        <f>SUM(AR581:AR587)</f>
        <v>0</v>
      </c>
      <c r="AS588" s="304">
        <f t="shared" si="1733"/>
        <v>0</v>
      </c>
      <c r="AT588" s="304">
        <f t="shared" si="1733"/>
        <v>0</v>
      </c>
      <c r="AU588" s="361">
        <f>SUM(AU581:AU587)</f>
        <v>0</v>
      </c>
    </row>
    <row r="589" spans="2:47" ht="15.6">
      <c r="B589" s="307" t="s">
        <v>302</v>
      </c>
      <c r="C589" s="303"/>
      <c r="D589" s="308"/>
      <c r="E589" s="295"/>
      <c r="F589" s="295"/>
      <c r="G589" s="295"/>
      <c r="H589" s="295"/>
      <c r="I589" s="295"/>
      <c r="J589" s="295"/>
      <c r="K589" s="295"/>
      <c r="L589" s="295"/>
      <c r="M589" s="295"/>
      <c r="N589" s="295"/>
      <c r="O589" s="295"/>
      <c r="P589" s="295"/>
      <c r="Q589" s="295"/>
      <c r="R589" s="295"/>
      <c r="S589" s="262"/>
      <c r="T589" s="295"/>
      <c r="U589" s="295"/>
      <c r="V589" s="295"/>
      <c r="W589" s="265"/>
      <c r="X589" s="265"/>
      <c r="Y589" s="265"/>
      <c r="Z589" s="265"/>
      <c r="AA589" s="295"/>
      <c r="AB589" s="295"/>
      <c r="AC589" s="295"/>
      <c r="AD589" s="295"/>
      <c r="AE589" s="295"/>
      <c r="AF589" s="295"/>
      <c r="AG589" s="305">
        <f>AG578*AG580</f>
        <v>0</v>
      </c>
      <c r="AH589" s="305">
        <f t="shared" ref="AH589:AM589" si="1734">AH578*AH580</f>
        <v>0</v>
      </c>
      <c r="AI589" s="305">
        <f t="shared" si="1734"/>
        <v>0</v>
      </c>
      <c r="AJ589" s="305">
        <f t="shared" si="1734"/>
        <v>0</v>
      </c>
      <c r="AK589" s="305">
        <f t="shared" si="1734"/>
        <v>0</v>
      </c>
      <c r="AL589" s="305">
        <f>AL578*AL580</f>
        <v>0</v>
      </c>
      <c r="AM589" s="305">
        <f t="shared" si="1734"/>
        <v>0</v>
      </c>
      <c r="AN589" s="305">
        <f>AN578*AN580</f>
        <v>0</v>
      </c>
      <c r="AO589" s="305">
        <f t="shared" ref="AO589:AT589" si="1735">AO578*AO580</f>
        <v>0</v>
      </c>
      <c r="AP589" s="305">
        <f t="shared" si="1735"/>
        <v>0</v>
      </c>
      <c r="AQ589" s="305">
        <f t="shared" si="1735"/>
        <v>0</v>
      </c>
      <c r="AR589" s="305">
        <f>AR578*AR580</f>
        <v>0</v>
      </c>
      <c r="AS589" s="305">
        <f>AS578*AS580</f>
        <v>0</v>
      </c>
      <c r="AT589" s="305">
        <f t="shared" si="1735"/>
        <v>0</v>
      </c>
      <c r="AU589" s="361">
        <f>SUM(AG589:AT589)</f>
        <v>0</v>
      </c>
    </row>
    <row r="590" spans="2:47" ht="15.6">
      <c r="B590" s="307" t="s">
        <v>303</v>
      </c>
      <c r="C590" s="303"/>
      <c r="D590" s="308"/>
      <c r="E590" s="295"/>
      <c r="F590" s="295"/>
      <c r="G590" s="295"/>
      <c r="H590" s="295"/>
      <c r="I590" s="295"/>
      <c r="J590" s="295"/>
      <c r="K590" s="295"/>
      <c r="L590" s="295"/>
      <c r="M590" s="295"/>
      <c r="N590" s="295"/>
      <c r="O590" s="295"/>
      <c r="P590" s="295"/>
      <c r="Q590" s="295"/>
      <c r="R590" s="295"/>
      <c r="S590" s="262"/>
      <c r="T590" s="295"/>
      <c r="U590" s="295"/>
      <c r="V590" s="295"/>
      <c r="W590" s="308"/>
      <c r="X590" s="308"/>
      <c r="Y590" s="308"/>
      <c r="Z590" s="308"/>
      <c r="AA590" s="295"/>
      <c r="AB590" s="295"/>
      <c r="AC590" s="295"/>
      <c r="AD590" s="295"/>
      <c r="AE590" s="295"/>
      <c r="AF590" s="295"/>
      <c r="AG590" s="309"/>
      <c r="AH590" s="309"/>
      <c r="AI590" s="309"/>
      <c r="AJ590" s="309"/>
      <c r="AK590" s="309"/>
      <c r="AL590" s="309"/>
      <c r="AM590" s="309"/>
      <c r="AN590" s="309"/>
      <c r="AO590" s="309"/>
      <c r="AP590" s="309"/>
      <c r="AQ590" s="309"/>
      <c r="AR590" s="309"/>
      <c r="AS590" s="309"/>
      <c r="AT590" s="309"/>
      <c r="AU590" s="361">
        <f>AU588-AU589</f>
        <v>0</v>
      </c>
    </row>
    <row r="591" spans="2:47" ht="15">
      <c r="B591" s="285"/>
      <c r="C591" s="308"/>
      <c r="D591" s="308"/>
      <c r="E591" s="295"/>
      <c r="F591" s="295"/>
      <c r="G591" s="295"/>
      <c r="H591" s="295"/>
      <c r="I591" s="295"/>
      <c r="J591" s="295"/>
      <c r="K591" s="295"/>
      <c r="L591" s="295"/>
      <c r="M591" s="295"/>
      <c r="N591" s="295"/>
      <c r="O591" s="295"/>
      <c r="P591" s="295"/>
      <c r="Q591" s="295"/>
      <c r="R591" s="295"/>
      <c r="S591" s="262"/>
      <c r="T591" s="295"/>
      <c r="U591" s="295"/>
      <c r="V591" s="295"/>
      <c r="W591" s="308"/>
      <c r="X591" s="303"/>
      <c r="Y591" s="308"/>
      <c r="Z591" s="308"/>
      <c r="AA591" s="295"/>
      <c r="AB591" s="295"/>
      <c r="AC591" s="295"/>
      <c r="AD591" s="295"/>
      <c r="AE591" s="295"/>
      <c r="AF591" s="295"/>
      <c r="AG591" s="310"/>
      <c r="AH591" s="310"/>
      <c r="AI591" s="310"/>
      <c r="AJ591" s="310"/>
      <c r="AK591" s="310"/>
      <c r="AL591" s="310"/>
      <c r="AM591" s="310"/>
      <c r="AN591" s="310"/>
      <c r="AO591" s="310"/>
      <c r="AP591" s="310"/>
      <c r="AQ591" s="310"/>
      <c r="AR591" s="310"/>
      <c r="AS591" s="310"/>
      <c r="AT591" s="310"/>
      <c r="AU591" s="306"/>
    </row>
    <row r="592" spans="2:47" ht="15">
      <c r="B592" s="392" t="s">
        <v>304</v>
      </c>
      <c r="C592" s="266"/>
      <c r="D592" s="242"/>
      <c r="E592" s="242"/>
      <c r="F592" s="242"/>
      <c r="G592" s="242"/>
      <c r="H592" s="242"/>
      <c r="I592" s="242"/>
      <c r="J592" s="242"/>
      <c r="K592" s="242"/>
      <c r="L592" s="242"/>
      <c r="M592" s="242"/>
      <c r="N592" s="242"/>
      <c r="O592" s="242"/>
      <c r="P592" s="242"/>
      <c r="Q592" s="242"/>
      <c r="R592" s="242"/>
      <c r="S592" s="314"/>
      <c r="T592" s="242"/>
      <c r="U592" s="242"/>
      <c r="V592" s="242"/>
      <c r="W592" s="266"/>
      <c r="X592" s="245"/>
      <c r="Y592" s="245"/>
      <c r="Z592" s="242"/>
      <c r="AA592" s="242"/>
      <c r="AB592" s="245"/>
      <c r="AC592" s="245"/>
      <c r="AD592" s="245"/>
      <c r="AE592" s="245"/>
      <c r="AF592" s="245"/>
      <c r="AG592" s="253">
        <f>SUMPRODUCT($E$420:$E$575,AG420:AG575)</f>
        <v>0</v>
      </c>
      <c r="AH592" s="253">
        <f>SUMPRODUCT($E$420:$E$575,AH420:AH575)</f>
        <v>0</v>
      </c>
      <c r="AI592" s="253">
        <f t="shared" ref="AI592:AT592" si="1736">IF(AI418="kw",SUMPRODUCT($R$420:$R$575,$T$420:$T$575,AI420:AI575),SUMPRODUCT($E$420:$E$575,AI420:AI575))</f>
        <v>0</v>
      </c>
      <c r="AJ592" s="253">
        <f t="shared" si="1736"/>
        <v>0</v>
      </c>
      <c r="AK592" s="253">
        <f t="shared" si="1736"/>
        <v>0</v>
      </c>
      <c r="AL592" s="253">
        <f t="shared" si="1736"/>
        <v>0</v>
      </c>
      <c r="AM592" s="253">
        <f t="shared" si="1736"/>
        <v>0</v>
      </c>
      <c r="AN592" s="253">
        <f t="shared" si="1736"/>
        <v>0</v>
      </c>
      <c r="AO592" s="253">
        <f t="shared" si="1736"/>
        <v>0</v>
      </c>
      <c r="AP592" s="253">
        <f t="shared" si="1736"/>
        <v>0</v>
      </c>
      <c r="AQ592" s="253">
        <f t="shared" si="1736"/>
        <v>0</v>
      </c>
      <c r="AR592" s="253">
        <f t="shared" si="1736"/>
        <v>0</v>
      </c>
      <c r="AS592" s="253">
        <f t="shared" si="1736"/>
        <v>0</v>
      </c>
      <c r="AT592" s="253">
        <f t="shared" si="1736"/>
        <v>0</v>
      </c>
      <c r="AU592" s="297"/>
    </row>
    <row r="593" spans="2:47" ht="15">
      <c r="B593" s="392" t="s">
        <v>305</v>
      </c>
      <c r="C593" s="266"/>
      <c r="D593" s="242"/>
      <c r="E593" s="242"/>
      <c r="F593" s="242"/>
      <c r="G593" s="242"/>
      <c r="H593" s="242"/>
      <c r="I593" s="242"/>
      <c r="J593" s="242"/>
      <c r="K593" s="242"/>
      <c r="L593" s="242"/>
      <c r="M593" s="242"/>
      <c r="N593" s="242"/>
      <c r="O593" s="242"/>
      <c r="P593" s="242"/>
      <c r="Q593" s="242"/>
      <c r="R593" s="242"/>
      <c r="S593" s="314"/>
      <c r="T593" s="242"/>
      <c r="U593" s="242"/>
      <c r="V593" s="242"/>
      <c r="W593" s="266"/>
      <c r="X593" s="245"/>
      <c r="Y593" s="245"/>
      <c r="Z593" s="242"/>
      <c r="AA593" s="242"/>
      <c r="AB593" s="245"/>
      <c r="AC593" s="245"/>
      <c r="AD593" s="245"/>
      <c r="AE593" s="245"/>
      <c r="AF593" s="245"/>
      <c r="AG593" s="253">
        <f>SUMPRODUCT($F$420:$F$575,AG420:AG575)</f>
        <v>0</v>
      </c>
      <c r="AH593" s="253">
        <f>SUMPRODUCT($F$420:$F$575,AH420:AH575)</f>
        <v>0</v>
      </c>
      <c r="AI593" s="253">
        <f t="shared" ref="AI593:AT593" si="1737">IF(AI418="kw",SUMPRODUCT($R$420:$R$575,$U$420:$U$575,AI420:AI575),SUMPRODUCT($F$420:$F$575,AI420:AI575))</f>
        <v>0</v>
      </c>
      <c r="AJ593" s="253">
        <f t="shared" si="1737"/>
        <v>0</v>
      </c>
      <c r="AK593" s="253">
        <f t="shared" si="1737"/>
        <v>0</v>
      </c>
      <c r="AL593" s="253">
        <f t="shared" si="1737"/>
        <v>0</v>
      </c>
      <c r="AM593" s="253">
        <f t="shared" si="1737"/>
        <v>0</v>
      </c>
      <c r="AN593" s="253">
        <f t="shared" si="1737"/>
        <v>0</v>
      </c>
      <c r="AO593" s="253">
        <f t="shared" si="1737"/>
        <v>0</v>
      </c>
      <c r="AP593" s="253">
        <f t="shared" si="1737"/>
        <v>0</v>
      </c>
      <c r="AQ593" s="253">
        <f t="shared" si="1737"/>
        <v>0</v>
      </c>
      <c r="AR593" s="253">
        <f t="shared" si="1737"/>
        <v>0</v>
      </c>
      <c r="AS593" s="253">
        <f t="shared" si="1737"/>
        <v>0</v>
      </c>
      <c r="AT593" s="253">
        <f t="shared" si="1737"/>
        <v>0</v>
      </c>
      <c r="AU593" s="297"/>
    </row>
    <row r="594" spans="2:47" ht="15">
      <c r="B594" s="392" t="s">
        <v>306</v>
      </c>
      <c r="C594" s="266"/>
      <c r="D594" s="242"/>
      <c r="E594" s="242"/>
      <c r="F594" s="242"/>
      <c r="G594" s="242"/>
      <c r="H594" s="242"/>
      <c r="I594" s="242"/>
      <c r="J594" s="242"/>
      <c r="K594" s="242"/>
      <c r="L594" s="242"/>
      <c r="M594" s="242"/>
      <c r="N594" s="242"/>
      <c r="O594" s="242"/>
      <c r="P594" s="242"/>
      <c r="Q594" s="242"/>
      <c r="R594" s="242"/>
      <c r="S594" s="314"/>
      <c r="T594" s="242"/>
      <c r="U594" s="242"/>
      <c r="V594" s="242"/>
      <c r="W594" s="266"/>
      <c r="X594" s="245"/>
      <c r="Y594" s="245"/>
      <c r="Z594" s="242"/>
      <c r="AA594" s="242"/>
      <c r="AB594" s="245"/>
      <c r="AC594" s="245"/>
      <c r="AD594" s="245"/>
      <c r="AE594" s="245"/>
      <c r="AF594" s="245"/>
      <c r="AG594" s="253">
        <f>SUMPRODUCT($G$420:$G$575,AG420:AG575)</f>
        <v>0</v>
      </c>
      <c r="AH594" s="253">
        <f>SUMPRODUCT($G$420:$G$575,AH420:AH575)</f>
        <v>0</v>
      </c>
      <c r="AI594" s="253">
        <f t="shared" ref="AI594:AT594" si="1738">IF(AI418="kw",SUMPRODUCT($R$420:$R$575,$V$420:$V$575,AI420:AI575),SUMPRODUCT($G$420:$G$575,AI420:AI575))</f>
        <v>0</v>
      </c>
      <c r="AJ594" s="253">
        <f t="shared" si="1738"/>
        <v>0</v>
      </c>
      <c r="AK594" s="253">
        <f t="shared" si="1738"/>
        <v>0</v>
      </c>
      <c r="AL594" s="253">
        <f t="shared" si="1738"/>
        <v>0</v>
      </c>
      <c r="AM594" s="253">
        <f t="shared" si="1738"/>
        <v>0</v>
      </c>
      <c r="AN594" s="253">
        <f t="shared" si="1738"/>
        <v>0</v>
      </c>
      <c r="AO594" s="253">
        <f t="shared" si="1738"/>
        <v>0</v>
      </c>
      <c r="AP594" s="253">
        <f t="shared" si="1738"/>
        <v>0</v>
      </c>
      <c r="AQ594" s="253">
        <f t="shared" si="1738"/>
        <v>0</v>
      </c>
      <c r="AR594" s="253">
        <f t="shared" si="1738"/>
        <v>0</v>
      </c>
      <c r="AS594" s="253">
        <f t="shared" si="1738"/>
        <v>0</v>
      </c>
      <c r="AT594" s="253">
        <f t="shared" si="1738"/>
        <v>0</v>
      </c>
      <c r="AU594" s="297"/>
    </row>
    <row r="595" spans="2:47" ht="15">
      <c r="B595" s="392" t="s">
        <v>843</v>
      </c>
      <c r="C595" s="266"/>
      <c r="D595" s="242"/>
      <c r="E595" s="242"/>
      <c r="F595" s="242"/>
      <c r="G595" s="242"/>
      <c r="H595" s="242"/>
      <c r="I595" s="242"/>
      <c r="J595" s="242"/>
      <c r="K595" s="242"/>
      <c r="L595" s="242"/>
      <c r="M595" s="242"/>
      <c r="N595" s="242"/>
      <c r="O595" s="242"/>
      <c r="P595" s="242"/>
      <c r="Q595" s="242"/>
      <c r="R595" s="242"/>
      <c r="S595" s="314"/>
      <c r="T595" s="242"/>
      <c r="U595" s="242"/>
      <c r="V595" s="242"/>
      <c r="W595" s="266"/>
      <c r="X595" s="245"/>
      <c r="Y595" s="245"/>
      <c r="Z595" s="242"/>
      <c r="AA595" s="242"/>
      <c r="AB595" s="245"/>
      <c r="AC595" s="245"/>
      <c r="AD595" s="245"/>
      <c r="AE595" s="245"/>
      <c r="AF595" s="245"/>
      <c r="AG595" s="253">
        <f>SUMPRODUCT($H$420:$H$575,AG420:AG575)</f>
        <v>0</v>
      </c>
      <c r="AH595" s="253">
        <f>SUMPRODUCT($H$420:$H$575,AH420:AH575)</f>
        <v>464227.4</v>
      </c>
      <c r="AI595" s="253">
        <f t="shared" ref="AI595:AT595" si="1739">IF(AI418="kw",SUMPRODUCT($R$420:$R$575,$W$420:$W$575,AI420:AI575),SUMPRODUCT($H$420:$H$575,AI420:AI575))</f>
        <v>6350.4000000000005</v>
      </c>
      <c r="AJ595" s="253">
        <f t="shared" si="1739"/>
        <v>0</v>
      </c>
      <c r="AK595" s="253">
        <f t="shared" si="1739"/>
        <v>0</v>
      </c>
      <c r="AL595" s="253">
        <f t="shared" si="1739"/>
        <v>0</v>
      </c>
      <c r="AM595" s="253">
        <f t="shared" si="1739"/>
        <v>0</v>
      </c>
      <c r="AN595" s="253">
        <f t="shared" si="1739"/>
        <v>0</v>
      </c>
      <c r="AO595" s="253">
        <f t="shared" si="1739"/>
        <v>0</v>
      </c>
      <c r="AP595" s="253">
        <f t="shared" si="1739"/>
        <v>0</v>
      </c>
      <c r="AQ595" s="253">
        <f t="shared" si="1739"/>
        <v>0</v>
      </c>
      <c r="AR595" s="253">
        <f t="shared" si="1739"/>
        <v>0</v>
      </c>
      <c r="AS595" s="253">
        <f t="shared" si="1739"/>
        <v>0</v>
      </c>
      <c r="AT595" s="253">
        <f t="shared" si="1739"/>
        <v>0</v>
      </c>
      <c r="AU595" s="297"/>
    </row>
    <row r="596" spans="2:47" ht="15">
      <c r="B596" s="392" t="s">
        <v>858</v>
      </c>
      <c r="C596" s="266"/>
      <c r="D596" s="242"/>
      <c r="E596" s="242"/>
      <c r="F596" s="242"/>
      <c r="G596" s="242"/>
      <c r="H596" s="242"/>
      <c r="I596" s="242"/>
      <c r="J596" s="242"/>
      <c r="K596" s="242"/>
      <c r="L596" s="242"/>
      <c r="M596" s="242"/>
      <c r="N596" s="242"/>
      <c r="O596" s="242"/>
      <c r="P596" s="242"/>
      <c r="Q596" s="242"/>
      <c r="R596" s="242"/>
      <c r="S596" s="314"/>
      <c r="T596" s="242"/>
      <c r="U596" s="242"/>
      <c r="V596" s="242"/>
      <c r="W596" s="266"/>
      <c r="X596" s="245"/>
      <c r="Y596" s="245"/>
      <c r="Z596" s="242"/>
      <c r="AA596" s="242"/>
      <c r="AB596" s="245"/>
      <c r="AC596" s="245"/>
      <c r="AD596" s="245"/>
      <c r="AE596" s="245"/>
      <c r="AF596" s="245"/>
      <c r="AG596" s="253">
        <f>SUMPRODUCT($I$420:$I$575,AG420:AG575)</f>
        <v>0</v>
      </c>
      <c r="AH596" s="253">
        <f>SUMPRODUCT($I$420:$I$575,AH420:AH575)</f>
        <v>416577.8</v>
      </c>
      <c r="AI596" s="253">
        <f t="shared" ref="AI596:AT596" si="1740">IF(AI418="kw",SUMPRODUCT($R$420:$R$575,$X$420:$X$575,AI420:AI575),SUMPRODUCT($I$420:$I$575,AI420:AI575))</f>
        <v>5659.2</v>
      </c>
      <c r="AJ596" s="253">
        <f t="shared" si="1740"/>
        <v>0</v>
      </c>
      <c r="AK596" s="253">
        <f t="shared" si="1740"/>
        <v>0</v>
      </c>
      <c r="AL596" s="253">
        <f t="shared" si="1740"/>
        <v>0</v>
      </c>
      <c r="AM596" s="253">
        <f t="shared" si="1740"/>
        <v>0</v>
      </c>
      <c r="AN596" s="253">
        <f t="shared" si="1740"/>
        <v>0</v>
      </c>
      <c r="AO596" s="253">
        <f t="shared" si="1740"/>
        <v>0</v>
      </c>
      <c r="AP596" s="253">
        <f t="shared" si="1740"/>
        <v>0</v>
      </c>
      <c r="AQ596" s="253">
        <f t="shared" si="1740"/>
        <v>0</v>
      </c>
      <c r="AR596" s="253">
        <f t="shared" si="1740"/>
        <v>0</v>
      </c>
      <c r="AS596" s="253">
        <f t="shared" si="1740"/>
        <v>0</v>
      </c>
      <c r="AT596" s="253">
        <f t="shared" si="1740"/>
        <v>0</v>
      </c>
      <c r="AU596" s="297"/>
    </row>
    <row r="597" spans="2:47" ht="15">
      <c r="B597" s="392" t="s">
        <v>859</v>
      </c>
      <c r="C597" s="266"/>
      <c r="D597" s="242"/>
      <c r="E597" s="242"/>
      <c r="F597" s="242"/>
      <c r="G597" s="242"/>
      <c r="H597" s="242"/>
      <c r="I597" s="242"/>
      <c r="J597" s="242"/>
      <c r="K597" s="242"/>
      <c r="L597" s="242"/>
      <c r="M597" s="242"/>
      <c r="N597" s="242"/>
      <c r="O597" s="242"/>
      <c r="P597" s="242"/>
      <c r="Q597" s="242"/>
      <c r="R597" s="242"/>
      <c r="S597" s="314"/>
      <c r="T597" s="242"/>
      <c r="U597" s="242"/>
      <c r="V597" s="242"/>
      <c r="W597" s="266"/>
      <c r="X597" s="245"/>
      <c r="Y597" s="245"/>
      <c r="Z597" s="242"/>
      <c r="AA597" s="242"/>
      <c r="AB597" s="245"/>
      <c r="AC597" s="245"/>
      <c r="AD597" s="245"/>
      <c r="AE597" s="245"/>
      <c r="AF597" s="245"/>
      <c r="AG597" s="253">
        <f>SUMPRODUCT($J$420:$J$575,AG420:AG575)</f>
        <v>0</v>
      </c>
      <c r="AH597" s="253">
        <f>SUMPRODUCT($J$420:$J$575,AH420:AH575)</f>
        <v>378614.8</v>
      </c>
      <c r="AI597" s="253">
        <f t="shared" ref="AI597:AT597" si="1741">IF(AI418="kw",SUMPRODUCT($R$420:$R$575,$Y$420:$Y$575,AI420:AI575),SUMPRODUCT($J$420:$J$575,AI420:AI575))</f>
        <v>5659.2</v>
      </c>
      <c r="AJ597" s="253">
        <f t="shared" si="1741"/>
        <v>0</v>
      </c>
      <c r="AK597" s="253">
        <f t="shared" si="1741"/>
        <v>0</v>
      </c>
      <c r="AL597" s="253">
        <f t="shared" si="1741"/>
        <v>0</v>
      </c>
      <c r="AM597" s="253">
        <f t="shared" si="1741"/>
        <v>0</v>
      </c>
      <c r="AN597" s="253">
        <f t="shared" si="1741"/>
        <v>0</v>
      </c>
      <c r="AO597" s="253">
        <f t="shared" si="1741"/>
        <v>0</v>
      </c>
      <c r="AP597" s="253">
        <f t="shared" si="1741"/>
        <v>0</v>
      </c>
      <c r="AQ597" s="253">
        <f t="shared" si="1741"/>
        <v>0</v>
      </c>
      <c r="AR597" s="253">
        <f t="shared" si="1741"/>
        <v>0</v>
      </c>
      <c r="AS597" s="253">
        <f t="shared" si="1741"/>
        <v>0</v>
      </c>
      <c r="AT597" s="253">
        <f t="shared" si="1741"/>
        <v>0</v>
      </c>
      <c r="AU597" s="297"/>
    </row>
    <row r="598" spans="2:47" ht="15">
      <c r="B598" s="392" t="s">
        <v>860</v>
      </c>
      <c r="C598" s="266"/>
      <c r="D598" s="242"/>
      <c r="E598" s="242"/>
      <c r="F598" s="242"/>
      <c r="G598" s="242"/>
      <c r="H598" s="242"/>
      <c r="I598" s="242"/>
      <c r="J598" s="242"/>
      <c r="K598" s="242"/>
      <c r="L598" s="242"/>
      <c r="M598" s="242"/>
      <c r="N598" s="242"/>
      <c r="O598" s="242"/>
      <c r="P598" s="242"/>
      <c r="Q598" s="242"/>
      <c r="R598" s="242"/>
      <c r="S598" s="314"/>
      <c r="T598" s="242"/>
      <c r="U598" s="242"/>
      <c r="V598" s="242"/>
      <c r="W598" s="266"/>
      <c r="X598" s="245"/>
      <c r="Y598" s="245"/>
      <c r="Z598" s="242"/>
      <c r="AA598" s="242"/>
      <c r="AB598" s="245"/>
      <c r="AC598" s="245"/>
      <c r="AD598" s="245"/>
      <c r="AE598" s="245"/>
      <c r="AF598" s="245"/>
      <c r="AG598" s="253">
        <f>SUMPRODUCT($K$420:$K$575,AG420:AG575)</f>
        <v>0</v>
      </c>
      <c r="AH598" s="253">
        <f>SUMPRODUCT($K$420:$K$575,AH420:AH575)</f>
        <v>370200.8</v>
      </c>
      <c r="AI598" s="253">
        <f t="shared" ref="AI598:AT598" si="1742">IF(AI418="kw",SUMPRODUCT($R$420:$R$575,$Z$420:$Z$575,AI420:AI575),SUMPRODUCT($K$420:$K$575,AI420:AI575))</f>
        <v>5659.2</v>
      </c>
      <c r="AJ598" s="253">
        <f t="shared" si="1742"/>
        <v>0</v>
      </c>
      <c r="AK598" s="253">
        <f t="shared" si="1742"/>
        <v>0</v>
      </c>
      <c r="AL598" s="253">
        <f t="shared" si="1742"/>
        <v>0</v>
      </c>
      <c r="AM598" s="253">
        <f t="shared" si="1742"/>
        <v>0</v>
      </c>
      <c r="AN598" s="253">
        <f t="shared" si="1742"/>
        <v>0</v>
      </c>
      <c r="AO598" s="253">
        <f t="shared" si="1742"/>
        <v>0</v>
      </c>
      <c r="AP598" s="253">
        <f t="shared" si="1742"/>
        <v>0</v>
      </c>
      <c r="AQ598" s="253">
        <f t="shared" si="1742"/>
        <v>0</v>
      </c>
      <c r="AR598" s="253">
        <f t="shared" si="1742"/>
        <v>0</v>
      </c>
      <c r="AS598" s="253">
        <f t="shared" si="1742"/>
        <v>0</v>
      </c>
      <c r="AT598" s="253">
        <f t="shared" si="1742"/>
        <v>0</v>
      </c>
      <c r="AU598" s="297"/>
    </row>
    <row r="599" spans="2:47" ht="15">
      <c r="B599" s="392" t="s">
        <v>861</v>
      </c>
      <c r="C599" s="266"/>
      <c r="D599" s="242"/>
      <c r="E599" s="242"/>
      <c r="F599" s="242"/>
      <c r="G599" s="242"/>
      <c r="H599" s="242"/>
      <c r="I599" s="242"/>
      <c r="J599" s="242"/>
      <c r="K599" s="242"/>
      <c r="L599" s="242"/>
      <c r="M599" s="242"/>
      <c r="N599" s="242"/>
      <c r="O599" s="242"/>
      <c r="P599" s="242"/>
      <c r="Q599" s="242"/>
      <c r="R599" s="242"/>
      <c r="S599" s="314"/>
      <c r="T599" s="242"/>
      <c r="U599" s="242"/>
      <c r="V599" s="242"/>
      <c r="W599" s="266"/>
      <c r="X599" s="245"/>
      <c r="Y599" s="245"/>
      <c r="Z599" s="242"/>
      <c r="AA599" s="242"/>
      <c r="AB599" s="245"/>
      <c r="AC599" s="245"/>
      <c r="AD599" s="245"/>
      <c r="AE599" s="245"/>
      <c r="AF599" s="245"/>
      <c r="AG599" s="253">
        <f>SUMPRODUCT($L$420:$L$575,AG420:AG575)</f>
        <v>0</v>
      </c>
      <c r="AH599" s="253">
        <f>SUMPRODUCT($L$420:$L$575,AH420:AH575)</f>
        <v>342265.8</v>
      </c>
      <c r="AI599" s="253">
        <f t="shared" ref="AI599:AT599" si="1743">IF(AI418="kw",SUMPRODUCT($R$420:$R$575,$AA$420:$AA$575,AI420:AI575),SUMPRODUCT($L$420:$L$575,AI420:AI575))</f>
        <v>5659.2</v>
      </c>
      <c r="AJ599" s="253">
        <f t="shared" si="1743"/>
        <v>0</v>
      </c>
      <c r="AK599" s="253">
        <f t="shared" si="1743"/>
        <v>0</v>
      </c>
      <c r="AL599" s="253">
        <f t="shared" si="1743"/>
        <v>0</v>
      </c>
      <c r="AM599" s="253">
        <f t="shared" si="1743"/>
        <v>0</v>
      </c>
      <c r="AN599" s="253">
        <f t="shared" si="1743"/>
        <v>0</v>
      </c>
      <c r="AO599" s="253">
        <f t="shared" si="1743"/>
        <v>0</v>
      </c>
      <c r="AP599" s="253">
        <f t="shared" si="1743"/>
        <v>0</v>
      </c>
      <c r="AQ599" s="253">
        <f t="shared" si="1743"/>
        <v>0</v>
      </c>
      <c r="AR599" s="253">
        <f t="shared" si="1743"/>
        <v>0</v>
      </c>
      <c r="AS599" s="253">
        <f t="shared" si="1743"/>
        <v>0</v>
      </c>
      <c r="AT599" s="253">
        <f t="shared" si="1743"/>
        <v>0</v>
      </c>
      <c r="AU599" s="297"/>
    </row>
    <row r="600" spans="2:47" ht="15">
      <c r="B600" s="392" t="s">
        <v>862</v>
      </c>
      <c r="C600" s="266"/>
      <c r="D600" s="242"/>
      <c r="E600" s="242"/>
      <c r="F600" s="242"/>
      <c r="G600" s="242"/>
      <c r="H600" s="242"/>
      <c r="I600" s="242"/>
      <c r="J600" s="242"/>
      <c r="K600" s="242"/>
      <c r="L600" s="242"/>
      <c r="M600" s="242"/>
      <c r="N600" s="242"/>
      <c r="O600" s="242"/>
      <c r="P600" s="242"/>
      <c r="Q600" s="242"/>
      <c r="R600" s="242"/>
      <c r="S600" s="314"/>
      <c r="T600" s="242"/>
      <c r="U600" s="242"/>
      <c r="V600" s="242"/>
      <c r="W600" s="266"/>
      <c r="X600" s="245"/>
      <c r="Y600" s="245"/>
      <c r="Z600" s="242"/>
      <c r="AA600" s="242"/>
      <c r="AB600" s="245"/>
      <c r="AC600" s="245"/>
      <c r="AD600" s="245"/>
      <c r="AE600" s="245"/>
      <c r="AF600" s="245"/>
      <c r="AG600" s="253">
        <f>SUMPRODUCT($M$420:$M$575,AG420:AG575)</f>
        <v>0</v>
      </c>
      <c r="AH600" s="253">
        <f>SUMPRODUCT($M$420:$M$575,AH420:AH575)</f>
        <v>323487.8</v>
      </c>
      <c r="AI600" s="253">
        <f t="shared" ref="AI600:AT600" si="1744">IF(AI418="kw",SUMPRODUCT($R$420:$R$575,$AB$420:$AB$575,AI420:AI575),SUMPRODUCT($M$420:$M$575,AI420:AI575))</f>
        <v>5659.2</v>
      </c>
      <c r="AJ600" s="253">
        <f t="shared" si="1744"/>
        <v>0</v>
      </c>
      <c r="AK600" s="253">
        <f t="shared" si="1744"/>
        <v>0</v>
      </c>
      <c r="AL600" s="253">
        <f t="shared" si="1744"/>
        <v>0</v>
      </c>
      <c r="AM600" s="253">
        <f t="shared" si="1744"/>
        <v>0</v>
      </c>
      <c r="AN600" s="253">
        <f t="shared" si="1744"/>
        <v>0</v>
      </c>
      <c r="AO600" s="253">
        <f t="shared" si="1744"/>
        <v>0</v>
      </c>
      <c r="AP600" s="253">
        <f t="shared" si="1744"/>
        <v>0</v>
      </c>
      <c r="AQ600" s="253">
        <f t="shared" si="1744"/>
        <v>0</v>
      </c>
      <c r="AR600" s="253">
        <f t="shared" si="1744"/>
        <v>0</v>
      </c>
      <c r="AS600" s="253">
        <f t="shared" si="1744"/>
        <v>0</v>
      </c>
      <c r="AT600" s="253">
        <f t="shared" si="1744"/>
        <v>0</v>
      </c>
      <c r="AU600" s="297"/>
    </row>
    <row r="601" spans="2:47" ht="15">
      <c r="B601" s="393" t="s">
        <v>863</v>
      </c>
      <c r="C601" s="321"/>
      <c r="D601" s="339"/>
      <c r="E601" s="339"/>
      <c r="F601" s="339"/>
      <c r="G601" s="339"/>
      <c r="H601" s="339"/>
      <c r="I601" s="339"/>
      <c r="J601" s="339"/>
      <c r="K601" s="339"/>
      <c r="L601" s="339"/>
      <c r="M601" s="339"/>
      <c r="N601" s="339"/>
      <c r="O601" s="339"/>
      <c r="P601" s="339"/>
      <c r="Q601" s="359"/>
      <c r="R601" s="339"/>
      <c r="S601" s="338"/>
      <c r="T601" s="339"/>
      <c r="U601" s="339"/>
      <c r="V601" s="339"/>
      <c r="W601" s="321"/>
      <c r="X601" s="340"/>
      <c r="Y601" s="340"/>
      <c r="Z601" s="339"/>
      <c r="AA601" s="339"/>
      <c r="AB601" s="340"/>
      <c r="AC601" s="340"/>
      <c r="AD601" s="340"/>
      <c r="AE601" s="340"/>
      <c r="AF601" s="358"/>
      <c r="AG601" s="287">
        <f>SUMPRODUCT($N$420:$N$575,AG420:AG575)</f>
        <v>0</v>
      </c>
      <c r="AH601" s="287">
        <f>SUMPRODUCT($N$420:$N$575,$AH$420:$AH$575)</f>
        <v>274999.5</v>
      </c>
      <c r="AI601" s="738">
        <f>IF($AI$418="kw",SUMPRODUCT($R$420:$R$575,$AC$420:$AC$575,$AI$420:$AI$575),SUMPRODUCT($N$420:$N$575,$AI$420:$AI$575))</f>
        <v>4773.6000000000004</v>
      </c>
      <c r="AJ601" s="738">
        <f t="shared" ref="AJ601:AT601" si="1745">IF(AJ418="kw",SUMPRODUCT($R$420:$R$575,$AC$420:$AC$575,AJ420:AJ575),SUMPRODUCT($N$420:$N$575,AJ420:AJ575))</f>
        <v>0</v>
      </c>
      <c r="AK601" s="738">
        <f t="shared" si="1745"/>
        <v>0</v>
      </c>
      <c r="AL601" s="738">
        <f t="shared" si="1745"/>
        <v>0</v>
      </c>
      <c r="AM601" s="738">
        <f t="shared" si="1745"/>
        <v>0</v>
      </c>
      <c r="AN601" s="738">
        <f t="shared" si="1745"/>
        <v>0</v>
      </c>
      <c r="AO601" s="738">
        <f t="shared" si="1745"/>
        <v>0</v>
      </c>
      <c r="AP601" s="738">
        <f t="shared" si="1745"/>
        <v>0</v>
      </c>
      <c r="AQ601" s="738">
        <f t="shared" si="1745"/>
        <v>0</v>
      </c>
      <c r="AR601" s="738">
        <f t="shared" si="1745"/>
        <v>0</v>
      </c>
      <c r="AS601" s="738">
        <f t="shared" si="1745"/>
        <v>0</v>
      </c>
      <c r="AT601" s="738">
        <f t="shared" si="1745"/>
        <v>0</v>
      </c>
      <c r="AU601" s="341"/>
    </row>
    <row r="602" spans="2:47" ht="15">
      <c r="B602" s="393" t="s">
        <v>1143</v>
      </c>
      <c r="C602" s="266"/>
      <c r="D602" s="242"/>
      <c r="E602" s="242"/>
      <c r="F602" s="242"/>
      <c r="G602" s="242"/>
      <c r="H602" s="242"/>
      <c r="I602" s="242"/>
      <c r="J602" s="242"/>
      <c r="K602" s="242"/>
      <c r="L602" s="242"/>
      <c r="M602" s="242"/>
      <c r="N602" s="242"/>
      <c r="O602" s="242"/>
      <c r="P602" s="242"/>
      <c r="Q602" s="242"/>
      <c r="R602" s="242"/>
      <c r="S602" s="314"/>
      <c r="T602" s="242"/>
      <c r="U602" s="242"/>
      <c r="V602" s="242"/>
      <c r="W602" s="266"/>
      <c r="X602" s="245"/>
      <c r="Y602" s="245"/>
      <c r="Z602" s="242"/>
      <c r="AA602" s="242"/>
      <c r="AB602" s="245"/>
      <c r="AC602" s="245"/>
      <c r="AD602" s="245"/>
      <c r="AE602" s="245"/>
      <c r="AF602" s="245"/>
      <c r="AG602" s="253"/>
      <c r="AH602" s="899">
        <f>SUMPRODUCT($O$420:$O$575,$AH$420:$AH$575)</f>
        <v>253761.5</v>
      </c>
      <c r="AI602" s="903">
        <f>IF($AI$418="kw",SUMPRODUCT($R$420:$R$575,$AD$420:$AD$575,$AI$420:$AI$575),SUMPRODUCT($O$420:$O$575,$AI$420:$AI$575))</f>
        <v>4773.6000000000004</v>
      </c>
      <c r="AJ602" s="253"/>
      <c r="AK602" s="253"/>
      <c r="AL602" s="253"/>
      <c r="AM602" s="253"/>
      <c r="AN602" s="253"/>
      <c r="AO602" s="253"/>
      <c r="AP602" s="253"/>
      <c r="AQ602" s="253"/>
      <c r="AR602" s="253"/>
      <c r="AS602" s="253"/>
      <c r="AT602" s="253"/>
      <c r="AU602" s="262"/>
    </row>
    <row r="603" spans="2:47" ht="22.5" customHeight="1">
      <c r="B603" s="324" t="s">
        <v>578</v>
      </c>
      <c r="C603" s="342"/>
      <c r="D603" s="343"/>
      <c r="E603" s="343"/>
      <c r="F603" s="343"/>
      <c r="G603" s="343"/>
      <c r="H603" s="343"/>
      <c r="I603" s="343"/>
      <c r="J603" s="343"/>
      <c r="K603" s="343"/>
      <c r="L603" s="343"/>
      <c r="M603" s="343"/>
      <c r="N603" s="343"/>
      <c r="O603" s="343"/>
      <c r="P603" s="343"/>
      <c r="Q603" s="343"/>
      <c r="R603" s="343"/>
      <c r="S603" s="343"/>
      <c r="T603" s="343"/>
      <c r="U603" s="343"/>
      <c r="V603" s="343"/>
      <c r="W603" s="327"/>
      <c r="X603" s="328"/>
      <c r="Y603" s="343"/>
      <c r="Z603" s="343"/>
      <c r="AA603" s="343"/>
      <c r="AB603" s="343"/>
      <c r="AC603" s="343"/>
      <c r="AD603" s="343"/>
      <c r="AE603" s="343"/>
      <c r="AF603" s="343"/>
      <c r="AG603" s="344"/>
      <c r="AH603" s="344"/>
      <c r="AI603" s="344"/>
      <c r="AJ603" s="344"/>
      <c r="AK603" s="344"/>
      <c r="AL603" s="344"/>
      <c r="AM603" s="344"/>
      <c r="AN603" s="344"/>
      <c r="AO603" s="344"/>
      <c r="AP603" s="344"/>
      <c r="AQ603" s="344"/>
      <c r="AR603" s="344"/>
      <c r="AS603" s="344"/>
      <c r="AT603" s="344"/>
      <c r="AU603" s="344"/>
    </row>
    <row r="606" spans="2:47" ht="15.6">
      <c r="B606" s="243" t="s">
        <v>308</v>
      </c>
      <c r="C606" s="244"/>
      <c r="D606" s="513" t="s">
        <v>523</v>
      </c>
      <c r="E606" s="219"/>
      <c r="F606" s="513"/>
      <c r="G606" s="219"/>
      <c r="H606" s="219"/>
      <c r="I606" s="219"/>
      <c r="J606" s="219"/>
      <c r="K606" s="219"/>
      <c r="L606" s="219"/>
      <c r="M606" s="219"/>
      <c r="N606" s="219"/>
      <c r="O606" s="219"/>
      <c r="P606" s="219"/>
      <c r="Q606" s="219"/>
      <c r="R606" s="219"/>
      <c r="S606" s="244"/>
      <c r="T606" s="219"/>
      <c r="U606" s="219"/>
      <c r="V606" s="219"/>
      <c r="W606" s="219"/>
      <c r="X606" s="219"/>
      <c r="Y606" s="219"/>
      <c r="Z606" s="219"/>
      <c r="AA606" s="219"/>
      <c r="AB606" s="219"/>
      <c r="AC606" s="219"/>
      <c r="AD606" s="219"/>
      <c r="AE606" s="219"/>
      <c r="AF606" s="219"/>
      <c r="AG606" s="233"/>
      <c r="AH606" s="231"/>
      <c r="AI606" s="231"/>
      <c r="AJ606" s="231"/>
      <c r="AK606" s="231"/>
      <c r="AL606" s="231"/>
      <c r="AM606" s="231"/>
      <c r="AN606" s="231"/>
      <c r="AO606" s="231"/>
      <c r="AP606" s="231"/>
      <c r="AQ606" s="231"/>
      <c r="AR606" s="231"/>
      <c r="AS606" s="231"/>
      <c r="AT606" s="231"/>
    </row>
    <row r="607" spans="2:47" ht="33.75" customHeight="1">
      <c r="B607" s="964" t="s">
        <v>211</v>
      </c>
      <c r="C607" s="966" t="s">
        <v>33</v>
      </c>
      <c r="D607" s="246" t="s">
        <v>421</v>
      </c>
      <c r="E607" s="669" t="s">
        <v>209</v>
      </c>
      <c r="F607" s="670"/>
      <c r="G607" s="670"/>
      <c r="H607" s="670"/>
      <c r="I607" s="670"/>
      <c r="J607" s="670"/>
      <c r="K607" s="670"/>
      <c r="L607" s="670"/>
      <c r="M607" s="671"/>
      <c r="N607" s="661"/>
      <c r="O607" s="661"/>
      <c r="P607" s="661"/>
      <c r="Q607" s="661"/>
      <c r="R607" s="968" t="s">
        <v>213</v>
      </c>
      <c r="S607" s="246" t="s">
        <v>422</v>
      </c>
      <c r="T607" s="961" t="s">
        <v>212</v>
      </c>
      <c r="U607" s="962"/>
      <c r="V607" s="962"/>
      <c r="W607" s="962"/>
      <c r="X607" s="962"/>
      <c r="Y607" s="962"/>
      <c r="Z607" s="962"/>
      <c r="AA607" s="962"/>
      <c r="AB607" s="962"/>
      <c r="AC607" s="962"/>
      <c r="AD607" s="962"/>
      <c r="AE607" s="973"/>
      <c r="AF607" s="896"/>
      <c r="AG607" s="961" t="s">
        <v>242</v>
      </c>
      <c r="AH607" s="962"/>
      <c r="AI607" s="962"/>
      <c r="AJ607" s="962"/>
      <c r="AK607" s="962"/>
      <c r="AL607" s="962"/>
      <c r="AM607" s="962"/>
      <c r="AN607" s="962"/>
      <c r="AO607" s="962"/>
      <c r="AP607" s="962"/>
      <c r="AQ607" s="962"/>
      <c r="AR607" s="962"/>
      <c r="AS607" s="962"/>
      <c r="AT607" s="962"/>
      <c r="AU607" s="963"/>
    </row>
    <row r="608" spans="2:47" ht="68.25" customHeight="1">
      <c r="B608" s="965"/>
      <c r="C608" s="967"/>
      <c r="D608" s="247">
        <v>2018</v>
      </c>
      <c r="E608" s="247">
        <v>2019</v>
      </c>
      <c r="F608" s="247">
        <v>2020</v>
      </c>
      <c r="G608" s="247">
        <v>2021</v>
      </c>
      <c r="H608" s="247">
        <v>2022</v>
      </c>
      <c r="I608" s="247">
        <v>2023</v>
      </c>
      <c r="J608" s="247">
        <v>2024</v>
      </c>
      <c r="K608" s="247">
        <v>2025</v>
      </c>
      <c r="L608" s="247">
        <v>2026</v>
      </c>
      <c r="M608" s="247">
        <v>2027</v>
      </c>
      <c r="N608" s="247">
        <v>2028</v>
      </c>
      <c r="O608" s="247">
        <v>2029</v>
      </c>
      <c r="P608" s="247">
        <v>2030</v>
      </c>
      <c r="Q608" s="382"/>
      <c r="R608" s="969"/>
      <c r="S608" s="247">
        <v>2018</v>
      </c>
      <c r="T608" s="247">
        <v>2019</v>
      </c>
      <c r="U608" s="247">
        <v>2020</v>
      </c>
      <c r="V608" s="247">
        <v>2021</v>
      </c>
      <c r="W608" s="247">
        <v>2022</v>
      </c>
      <c r="X608" s="247">
        <v>2023</v>
      </c>
      <c r="Y608" s="247">
        <v>2024</v>
      </c>
      <c r="Z608" s="247">
        <v>2025</v>
      </c>
      <c r="AA608" s="247">
        <v>2026</v>
      </c>
      <c r="AB608" s="247">
        <v>2027</v>
      </c>
      <c r="AC608" s="247">
        <v>2028</v>
      </c>
      <c r="AD608" s="247">
        <v>2029</v>
      </c>
      <c r="AE608" s="247">
        <v>2030</v>
      </c>
      <c r="AF608" s="247"/>
      <c r="AG608" s="247" t="str">
        <f>'1.  LRAMVA Summary'!$D$53</f>
        <v>Residential</v>
      </c>
      <c r="AH608" s="247" t="str">
        <f>'1.  LRAMVA Summary'!$E$53</f>
        <v>GS&lt;50 kW</v>
      </c>
      <c r="AI608" s="247" t="str">
        <f>'1.  LRAMVA Summary'!$F$53</f>
        <v>GS&gt;50 KW</v>
      </c>
      <c r="AJ608" s="247" t="str">
        <f>'1.  LRAMVA Summary'!$G$53</f>
        <v>Street Lights</v>
      </c>
      <c r="AK608" s="247" t="str">
        <f>'1.  LRAMVA Summary'!$H$53</f>
        <v/>
      </c>
      <c r="AL608" s="247" t="str">
        <f>'1.  LRAMVA Summary'!$I$53</f>
        <v/>
      </c>
      <c r="AM608" s="247" t="str">
        <f>'1.  LRAMVA Summary'!$J$53</f>
        <v/>
      </c>
      <c r="AN608" s="247" t="str">
        <f>'1.  LRAMVA Summary'!$K$53</f>
        <v/>
      </c>
      <c r="AO608" s="247" t="str">
        <f>'1.  LRAMVA Summary'!$L$53</f>
        <v/>
      </c>
      <c r="AP608" s="247" t="str">
        <f>'1.  LRAMVA Summary'!$M$53</f>
        <v/>
      </c>
      <c r="AQ608" s="247" t="str">
        <f>'1.  LRAMVA Summary'!$N$53</f>
        <v/>
      </c>
      <c r="AR608" s="247" t="str">
        <f>'1.  LRAMVA Summary'!$O$53</f>
        <v/>
      </c>
      <c r="AS608" s="247" t="str">
        <f>'1.  LRAMVA Summary'!$P$53</f>
        <v/>
      </c>
      <c r="AT608" s="247" t="str">
        <f>'1.  LRAMVA Summary'!$Q$53</f>
        <v/>
      </c>
      <c r="AU608" s="249" t="str">
        <f>'1.  LRAMVA Summary'!$R$53</f>
        <v>Total</v>
      </c>
    </row>
    <row r="609" spans="1:47" ht="15.75" customHeight="1">
      <c r="A609" s="466"/>
      <c r="B609" s="456" t="s">
        <v>501</v>
      </c>
      <c r="C609" s="251"/>
      <c r="D609" s="251"/>
      <c r="E609" s="251"/>
      <c r="F609" s="251"/>
      <c r="G609" s="251"/>
      <c r="H609" s="251"/>
      <c r="I609" s="251"/>
      <c r="J609" s="251"/>
      <c r="K609" s="251"/>
      <c r="L609" s="251"/>
      <c r="M609" s="251"/>
      <c r="N609" s="251"/>
      <c r="O609" s="251"/>
      <c r="P609" s="251"/>
      <c r="Q609" s="251"/>
      <c r="R609" s="252"/>
      <c r="S609" s="251"/>
      <c r="T609" s="251"/>
      <c r="U609" s="251"/>
      <c r="V609" s="251"/>
      <c r="W609" s="251"/>
      <c r="X609" s="251"/>
      <c r="Y609" s="251"/>
      <c r="Z609" s="251"/>
      <c r="AA609" s="251"/>
      <c r="AB609" s="251"/>
      <c r="AC609" s="251"/>
      <c r="AD609" s="251"/>
      <c r="AE609" s="251"/>
      <c r="AF609" s="251"/>
      <c r="AG609" s="253" t="str">
        <f>'1.  LRAMVA Summary'!$D$54</f>
        <v>kWh</v>
      </c>
      <c r="AH609" s="253" t="str">
        <f>'1.  LRAMVA Summary'!$E$54</f>
        <v>kWh</v>
      </c>
      <c r="AI609" s="253" t="str">
        <f>'1.  LRAMVA Summary'!$F$54</f>
        <v>kW</v>
      </c>
      <c r="AJ609" s="253" t="str">
        <f>'1.  LRAMVA Summary'!$G$54</f>
        <v>kW</v>
      </c>
      <c r="AK609" s="253">
        <f>'1.  LRAMVA Summary'!$H$54</f>
        <v>0</v>
      </c>
      <c r="AL609" s="253">
        <f>'1.  LRAMVA Summary'!$I$54</f>
        <v>0</v>
      </c>
      <c r="AM609" s="253">
        <f>'1.  LRAMVA Summary'!$J$54</f>
        <v>0</v>
      </c>
      <c r="AN609" s="253">
        <f>'1.  LRAMVA Summary'!$K$54</f>
        <v>0</v>
      </c>
      <c r="AO609" s="253">
        <f>'1.  LRAMVA Summary'!$L$54</f>
        <v>0</v>
      </c>
      <c r="AP609" s="253">
        <f>'1.  LRAMVA Summary'!$M$54</f>
        <v>0</v>
      </c>
      <c r="AQ609" s="253">
        <f>'1.  LRAMVA Summary'!$N$54</f>
        <v>0</v>
      </c>
      <c r="AR609" s="253">
        <f>'1.  LRAMVA Summary'!$O$54</f>
        <v>0</v>
      </c>
      <c r="AS609" s="253">
        <f>'1.  LRAMVA Summary'!$P$54</f>
        <v>0</v>
      </c>
      <c r="AT609" s="253">
        <f>'1.  LRAMVA Summary'!$Q$54</f>
        <v>0</v>
      </c>
      <c r="AU609" s="254"/>
    </row>
    <row r="610" spans="1:47" ht="15.6" outlineLevel="1">
      <c r="A610" s="466"/>
      <c r="B610" s="445" t="s">
        <v>494</v>
      </c>
      <c r="C610" s="251"/>
      <c r="D610" s="251"/>
      <c r="E610" s="251"/>
      <c r="F610" s="251"/>
      <c r="G610" s="251"/>
      <c r="H610" s="251"/>
      <c r="I610" s="251"/>
      <c r="J610" s="251"/>
      <c r="K610" s="251"/>
      <c r="L610" s="251"/>
      <c r="M610" s="251"/>
      <c r="N610" s="251"/>
      <c r="O610" s="251"/>
      <c r="P610" s="251"/>
      <c r="Q610" s="251"/>
      <c r="R610" s="252"/>
      <c r="S610" s="251"/>
      <c r="T610" s="251"/>
      <c r="U610" s="251"/>
      <c r="V610" s="251"/>
      <c r="W610" s="251"/>
      <c r="X610" s="251"/>
      <c r="Y610" s="251"/>
      <c r="Z610" s="251"/>
      <c r="AA610" s="251"/>
      <c r="AB610" s="251"/>
      <c r="AC610" s="251"/>
      <c r="AD610" s="251"/>
      <c r="AE610" s="251"/>
      <c r="AF610" s="251"/>
      <c r="AG610" s="253"/>
      <c r="AH610" s="253"/>
      <c r="AI610" s="253"/>
      <c r="AJ610" s="253"/>
      <c r="AK610" s="253"/>
      <c r="AL610" s="253"/>
      <c r="AM610" s="253"/>
      <c r="AN610" s="253"/>
      <c r="AO610" s="253"/>
      <c r="AP610" s="253"/>
      <c r="AQ610" s="253"/>
      <c r="AR610" s="253"/>
      <c r="AS610" s="253"/>
      <c r="AT610" s="253"/>
      <c r="AU610" s="254"/>
    </row>
    <row r="611" spans="1:47" ht="15" outlineLevel="1">
      <c r="A611" s="466">
        <v>1</v>
      </c>
      <c r="B611" s="381" t="s">
        <v>95</v>
      </c>
      <c r="C611" s="253" t="s">
        <v>25</v>
      </c>
      <c r="D611" s="257"/>
      <c r="E611" s="257"/>
      <c r="F611" s="257"/>
      <c r="G611" s="257">
        <f>+'7.  Persistence Report'!BA38</f>
        <v>192521.92689164312</v>
      </c>
      <c r="H611" s="257">
        <f>+'7.  Persistence Report'!BB38</f>
        <v>192521.92689164312</v>
      </c>
      <c r="I611" s="257">
        <f>+'7.  Persistence Report'!BC38</f>
        <v>192521.92689164312</v>
      </c>
      <c r="J611" s="257">
        <f>+'7.  Persistence Report'!BD38</f>
        <v>192521.92689164312</v>
      </c>
      <c r="K611" s="257">
        <f>+'7.  Persistence Report'!BE38</f>
        <v>0</v>
      </c>
      <c r="L611" s="257">
        <f>+'7.  Persistence Report'!BF38</f>
        <v>0</v>
      </c>
      <c r="M611" s="257">
        <f>+'7.  Persistence Report'!BG38</f>
        <v>0</v>
      </c>
      <c r="N611" s="257">
        <f>+'7.  Persistence Report'!BH38</f>
        <v>0</v>
      </c>
      <c r="O611" s="257">
        <f>+'7.  Persistence Report'!BI38</f>
        <v>0</v>
      </c>
      <c r="P611" s="257">
        <f>+'7.  Persistence Report'!BJ38</f>
        <v>0</v>
      </c>
      <c r="Q611" s="673"/>
      <c r="R611" s="253"/>
      <c r="S611" s="257"/>
      <c r="T611" s="257"/>
      <c r="U611" s="257"/>
      <c r="V611" s="257">
        <f>+'7.  Persistence Report'!V38</f>
        <v>0</v>
      </c>
      <c r="W611" s="257">
        <f>+'7.  Persistence Report'!W38</f>
        <v>0</v>
      </c>
      <c r="X611" s="257">
        <f>+'7.  Persistence Report'!X38</f>
        <v>0</v>
      </c>
      <c r="Y611" s="257">
        <f>+'7.  Persistence Report'!Y38</f>
        <v>0</v>
      </c>
      <c r="Z611" s="257">
        <f>+'7.  Persistence Report'!Z38</f>
        <v>0</v>
      </c>
      <c r="AA611" s="257">
        <f>+'7.  Persistence Report'!AA38</f>
        <v>0</v>
      </c>
      <c r="AB611" s="257">
        <f>+'7.  Persistence Report'!AB38</f>
        <v>0</v>
      </c>
      <c r="AC611" s="257">
        <f>+'7.  Persistence Report'!AC38</f>
        <v>0</v>
      </c>
      <c r="AD611" s="257">
        <f>+'7.  Persistence Report'!AD38</f>
        <v>0</v>
      </c>
      <c r="AE611" s="257">
        <f>+'7.  Persistence Report'!AE38</f>
        <v>0</v>
      </c>
      <c r="AF611" s="673"/>
      <c r="AG611" s="363"/>
      <c r="AH611" s="363"/>
      <c r="AI611" s="363"/>
      <c r="AJ611" s="363"/>
      <c r="AK611" s="363"/>
      <c r="AL611" s="363"/>
      <c r="AM611" s="363"/>
      <c r="AN611" s="363"/>
      <c r="AO611" s="363"/>
      <c r="AP611" s="363"/>
      <c r="AQ611" s="363"/>
      <c r="AR611" s="363"/>
      <c r="AS611" s="363"/>
      <c r="AT611" s="363"/>
      <c r="AU611" s="258">
        <f>SUM(AG611:AT611)</f>
        <v>0</v>
      </c>
    </row>
    <row r="612" spans="1:47" ht="15" outlineLevel="1">
      <c r="A612" s="466"/>
      <c r="B612" s="256" t="s">
        <v>309</v>
      </c>
      <c r="C612" s="253" t="s">
        <v>163</v>
      </c>
      <c r="D612" s="257"/>
      <c r="E612" s="257"/>
      <c r="F612" s="257"/>
      <c r="G612" s="257"/>
      <c r="H612" s="257"/>
      <c r="I612" s="257"/>
      <c r="J612" s="257"/>
      <c r="K612" s="257"/>
      <c r="L612" s="257"/>
      <c r="M612" s="257"/>
      <c r="N612" s="257"/>
      <c r="O612" s="257"/>
      <c r="P612" s="257"/>
      <c r="Q612" s="673"/>
      <c r="R612" s="416"/>
      <c r="S612" s="257"/>
      <c r="T612" s="257"/>
      <c r="U612" s="257"/>
      <c r="V612" s="257"/>
      <c r="W612" s="257"/>
      <c r="X612" s="257"/>
      <c r="Y612" s="257"/>
      <c r="Z612" s="257"/>
      <c r="AA612" s="257"/>
      <c r="AB612" s="257"/>
      <c r="AC612" s="257"/>
      <c r="AD612" s="257"/>
      <c r="AE612" s="257"/>
      <c r="AF612" s="673"/>
      <c r="AG612" s="364">
        <f>AG611</f>
        <v>0</v>
      </c>
      <c r="AH612" s="364">
        <f t="shared" ref="AH612" si="1746">AH611</f>
        <v>0</v>
      </c>
      <c r="AI612" s="364">
        <f t="shared" ref="AI612" si="1747">AI611</f>
        <v>0</v>
      </c>
      <c r="AJ612" s="364">
        <f t="shared" ref="AJ612" si="1748">AJ611</f>
        <v>0</v>
      </c>
      <c r="AK612" s="364">
        <f t="shared" ref="AK612" si="1749">AK611</f>
        <v>0</v>
      </c>
      <c r="AL612" s="364">
        <f t="shared" ref="AL612" si="1750">AL611</f>
        <v>0</v>
      </c>
      <c r="AM612" s="364">
        <f t="shared" ref="AM612" si="1751">AM611</f>
        <v>0</v>
      </c>
      <c r="AN612" s="364">
        <f t="shared" ref="AN612" si="1752">AN611</f>
        <v>0</v>
      </c>
      <c r="AO612" s="364">
        <f t="shared" ref="AO612" si="1753">AO611</f>
        <v>0</v>
      </c>
      <c r="AP612" s="364">
        <f t="shared" ref="AP612" si="1754">AP611</f>
        <v>0</v>
      </c>
      <c r="AQ612" s="364">
        <f t="shared" ref="AQ612" si="1755">AQ611</f>
        <v>0</v>
      </c>
      <c r="AR612" s="364">
        <f t="shared" ref="AR612" si="1756">AR611</f>
        <v>0</v>
      </c>
      <c r="AS612" s="364">
        <f t="shared" ref="AS612" si="1757">AS611</f>
        <v>0</v>
      </c>
      <c r="AT612" s="364">
        <f t="shared" ref="AT612" si="1758">AT611</f>
        <v>0</v>
      </c>
      <c r="AU612" s="259"/>
    </row>
    <row r="613" spans="1:47" ht="15.6" outlineLevel="1">
      <c r="A613" s="466"/>
      <c r="B613" s="260"/>
      <c r="C613" s="261"/>
      <c r="D613" s="261"/>
      <c r="E613" s="261"/>
      <c r="F613" s="261"/>
      <c r="G613" s="261"/>
      <c r="H613" s="261"/>
      <c r="I613" s="261"/>
      <c r="J613" s="261"/>
      <c r="K613" s="261"/>
      <c r="L613" s="261"/>
      <c r="M613" s="261"/>
      <c r="N613" s="261"/>
      <c r="O613" s="261"/>
      <c r="P613" s="261"/>
      <c r="Q613" s="261"/>
      <c r="R613" s="262"/>
      <c r="S613" s="261"/>
      <c r="T613" s="261"/>
      <c r="U613" s="261"/>
      <c r="V613" s="261"/>
      <c r="W613" s="261"/>
      <c r="X613" s="261"/>
      <c r="Y613" s="261"/>
      <c r="Z613" s="261"/>
      <c r="AA613" s="261"/>
      <c r="AB613" s="261"/>
      <c r="AC613" s="261"/>
      <c r="AD613" s="261"/>
      <c r="AE613" s="261"/>
      <c r="AF613" s="261"/>
      <c r="AG613" s="365"/>
      <c r="AH613" s="366"/>
      <c r="AI613" s="366"/>
      <c r="AJ613" s="366"/>
      <c r="AK613" s="366"/>
      <c r="AL613" s="366"/>
      <c r="AM613" s="366"/>
      <c r="AN613" s="366"/>
      <c r="AO613" s="366"/>
      <c r="AP613" s="366"/>
      <c r="AQ613" s="366"/>
      <c r="AR613" s="366"/>
      <c r="AS613" s="366"/>
      <c r="AT613" s="366"/>
      <c r="AU613" s="264"/>
    </row>
    <row r="614" spans="1:47" ht="15" outlineLevel="1">
      <c r="A614" s="466">
        <v>2</v>
      </c>
      <c r="B614" s="381" t="s">
        <v>96</v>
      </c>
      <c r="C614" s="253" t="s">
        <v>25</v>
      </c>
      <c r="D614" s="257"/>
      <c r="E614" s="257"/>
      <c r="F614" s="257"/>
      <c r="G614" s="257"/>
      <c r="H614" s="257"/>
      <c r="I614" s="257"/>
      <c r="J614" s="257"/>
      <c r="K614" s="257"/>
      <c r="L614" s="257"/>
      <c r="M614" s="257"/>
      <c r="N614" s="257"/>
      <c r="O614" s="257"/>
      <c r="P614" s="257"/>
      <c r="Q614" s="673"/>
      <c r="R614" s="253"/>
      <c r="S614" s="257"/>
      <c r="T614" s="257"/>
      <c r="U614" s="257"/>
      <c r="V614" s="257"/>
      <c r="W614" s="257"/>
      <c r="X614" s="257"/>
      <c r="Y614" s="257"/>
      <c r="Z614" s="257"/>
      <c r="AA614" s="257"/>
      <c r="AB614" s="257"/>
      <c r="AC614" s="257"/>
      <c r="AD614" s="257"/>
      <c r="AE614" s="257"/>
      <c r="AF614" s="673"/>
      <c r="AG614" s="363"/>
      <c r="AH614" s="363"/>
      <c r="AI614" s="363"/>
      <c r="AJ614" s="363"/>
      <c r="AK614" s="363"/>
      <c r="AL614" s="363"/>
      <c r="AM614" s="363"/>
      <c r="AN614" s="363"/>
      <c r="AO614" s="363"/>
      <c r="AP614" s="363"/>
      <c r="AQ614" s="363"/>
      <c r="AR614" s="363"/>
      <c r="AS614" s="363"/>
      <c r="AT614" s="363"/>
      <c r="AU614" s="258">
        <f>SUM(AG614:AT614)</f>
        <v>0</v>
      </c>
    </row>
    <row r="615" spans="1:47" ht="15" outlineLevel="1">
      <c r="A615" s="466"/>
      <c r="B615" s="256" t="s">
        <v>309</v>
      </c>
      <c r="C615" s="253" t="s">
        <v>163</v>
      </c>
      <c r="D615" s="257"/>
      <c r="E615" s="257"/>
      <c r="F615" s="257"/>
      <c r="G615" s="257"/>
      <c r="H615" s="257"/>
      <c r="I615" s="257"/>
      <c r="J615" s="257"/>
      <c r="K615" s="257"/>
      <c r="L615" s="257"/>
      <c r="M615" s="257"/>
      <c r="N615" s="257"/>
      <c r="O615" s="257"/>
      <c r="P615" s="257"/>
      <c r="Q615" s="673"/>
      <c r="R615" s="416"/>
      <c r="S615" s="257"/>
      <c r="T615" s="257"/>
      <c r="U615" s="257"/>
      <c r="V615" s="257"/>
      <c r="W615" s="257"/>
      <c r="X615" s="257"/>
      <c r="Y615" s="257"/>
      <c r="Z615" s="257"/>
      <c r="AA615" s="257"/>
      <c r="AB615" s="257"/>
      <c r="AC615" s="257"/>
      <c r="AD615" s="257"/>
      <c r="AE615" s="257"/>
      <c r="AF615" s="673"/>
      <c r="AG615" s="364">
        <f>AG614</f>
        <v>0</v>
      </c>
      <c r="AH615" s="364">
        <f t="shared" ref="AH615" si="1759">AH614</f>
        <v>0</v>
      </c>
      <c r="AI615" s="364">
        <f t="shared" ref="AI615" si="1760">AI614</f>
        <v>0</v>
      </c>
      <c r="AJ615" s="364">
        <f t="shared" ref="AJ615" si="1761">AJ614</f>
        <v>0</v>
      </c>
      <c r="AK615" s="364">
        <f t="shared" ref="AK615" si="1762">AK614</f>
        <v>0</v>
      </c>
      <c r="AL615" s="364">
        <f t="shared" ref="AL615" si="1763">AL614</f>
        <v>0</v>
      </c>
      <c r="AM615" s="364">
        <f t="shared" ref="AM615" si="1764">AM614</f>
        <v>0</v>
      </c>
      <c r="AN615" s="364">
        <f t="shared" ref="AN615" si="1765">AN614</f>
        <v>0</v>
      </c>
      <c r="AO615" s="364">
        <f t="shared" ref="AO615" si="1766">AO614</f>
        <v>0</v>
      </c>
      <c r="AP615" s="364">
        <f t="shared" ref="AP615" si="1767">AP614</f>
        <v>0</v>
      </c>
      <c r="AQ615" s="364">
        <f t="shared" ref="AQ615" si="1768">AQ614</f>
        <v>0</v>
      </c>
      <c r="AR615" s="364">
        <f t="shared" ref="AR615" si="1769">AR614</f>
        <v>0</v>
      </c>
      <c r="AS615" s="364">
        <f t="shared" ref="AS615" si="1770">AS614</f>
        <v>0</v>
      </c>
      <c r="AT615" s="364">
        <f t="shared" ref="AT615" si="1771">AT614</f>
        <v>0</v>
      </c>
      <c r="AU615" s="259"/>
    </row>
    <row r="616" spans="1:47" ht="15.6" outlineLevel="1">
      <c r="A616" s="466"/>
      <c r="B616" s="260"/>
      <c r="C616" s="261"/>
      <c r="D616" s="266"/>
      <c r="E616" s="266"/>
      <c r="F616" s="266"/>
      <c r="G616" s="266"/>
      <c r="H616" s="266"/>
      <c r="I616" s="266"/>
      <c r="J616" s="266"/>
      <c r="K616" s="266"/>
      <c r="L616" s="266"/>
      <c r="M616" s="266"/>
      <c r="N616" s="266"/>
      <c r="O616" s="266"/>
      <c r="P616" s="266"/>
      <c r="Q616" s="266"/>
      <c r="R616" s="262"/>
      <c r="S616" s="266"/>
      <c r="T616" s="266"/>
      <c r="U616" s="266"/>
      <c r="V616" s="266"/>
      <c r="W616" s="266"/>
      <c r="X616" s="266"/>
      <c r="Y616" s="266"/>
      <c r="Z616" s="266"/>
      <c r="AA616" s="266"/>
      <c r="AB616" s="266"/>
      <c r="AC616" s="266"/>
      <c r="AD616" s="266"/>
      <c r="AE616" s="266"/>
      <c r="AF616" s="266"/>
      <c r="AG616" s="365"/>
      <c r="AH616" s="366"/>
      <c r="AI616" s="366"/>
      <c r="AJ616" s="366"/>
      <c r="AK616" s="366"/>
      <c r="AL616" s="366"/>
      <c r="AM616" s="366"/>
      <c r="AN616" s="366"/>
      <c r="AO616" s="366"/>
      <c r="AP616" s="366"/>
      <c r="AQ616" s="366"/>
      <c r="AR616" s="366"/>
      <c r="AS616" s="366"/>
      <c r="AT616" s="366"/>
      <c r="AU616" s="264"/>
    </row>
    <row r="617" spans="1:47" ht="15" outlineLevel="1">
      <c r="A617" s="466">
        <v>3</v>
      </c>
      <c r="B617" s="381" t="s">
        <v>97</v>
      </c>
      <c r="C617" s="253" t="s">
        <v>25</v>
      </c>
      <c r="D617" s="257"/>
      <c r="E617" s="257"/>
      <c r="F617" s="257"/>
      <c r="G617" s="257"/>
      <c r="H617" s="257"/>
      <c r="I617" s="257"/>
      <c r="J617" s="257"/>
      <c r="K617" s="257"/>
      <c r="L617" s="257"/>
      <c r="M617" s="257"/>
      <c r="N617" s="257"/>
      <c r="O617" s="257"/>
      <c r="P617" s="257"/>
      <c r="Q617" s="673"/>
      <c r="R617" s="253"/>
      <c r="S617" s="257"/>
      <c r="T617" s="257"/>
      <c r="U617" s="257"/>
      <c r="V617" s="257"/>
      <c r="W617" s="257"/>
      <c r="X617" s="257"/>
      <c r="Y617" s="257"/>
      <c r="Z617" s="257"/>
      <c r="AA617" s="257"/>
      <c r="AB617" s="257"/>
      <c r="AC617" s="257"/>
      <c r="AD617" s="257"/>
      <c r="AE617" s="257"/>
      <c r="AF617" s="673"/>
      <c r="AG617" s="363"/>
      <c r="AH617" s="363"/>
      <c r="AI617" s="363"/>
      <c r="AJ617" s="363"/>
      <c r="AK617" s="363"/>
      <c r="AL617" s="363"/>
      <c r="AM617" s="363"/>
      <c r="AN617" s="363"/>
      <c r="AO617" s="363"/>
      <c r="AP617" s="363"/>
      <c r="AQ617" s="363"/>
      <c r="AR617" s="363"/>
      <c r="AS617" s="363"/>
      <c r="AT617" s="363"/>
      <c r="AU617" s="258">
        <f>SUM(AG617:AT617)</f>
        <v>0</v>
      </c>
    </row>
    <row r="618" spans="1:47" ht="15" outlineLevel="1">
      <c r="A618" s="466"/>
      <c r="B618" s="256" t="s">
        <v>309</v>
      </c>
      <c r="C618" s="253" t="s">
        <v>163</v>
      </c>
      <c r="D618" s="257"/>
      <c r="E618" s="257"/>
      <c r="F618" s="257"/>
      <c r="G618" s="257"/>
      <c r="H618" s="257"/>
      <c r="I618" s="257"/>
      <c r="J618" s="257"/>
      <c r="K618" s="257"/>
      <c r="L618" s="257"/>
      <c r="M618" s="257"/>
      <c r="N618" s="257"/>
      <c r="O618" s="257"/>
      <c r="P618" s="257"/>
      <c r="Q618" s="673"/>
      <c r="R618" s="416"/>
      <c r="S618" s="257"/>
      <c r="T618" s="257"/>
      <c r="U618" s="257"/>
      <c r="V618" s="257"/>
      <c r="W618" s="257"/>
      <c r="X618" s="257"/>
      <c r="Y618" s="257"/>
      <c r="Z618" s="257"/>
      <c r="AA618" s="257"/>
      <c r="AB618" s="257"/>
      <c r="AC618" s="257"/>
      <c r="AD618" s="257"/>
      <c r="AE618" s="257"/>
      <c r="AF618" s="673"/>
      <c r="AG618" s="364">
        <f>AG617</f>
        <v>0</v>
      </c>
      <c r="AH618" s="364">
        <f t="shared" ref="AH618" si="1772">AH617</f>
        <v>0</v>
      </c>
      <c r="AI618" s="364">
        <f t="shared" ref="AI618" si="1773">AI617</f>
        <v>0</v>
      </c>
      <c r="AJ618" s="364">
        <f t="shared" ref="AJ618" si="1774">AJ617</f>
        <v>0</v>
      </c>
      <c r="AK618" s="364">
        <f t="shared" ref="AK618" si="1775">AK617</f>
        <v>0</v>
      </c>
      <c r="AL618" s="364">
        <f t="shared" ref="AL618" si="1776">AL617</f>
        <v>0</v>
      </c>
      <c r="AM618" s="364">
        <f t="shared" ref="AM618" si="1777">AM617</f>
        <v>0</v>
      </c>
      <c r="AN618" s="364">
        <f t="shared" ref="AN618" si="1778">AN617</f>
        <v>0</v>
      </c>
      <c r="AO618" s="364">
        <f t="shared" ref="AO618" si="1779">AO617</f>
        <v>0</v>
      </c>
      <c r="AP618" s="364">
        <f t="shared" ref="AP618" si="1780">AP617</f>
        <v>0</v>
      </c>
      <c r="AQ618" s="364">
        <f t="shared" ref="AQ618" si="1781">AQ617</f>
        <v>0</v>
      </c>
      <c r="AR618" s="364">
        <f t="shared" ref="AR618" si="1782">AR617</f>
        <v>0</v>
      </c>
      <c r="AS618" s="364">
        <f t="shared" ref="AS618" si="1783">AS617</f>
        <v>0</v>
      </c>
      <c r="AT618" s="364">
        <f t="shared" ref="AT618" si="1784">AT617</f>
        <v>0</v>
      </c>
      <c r="AU618" s="259"/>
    </row>
    <row r="619" spans="1:47" ht="15" outlineLevel="1">
      <c r="A619" s="466"/>
      <c r="B619" s="256"/>
      <c r="C619" s="267"/>
      <c r="D619" s="253"/>
      <c r="E619" s="253"/>
      <c r="F619" s="253"/>
      <c r="G619" s="253"/>
      <c r="H619" s="253"/>
      <c r="I619" s="253"/>
      <c r="J619" s="253"/>
      <c r="K619" s="253"/>
      <c r="L619" s="253"/>
      <c r="M619" s="253"/>
      <c r="N619" s="253"/>
      <c r="O619" s="253"/>
      <c r="P619" s="253"/>
      <c r="Q619" s="253"/>
      <c r="R619" s="253"/>
      <c r="S619" s="253"/>
      <c r="T619" s="253"/>
      <c r="U619" s="253"/>
      <c r="V619" s="253"/>
      <c r="W619" s="253"/>
      <c r="X619" s="253"/>
      <c r="Y619" s="253"/>
      <c r="Z619" s="253"/>
      <c r="AA619" s="253"/>
      <c r="AB619" s="253"/>
      <c r="AC619" s="253"/>
      <c r="AD619" s="253"/>
      <c r="AE619" s="253"/>
      <c r="AF619" s="253"/>
      <c r="AG619" s="365"/>
      <c r="AH619" s="365"/>
      <c r="AI619" s="365"/>
      <c r="AJ619" s="365"/>
      <c r="AK619" s="365"/>
      <c r="AL619" s="365"/>
      <c r="AM619" s="365"/>
      <c r="AN619" s="365"/>
      <c r="AO619" s="365"/>
      <c r="AP619" s="365"/>
      <c r="AQ619" s="365"/>
      <c r="AR619" s="365"/>
      <c r="AS619" s="365"/>
      <c r="AT619" s="365"/>
      <c r="AU619" s="268"/>
    </row>
    <row r="620" spans="1:47" ht="15" outlineLevel="1">
      <c r="A620" s="466">
        <v>4</v>
      </c>
      <c r="B620" s="275" t="s">
        <v>653</v>
      </c>
      <c r="C620" s="253" t="s">
        <v>25</v>
      </c>
      <c r="D620" s="257"/>
      <c r="E620" s="257"/>
      <c r="F620" s="257"/>
      <c r="G620" s="257"/>
      <c r="H620" s="257"/>
      <c r="I620" s="257"/>
      <c r="J620" s="257"/>
      <c r="K620" s="257"/>
      <c r="L620" s="257"/>
      <c r="M620" s="257"/>
      <c r="N620" s="257"/>
      <c r="O620" s="257"/>
      <c r="P620" s="257"/>
      <c r="Q620" s="673"/>
      <c r="R620" s="253"/>
      <c r="S620" s="257"/>
      <c r="T620" s="257"/>
      <c r="U620" s="257"/>
      <c r="V620" s="257"/>
      <c r="W620" s="257"/>
      <c r="X620" s="257"/>
      <c r="Y620" s="257"/>
      <c r="Z620" s="257"/>
      <c r="AA620" s="257"/>
      <c r="AB620" s="257"/>
      <c r="AC620" s="257"/>
      <c r="AD620" s="257"/>
      <c r="AE620" s="257"/>
      <c r="AF620" s="673"/>
      <c r="AG620" s="363"/>
      <c r="AH620" s="363"/>
      <c r="AI620" s="363"/>
      <c r="AJ620" s="363"/>
      <c r="AK620" s="363"/>
      <c r="AL620" s="363"/>
      <c r="AM620" s="363"/>
      <c r="AN620" s="363"/>
      <c r="AO620" s="363"/>
      <c r="AP620" s="363"/>
      <c r="AQ620" s="363"/>
      <c r="AR620" s="363"/>
      <c r="AS620" s="363"/>
      <c r="AT620" s="363"/>
      <c r="AU620" s="258">
        <f>SUM(AG620:AT620)</f>
        <v>0</v>
      </c>
    </row>
    <row r="621" spans="1:47" ht="15" outlineLevel="1">
      <c r="A621" s="466"/>
      <c r="B621" s="256" t="s">
        <v>309</v>
      </c>
      <c r="C621" s="253" t="s">
        <v>163</v>
      </c>
      <c r="D621" s="257"/>
      <c r="E621" s="257"/>
      <c r="F621" s="257"/>
      <c r="G621" s="257"/>
      <c r="H621" s="257"/>
      <c r="I621" s="257"/>
      <c r="J621" s="257"/>
      <c r="K621" s="257"/>
      <c r="L621" s="257"/>
      <c r="M621" s="257"/>
      <c r="N621" s="257"/>
      <c r="O621" s="257"/>
      <c r="P621" s="257"/>
      <c r="Q621" s="673"/>
      <c r="R621" s="416"/>
      <c r="S621" s="257"/>
      <c r="T621" s="257"/>
      <c r="U621" s="257"/>
      <c r="V621" s="257"/>
      <c r="W621" s="257"/>
      <c r="X621" s="257"/>
      <c r="Y621" s="257"/>
      <c r="Z621" s="257"/>
      <c r="AA621" s="257"/>
      <c r="AB621" s="257"/>
      <c r="AC621" s="257"/>
      <c r="AD621" s="257"/>
      <c r="AE621" s="257"/>
      <c r="AF621" s="673"/>
      <c r="AG621" s="364">
        <f>AG620</f>
        <v>0</v>
      </c>
      <c r="AH621" s="364">
        <f t="shared" ref="AH621" si="1785">AH620</f>
        <v>0</v>
      </c>
      <c r="AI621" s="364">
        <f t="shared" ref="AI621" si="1786">AI620</f>
        <v>0</v>
      </c>
      <c r="AJ621" s="364">
        <f t="shared" ref="AJ621" si="1787">AJ620</f>
        <v>0</v>
      </c>
      <c r="AK621" s="364">
        <f t="shared" ref="AK621" si="1788">AK620</f>
        <v>0</v>
      </c>
      <c r="AL621" s="364">
        <f t="shared" ref="AL621" si="1789">AL620</f>
        <v>0</v>
      </c>
      <c r="AM621" s="364">
        <f t="shared" ref="AM621" si="1790">AM620</f>
        <v>0</v>
      </c>
      <c r="AN621" s="364">
        <f t="shared" ref="AN621" si="1791">AN620</f>
        <v>0</v>
      </c>
      <c r="AO621" s="364">
        <f t="shared" ref="AO621" si="1792">AO620</f>
        <v>0</v>
      </c>
      <c r="AP621" s="364">
        <f t="shared" ref="AP621" si="1793">AP620</f>
        <v>0</v>
      </c>
      <c r="AQ621" s="364">
        <f t="shared" ref="AQ621" si="1794">AQ620</f>
        <v>0</v>
      </c>
      <c r="AR621" s="364">
        <f t="shared" ref="AR621" si="1795">AR620</f>
        <v>0</v>
      </c>
      <c r="AS621" s="364">
        <f t="shared" ref="AS621" si="1796">AS620</f>
        <v>0</v>
      </c>
      <c r="AT621" s="364">
        <f t="shared" ref="AT621" si="1797">AT620</f>
        <v>0</v>
      </c>
      <c r="AU621" s="259"/>
    </row>
    <row r="622" spans="1:47" ht="15" outlineLevel="1">
      <c r="A622" s="466"/>
      <c r="B622" s="256"/>
      <c r="C622" s="267"/>
      <c r="D622" s="266"/>
      <c r="E622" s="266"/>
      <c r="F622" s="266"/>
      <c r="G622" s="266"/>
      <c r="H622" s="266"/>
      <c r="I622" s="266"/>
      <c r="J622" s="266"/>
      <c r="K622" s="266"/>
      <c r="L622" s="266"/>
      <c r="M622" s="266"/>
      <c r="N622" s="266"/>
      <c r="O622" s="266"/>
      <c r="P622" s="266"/>
      <c r="Q622" s="266"/>
      <c r="R622" s="253"/>
      <c r="S622" s="266"/>
      <c r="T622" s="266"/>
      <c r="U622" s="266"/>
      <c r="V622" s="266"/>
      <c r="W622" s="266"/>
      <c r="X622" s="266"/>
      <c r="Y622" s="266"/>
      <c r="Z622" s="266"/>
      <c r="AA622" s="266"/>
      <c r="AB622" s="266"/>
      <c r="AC622" s="266"/>
      <c r="AD622" s="266"/>
      <c r="AE622" s="266"/>
      <c r="AF622" s="266"/>
      <c r="AG622" s="365"/>
      <c r="AH622" s="365"/>
      <c r="AI622" s="365"/>
      <c r="AJ622" s="365"/>
      <c r="AK622" s="365"/>
      <c r="AL622" s="365"/>
      <c r="AM622" s="365"/>
      <c r="AN622" s="365"/>
      <c r="AO622" s="365"/>
      <c r="AP622" s="365"/>
      <c r="AQ622" s="365"/>
      <c r="AR622" s="365"/>
      <c r="AS622" s="365"/>
      <c r="AT622" s="365"/>
      <c r="AU622" s="268"/>
    </row>
    <row r="623" spans="1:47" ht="15.75" customHeight="1" outlineLevel="1">
      <c r="A623" s="466">
        <v>5</v>
      </c>
      <c r="B623" s="381" t="s">
        <v>98</v>
      </c>
      <c r="C623" s="253" t="s">
        <v>25</v>
      </c>
      <c r="D623" s="257"/>
      <c r="E623" s="257"/>
      <c r="F623" s="257"/>
      <c r="G623" s="257"/>
      <c r="H623" s="257"/>
      <c r="I623" s="257"/>
      <c r="J623" s="257"/>
      <c r="K623" s="257"/>
      <c r="L623" s="257"/>
      <c r="M623" s="257"/>
      <c r="N623" s="257"/>
      <c r="O623" s="257"/>
      <c r="P623" s="257"/>
      <c r="Q623" s="673"/>
      <c r="R623" s="253"/>
      <c r="S623" s="257"/>
      <c r="T623" s="257"/>
      <c r="U623" s="257"/>
      <c r="V623" s="257"/>
      <c r="W623" s="257"/>
      <c r="X623" s="257"/>
      <c r="Y623" s="257"/>
      <c r="Z623" s="257"/>
      <c r="AA623" s="257"/>
      <c r="AB623" s="257"/>
      <c r="AC623" s="257"/>
      <c r="AD623" s="257"/>
      <c r="AE623" s="257"/>
      <c r="AF623" s="673"/>
      <c r="AG623" s="363"/>
      <c r="AH623" s="363"/>
      <c r="AI623" s="363"/>
      <c r="AJ623" s="363"/>
      <c r="AK623" s="363"/>
      <c r="AL623" s="363"/>
      <c r="AM623" s="363"/>
      <c r="AN623" s="363"/>
      <c r="AO623" s="363"/>
      <c r="AP623" s="363"/>
      <c r="AQ623" s="363"/>
      <c r="AR623" s="363"/>
      <c r="AS623" s="363"/>
      <c r="AT623" s="363"/>
      <c r="AU623" s="258">
        <f>SUM(AG623:AT623)</f>
        <v>0</v>
      </c>
    </row>
    <row r="624" spans="1:47" ht="15" outlineLevel="1">
      <c r="A624" s="466"/>
      <c r="B624" s="256" t="s">
        <v>309</v>
      </c>
      <c r="C624" s="253" t="s">
        <v>163</v>
      </c>
      <c r="D624" s="257"/>
      <c r="E624" s="257"/>
      <c r="F624" s="257"/>
      <c r="G624" s="257"/>
      <c r="H624" s="257"/>
      <c r="I624" s="257"/>
      <c r="J624" s="257"/>
      <c r="K624" s="257"/>
      <c r="L624" s="257"/>
      <c r="M624" s="257"/>
      <c r="N624" s="257"/>
      <c r="O624" s="257"/>
      <c r="P624" s="257"/>
      <c r="Q624" s="673"/>
      <c r="R624" s="416"/>
      <c r="S624" s="257"/>
      <c r="T624" s="257"/>
      <c r="U624" s="257"/>
      <c r="V624" s="257"/>
      <c r="W624" s="257"/>
      <c r="X624" s="257"/>
      <c r="Y624" s="257"/>
      <c r="Z624" s="257"/>
      <c r="AA624" s="257"/>
      <c r="AB624" s="257"/>
      <c r="AC624" s="257"/>
      <c r="AD624" s="257"/>
      <c r="AE624" s="257"/>
      <c r="AF624" s="673"/>
      <c r="AG624" s="364">
        <f>AG623</f>
        <v>0</v>
      </c>
      <c r="AH624" s="364">
        <f t="shared" ref="AH624" si="1798">AH623</f>
        <v>0</v>
      </c>
      <c r="AI624" s="364">
        <f t="shared" ref="AI624" si="1799">AI623</f>
        <v>0</v>
      </c>
      <c r="AJ624" s="364">
        <f t="shared" ref="AJ624" si="1800">AJ623</f>
        <v>0</v>
      </c>
      <c r="AK624" s="364">
        <f t="shared" ref="AK624" si="1801">AK623</f>
        <v>0</v>
      </c>
      <c r="AL624" s="364">
        <f t="shared" ref="AL624" si="1802">AL623</f>
        <v>0</v>
      </c>
      <c r="AM624" s="364">
        <f t="shared" ref="AM624" si="1803">AM623</f>
        <v>0</v>
      </c>
      <c r="AN624" s="364">
        <f t="shared" ref="AN624" si="1804">AN623</f>
        <v>0</v>
      </c>
      <c r="AO624" s="364">
        <f t="shared" ref="AO624" si="1805">AO623</f>
        <v>0</v>
      </c>
      <c r="AP624" s="364">
        <f t="shared" ref="AP624" si="1806">AP623</f>
        <v>0</v>
      </c>
      <c r="AQ624" s="364">
        <f t="shared" ref="AQ624" si="1807">AQ623</f>
        <v>0</v>
      </c>
      <c r="AR624" s="364">
        <f t="shared" ref="AR624" si="1808">AR623</f>
        <v>0</v>
      </c>
      <c r="AS624" s="364">
        <f t="shared" ref="AS624" si="1809">AS623</f>
        <v>0</v>
      </c>
      <c r="AT624" s="364">
        <f t="shared" ref="AT624" si="1810">AT623</f>
        <v>0</v>
      </c>
      <c r="AU624" s="259"/>
    </row>
    <row r="625" spans="1:47" ht="15" outlineLevel="1">
      <c r="A625" s="466"/>
      <c r="B625" s="256"/>
      <c r="C625" s="253"/>
      <c r="D625" s="253"/>
      <c r="E625" s="253"/>
      <c r="F625" s="253"/>
      <c r="G625" s="253"/>
      <c r="H625" s="253"/>
      <c r="I625" s="253"/>
      <c r="J625" s="253"/>
      <c r="K625" s="253"/>
      <c r="L625" s="253"/>
      <c r="M625" s="253"/>
      <c r="N625" s="253"/>
      <c r="O625" s="253"/>
      <c r="P625" s="253"/>
      <c r="Q625" s="253"/>
      <c r="R625" s="253"/>
      <c r="S625" s="253"/>
      <c r="T625" s="253"/>
      <c r="U625" s="253"/>
      <c r="V625" s="253"/>
      <c r="W625" s="253"/>
      <c r="X625" s="253"/>
      <c r="Y625" s="253"/>
      <c r="Z625" s="253"/>
      <c r="AA625" s="253"/>
      <c r="AB625" s="253"/>
      <c r="AC625" s="253"/>
      <c r="AD625" s="253"/>
      <c r="AE625" s="253"/>
      <c r="AF625" s="253"/>
      <c r="AG625" s="375"/>
      <c r="AH625" s="376"/>
      <c r="AI625" s="376"/>
      <c r="AJ625" s="376"/>
      <c r="AK625" s="376"/>
      <c r="AL625" s="376"/>
      <c r="AM625" s="376"/>
      <c r="AN625" s="376"/>
      <c r="AO625" s="376"/>
      <c r="AP625" s="376"/>
      <c r="AQ625" s="376"/>
      <c r="AR625" s="376"/>
      <c r="AS625" s="376"/>
      <c r="AT625" s="376"/>
      <c r="AU625" s="259"/>
    </row>
    <row r="626" spans="1:47" ht="15.6" outlineLevel="1">
      <c r="A626" s="466"/>
      <c r="B626" s="280" t="s">
        <v>495</v>
      </c>
      <c r="C626" s="251"/>
      <c r="D626" s="251"/>
      <c r="E626" s="251"/>
      <c r="F626" s="251"/>
      <c r="G626" s="251"/>
      <c r="H626" s="251"/>
      <c r="I626" s="251"/>
      <c r="J626" s="251"/>
      <c r="K626" s="251"/>
      <c r="L626" s="251"/>
      <c r="M626" s="251"/>
      <c r="N626" s="251"/>
      <c r="O626" s="251"/>
      <c r="P626" s="251"/>
      <c r="Q626" s="251"/>
      <c r="R626" s="252"/>
      <c r="S626" s="251"/>
      <c r="T626" s="251"/>
      <c r="U626" s="251"/>
      <c r="V626" s="251"/>
      <c r="W626" s="251"/>
      <c r="X626" s="251"/>
      <c r="Y626" s="251"/>
      <c r="Z626" s="251"/>
      <c r="AA626" s="251"/>
      <c r="AB626" s="251"/>
      <c r="AC626" s="251"/>
      <c r="AD626" s="251"/>
      <c r="AE626" s="251"/>
      <c r="AF626" s="251"/>
      <c r="AG626" s="367"/>
      <c r="AH626" s="367"/>
      <c r="AI626" s="367"/>
      <c r="AJ626" s="367"/>
      <c r="AK626" s="367"/>
      <c r="AL626" s="367"/>
      <c r="AM626" s="367"/>
      <c r="AN626" s="367"/>
      <c r="AO626" s="367"/>
      <c r="AP626" s="367"/>
      <c r="AQ626" s="367"/>
      <c r="AR626" s="367"/>
      <c r="AS626" s="367"/>
      <c r="AT626" s="367"/>
      <c r="AU626" s="254"/>
    </row>
    <row r="627" spans="1:47" ht="15" outlineLevel="1">
      <c r="A627" s="466">
        <v>6</v>
      </c>
      <c r="B627" s="381" t="s">
        <v>99</v>
      </c>
      <c r="C627" s="253" t="s">
        <v>25</v>
      </c>
      <c r="D627" s="257"/>
      <c r="E627" s="257"/>
      <c r="F627" s="257"/>
      <c r="G627" s="257"/>
      <c r="H627" s="257"/>
      <c r="I627" s="257"/>
      <c r="J627" s="257"/>
      <c r="K627" s="257"/>
      <c r="L627" s="257"/>
      <c r="M627" s="257"/>
      <c r="N627" s="257"/>
      <c r="O627" s="257"/>
      <c r="P627" s="257"/>
      <c r="Q627" s="257"/>
      <c r="R627" s="257">
        <v>12</v>
      </c>
      <c r="S627" s="257"/>
      <c r="T627" s="257"/>
      <c r="U627" s="257"/>
      <c r="V627" s="257"/>
      <c r="W627" s="257"/>
      <c r="X627" s="257"/>
      <c r="Y627" s="257"/>
      <c r="Z627" s="257"/>
      <c r="AA627" s="257"/>
      <c r="AB627" s="257"/>
      <c r="AC627" s="257"/>
      <c r="AD627" s="257"/>
      <c r="AE627" s="257"/>
      <c r="AF627" s="673"/>
      <c r="AG627" s="368"/>
      <c r="AH627" s="363"/>
      <c r="AI627" s="363"/>
      <c r="AJ627" s="363"/>
      <c r="AK627" s="363"/>
      <c r="AL627" s="363"/>
      <c r="AM627" s="363"/>
      <c r="AN627" s="368"/>
      <c r="AO627" s="368"/>
      <c r="AP627" s="368"/>
      <c r="AQ627" s="368"/>
      <c r="AR627" s="368"/>
      <c r="AS627" s="368"/>
      <c r="AT627" s="368"/>
      <c r="AU627" s="258">
        <f>SUM(AG627:AT627)</f>
        <v>0</v>
      </c>
    </row>
    <row r="628" spans="1:47" ht="15" outlineLevel="1">
      <c r="A628" s="466"/>
      <c r="B628" s="256" t="s">
        <v>309</v>
      </c>
      <c r="C628" s="253" t="s">
        <v>163</v>
      </c>
      <c r="D628" s="257"/>
      <c r="E628" s="257"/>
      <c r="F628" s="257"/>
      <c r="G628" s="257"/>
      <c r="H628" s="257"/>
      <c r="I628" s="257"/>
      <c r="J628" s="257"/>
      <c r="K628" s="257"/>
      <c r="L628" s="257"/>
      <c r="M628" s="257"/>
      <c r="N628" s="257"/>
      <c r="O628" s="257"/>
      <c r="P628" s="257"/>
      <c r="Q628" s="257"/>
      <c r="R628" s="257">
        <f>R627</f>
        <v>12</v>
      </c>
      <c r="S628" s="257"/>
      <c r="T628" s="257"/>
      <c r="U628" s="257"/>
      <c r="V628" s="257"/>
      <c r="W628" s="257"/>
      <c r="X628" s="257"/>
      <c r="Y628" s="257"/>
      <c r="Z628" s="257"/>
      <c r="AA628" s="257"/>
      <c r="AB628" s="257"/>
      <c r="AC628" s="257"/>
      <c r="AD628" s="257"/>
      <c r="AE628" s="257"/>
      <c r="AF628" s="673"/>
      <c r="AG628" s="364">
        <f>AG627</f>
        <v>0</v>
      </c>
      <c r="AH628" s="364">
        <f t="shared" ref="AH628" si="1811">AH627</f>
        <v>0</v>
      </c>
      <c r="AI628" s="364">
        <f t="shared" ref="AI628" si="1812">AI627</f>
        <v>0</v>
      </c>
      <c r="AJ628" s="364">
        <f t="shared" ref="AJ628" si="1813">AJ627</f>
        <v>0</v>
      </c>
      <c r="AK628" s="364">
        <f t="shared" ref="AK628" si="1814">AK627</f>
        <v>0</v>
      </c>
      <c r="AL628" s="364">
        <f t="shared" ref="AL628" si="1815">AL627</f>
        <v>0</v>
      </c>
      <c r="AM628" s="364">
        <f t="shared" ref="AM628" si="1816">AM627</f>
        <v>0</v>
      </c>
      <c r="AN628" s="364">
        <f t="shared" ref="AN628" si="1817">AN627</f>
        <v>0</v>
      </c>
      <c r="AO628" s="364">
        <f t="shared" ref="AO628" si="1818">AO627</f>
        <v>0</v>
      </c>
      <c r="AP628" s="364">
        <f t="shared" ref="AP628" si="1819">AP627</f>
        <v>0</v>
      </c>
      <c r="AQ628" s="364">
        <f t="shared" ref="AQ628" si="1820">AQ627</f>
        <v>0</v>
      </c>
      <c r="AR628" s="364">
        <f t="shared" ref="AR628" si="1821">AR627</f>
        <v>0</v>
      </c>
      <c r="AS628" s="364">
        <f t="shared" ref="AS628" si="1822">AS627</f>
        <v>0</v>
      </c>
      <c r="AT628" s="364">
        <f t="shared" ref="AT628" si="1823">AT627</f>
        <v>0</v>
      </c>
      <c r="AU628" s="272"/>
    </row>
    <row r="629" spans="1:47" ht="15" outlineLevel="1">
      <c r="A629" s="466"/>
      <c r="B629" s="271"/>
      <c r="C629" s="273"/>
      <c r="D629" s="253"/>
      <c r="E629" s="253"/>
      <c r="F629" s="253"/>
      <c r="G629" s="253"/>
      <c r="H629" s="253"/>
      <c r="I629" s="253"/>
      <c r="J629" s="253"/>
      <c r="K629" s="253"/>
      <c r="L629" s="253"/>
      <c r="M629" s="253"/>
      <c r="N629" s="253"/>
      <c r="O629" s="253"/>
      <c r="P629" s="253"/>
      <c r="Q629" s="253"/>
      <c r="R629" s="253"/>
      <c r="S629" s="253"/>
      <c r="T629" s="253"/>
      <c r="U629" s="253"/>
      <c r="V629" s="253"/>
      <c r="W629" s="253"/>
      <c r="X629" s="253"/>
      <c r="Y629" s="253"/>
      <c r="Z629" s="253"/>
      <c r="AA629" s="253"/>
      <c r="AB629" s="253"/>
      <c r="AC629" s="253"/>
      <c r="AD629" s="253"/>
      <c r="AE629" s="253"/>
      <c r="AF629" s="253"/>
      <c r="AG629" s="369"/>
      <c r="AH629" s="369"/>
      <c r="AI629" s="369"/>
      <c r="AJ629" s="369"/>
      <c r="AK629" s="369"/>
      <c r="AL629" s="369"/>
      <c r="AM629" s="369"/>
      <c r="AN629" s="369"/>
      <c r="AO629" s="369"/>
      <c r="AP629" s="369"/>
      <c r="AQ629" s="369"/>
      <c r="AR629" s="369"/>
      <c r="AS629" s="369"/>
      <c r="AT629" s="369"/>
      <c r="AU629" s="274"/>
    </row>
    <row r="630" spans="1:47" ht="15" outlineLevel="1">
      <c r="A630" s="466">
        <v>7</v>
      </c>
      <c r="B630" s="381" t="s">
        <v>100</v>
      </c>
      <c r="C630" s="253" t="s">
        <v>25</v>
      </c>
      <c r="D630" s="257"/>
      <c r="E630" s="257"/>
      <c r="F630" s="257"/>
      <c r="G630" s="257"/>
      <c r="H630" s="257"/>
      <c r="I630" s="257"/>
      <c r="J630" s="257"/>
      <c r="K630" s="257"/>
      <c r="L630" s="257"/>
      <c r="M630" s="257"/>
      <c r="N630" s="257"/>
      <c r="O630" s="257"/>
      <c r="P630" s="257"/>
      <c r="Q630" s="257"/>
      <c r="R630" s="257">
        <v>12</v>
      </c>
      <c r="S630" s="257"/>
      <c r="T630" s="257"/>
      <c r="U630" s="257"/>
      <c r="V630" s="257"/>
      <c r="W630" s="257"/>
      <c r="X630" s="257"/>
      <c r="Y630" s="257"/>
      <c r="Z630" s="257"/>
      <c r="AA630" s="257"/>
      <c r="AB630" s="257"/>
      <c r="AC630" s="257"/>
      <c r="AD630" s="257"/>
      <c r="AE630" s="257"/>
      <c r="AF630" s="673"/>
      <c r="AG630" s="368"/>
      <c r="AH630" s="363"/>
      <c r="AI630" s="363"/>
      <c r="AJ630" s="363"/>
      <c r="AK630" s="363"/>
      <c r="AL630" s="363"/>
      <c r="AM630" s="363"/>
      <c r="AN630" s="368"/>
      <c r="AO630" s="368"/>
      <c r="AP630" s="368"/>
      <c r="AQ630" s="368"/>
      <c r="AR630" s="368"/>
      <c r="AS630" s="368"/>
      <c r="AT630" s="368"/>
      <c r="AU630" s="258">
        <f>SUM(AG630:AT630)</f>
        <v>0</v>
      </c>
    </row>
    <row r="631" spans="1:47" ht="15" outlineLevel="1">
      <c r="A631" s="466"/>
      <c r="B631" s="256" t="s">
        <v>309</v>
      </c>
      <c r="C631" s="253" t="s">
        <v>163</v>
      </c>
      <c r="D631" s="257"/>
      <c r="E631" s="257"/>
      <c r="F631" s="257"/>
      <c r="G631" s="257"/>
      <c r="H631" s="257"/>
      <c r="I631" s="257"/>
      <c r="J631" s="257"/>
      <c r="K631" s="257"/>
      <c r="L631" s="257"/>
      <c r="M631" s="257"/>
      <c r="N631" s="257"/>
      <c r="O631" s="257"/>
      <c r="P631" s="257"/>
      <c r="Q631" s="257"/>
      <c r="R631" s="257">
        <f>R630</f>
        <v>12</v>
      </c>
      <c r="S631" s="257"/>
      <c r="T631" s="257"/>
      <c r="U631" s="257"/>
      <c r="V631" s="257"/>
      <c r="W631" s="257"/>
      <c r="X631" s="257"/>
      <c r="Y631" s="257"/>
      <c r="Z631" s="257"/>
      <c r="AA631" s="257"/>
      <c r="AB631" s="257"/>
      <c r="AC631" s="257"/>
      <c r="AD631" s="257"/>
      <c r="AE631" s="257"/>
      <c r="AF631" s="673"/>
      <c r="AG631" s="364">
        <f>AG630</f>
        <v>0</v>
      </c>
      <c r="AH631" s="364">
        <f t="shared" ref="AH631" si="1824">AH630</f>
        <v>0</v>
      </c>
      <c r="AI631" s="364">
        <f t="shared" ref="AI631" si="1825">AI630</f>
        <v>0</v>
      </c>
      <c r="AJ631" s="364">
        <f t="shared" ref="AJ631" si="1826">AJ630</f>
        <v>0</v>
      </c>
      <c r="AK631" s="364">
        <f t="shared" ref="AK631" si="1827">AK630</f>
        <v>0</v>
      </c>
      <c r="AL631" s="364">
        <f t="shared" ref="AL631" si="1828">AL630</f>
        <v>0</v>
      </c>
      <c r="AM631" s="364">
        <f t="shared" ref="AM631" si="1829">AM630</f>
        <v>0</v>
      </c>
      <c r="AN631" s="364">
        <f t="shared" ref="AN631" si="1830">AN630</f>
        <v>0</v>
      </c>
      <c r="AO631" s="364">
        <f t="shared" ref="AO631" si="1831">AO630</f>
        <v>0</v>
      </c>
      <c r="AP631" s="364">
        <f t="shared" ref="AP631" si="1832">AP630</f>
        <v>0</v>
      </c>
      <c r="AQ631" s="364">
        <f t="shared" ref="AQ631" si="1833">AQ630</f>
        <v>0</v>
      </c>
      <c r="AR631" s="364">
        <f t="shared" ref="AR631" si="1834">AR630</f>
        <v>0</v>
      </c>
      <c r="AS631" s="364">
        <f t="shared" ref="AS631" si="1835">AS630</f>
        <v>0</v>
      </c>
      <c r="AT631" s="364">
        <f t="shared" ref="AT631" si="1836">AT630</f>
        <v>0</v>
      </c>
      <c r="AU631" s="272"/>
    </row>
    <row r="632" spans="1:47" ht="15" outlineLevel="1">
      <c r="A632" s="466"/>
      <c r="B632" s="275"/>
      <c r="C632" s="273"/>
      <c r="D632" s="253"/>
      <c r="E632" s="253"/>
      <c r="F632" s="253"/>
      <c r="G632" s="253"/>
      <c r="H632" s="253"/>
      <c r="I632" s="253"/>
      <c r="J632" s="253"/>
      <c r="K632" s="253"/>
      <c r="L632" s="253"/>
      <c r="M632" s="253"/>
      <c r="N632" s="253"/>
      <c r="O632" s="253"/>
      <c r="P632" s="253"/>
      <c r="Q632" s="253"/>
      <c r="R632" s="253"/>
      <c r="S632" s="253"/>
      <c r="T632" s="253"/>
      <c r="U632" s="253"/>
      <c r="V632" s="253"/>
      <c r="W632" s="253"/>
      <c r="X632" s="253"/>
      <c r="Y632" s="253"/>
      <c r="Z632" s="253"/>
      <c r="AA632" s="253"/>
      <c r="AB632" s="253"/>
      <c r="AC632" s="253"/>
      <c r="AD632" s="253"/>
      <c r="AE632" s="253"/>
      <c r="AF632" s="253"/>
      <c r="AG632" s="369"/>
      <c r="AH632" s="370"/>
      <c r="AI632" s="369"/>
      <c r="AJ632" s="369"/>
      <c r="AK632" s="369"/>
      <c r="AL632" s="369"/>
      <c r="AM632" s="369"/>
      <c r="AN632" s="369"/>
      <c r="AO632" s="369"/>
      <c r="AP632" s="369"/>
      <c r="AQ632" s="369"/>
      <c r="AR632" s="369"/>
      <c r="AS632" s="369"/>
      <c r="AT632" s="369"/>
      <c r="AU632" s="274"/>
    </row>
    <row r="633" spans="1:47" ht="15" outlineLevel="1">
      <c r="A633" s="466">
        <v>8</v>
      </c>
      <c r="B633" s="381" t="s">
        <v>101</v>
      </c>
      <c r="C633" s="253" t="s">
        <v>25</v>
      </c>
      <c r="D633" s="257"/>
      <c r="E633" s="257"/>
      <c r="F633" s="257"/>
      <c r="G633" s="257"/>
      <c r="H633" s="257"/>
      <c r="I633" s="257"/>
      <c r="J633" s="257"/>
      <c r="K633" s="257"/>
      <c r="L633" s="257"/>
      <c r="M633" s="257"/>
      <c r="N633" s="257"/>
      <c r="O633" s="257"/>
      <c r="P633" s="257"/>
      <c r="Q633" s="257"/>
      <c r="R633" s="257">
        <v>12</v>
      </c>
      <c r="S633" s="257"/>
      <c r="T633" s="257"/>
      <c r="U633" s="257"/>
      <c r="V633" s="257"/>
      <c r="W633" s="257"/>
      <c r="X633" s="257"/>
      <c r="Y633" s="257"/>
      <c r="Z633" s="257"/>
      <c r="AA633" s="257"/>
      <c r="AB633" s="257"/>
      <c r="AC633" s="257"/>
      <c r="AD633" s="257"/>
      <c r="AE633" s="257"/>
      <c r="AF633" s="673"/>
      <c r="AG633" s="368"/>
      <c r="AH633" s="363"/>
      <c r="AI633" s="363"/>
      <c r="AJ633" s="363"/>
      <c r="AK633" s="363"/>
      <c r="AL633" s="363"/>
      <c r="AM633" s="363"/>
      <c r="AN633" s="368"/>
      <c r="AO633" s="368"/>
      <c r="AP633" s="368"/>
      <c r="AQ633" s="368"/>
      <c r="AR633" s="368"/>
      <c r="AS633" s="368"/>
      <c r="AT633" s="368"/>
      <c r="AU633" s="258">
        <f>SUM(AG633:AT633)</f>
        <v>0</v>
      </c>
    </row>
    <row r="634" spans="1:47" ht="15" outlineLevel="1">
      <c r="A634" s="466"/>
      <c r="B634" s="256" t="s">
        <v>309</v>
      </c>
      <c r="C634" s="253" t="s">
        <v>163</v>
      </c>
      <c r="D634" s="257"/>
      <c r="E634" s="257"/>
      <c r="F634" s="257"/>
      <c r="G634" s="257"/>
      <c r="H634" s="257"/>
      <c r="I634" s="257"/>
      <c r="J634" s="257"/>
      <c r="K634" s="257"/>
      <c r="L634" s="257"/>
      <c r="M634" s="257"/>
      <c r="N634" s="257"/>
      <c r="O634" s="257"/>
      <c r="P634" s="257"/>
      <c r="Q634" s="257"/>
      <c r="R634" s="257">
        <f>R633</f>
        <v>12</v>
      </c>
      <c r="S634" s="257"/>
      <c r="T634" s="257"/>
      <c r="U634" s="257"/>
      <c r="V634" s="257"/>
      <c r="W634" s="257"/>
      <c r="X634" s="257"/>
      <c r="Y634" s="257"/>
      <c r="Z634" s="257"/>
      <c r="AA634" s="257"/>
      <c r="AB634" s="257"/>
      <c r="AC634" s="257"/>
      <c r="AD634" s="257"/>
      <c r="AE634" s="257"/>
      <c r="AF634" s="673"/>
      <c r="AG634" s="364">
        <f>AG633</f>
        <v>0</v>
      </c>
      <c r="AH634" s="364">
        <f t="shared" ref="AH634" si="1837">AH633</f>
        <v>0</v>
      </c>
      <c r="AI634" s="364">
        <f t="shared" ref="AI634" si="1838">AI633</f>
        <v>0</v>
      </c>
      <c r="AJ634" s="364">
        <f t="shared" ref="AJ634" si="1839">AJ633</f>
        <v>0</v>
      </c>
      <c r="AK634" s="364">
        <f t="shared" ref="AK634" si="1840">AK633</f>
        <v>0</v>
      </c>
      <c r="AL634" s="364">
        <f t="shared" ref="AL634" si="1841">AL633</f>
        <v>0</v>
      </c>
      <c r="AM634" s="364">
        <f t="shared" ref="AM634" si="1842">AM633</f>
        <v>0</v>
      </c>
      <c r="AN634" s="364">
        <f t="shared" ref="AN634" si="1843">AN633</f>
        <v>0</v>
      </c>
      <c r="AO634" s="364">
        <f t="shared" ref="AO634" si="1844">AO633</f>
        <v>0</v>
      </c>
      <c r="AP634" s="364">
        <f t="shared" ref="AP634" si="1845">AP633</f>
        <v>0</v>
      </c>
      <c r="AQ634" s="364">
        <f t="shared" ref="AQ634" si="1846">AQ633</f>
        <v>0</v>
      </c>
      <c r="AR634" s="364">
        <f t="shared" ref="AR634" si="1847">AR633</f>
        <v>0</v>
      </c>
      <c r="AS634" s="364">
        <f t="shared" ref="AS634" si="1848">AS633</f>
        <v>0</v>
      </c>
      <c r="AT634" s="364">
        <f t="shared" ref="AT634" si="1849">AT633</f>
        <v>0</v>
      </c>
      <c r="AU634" s="272"/>
    </row>
    <row r="635" spans="1:47" ht="15" outlineLevel="1">
      <c r="A635" s="466"/>
      <c r="B635" s="275"/>
      <c r="C635" s="273"/>
      <c r="D635" s="277"/>
      <c r="E635" s="277"/>
      <c r="F635" s="277"/>
      <c r="G635" s="277"/>
      <c r="H635" s="277"/>
      <c r="I635" s="277"/>
      <c r="J635" s="277"/>
      <c r="K635" s="277"/>
      <c r="L635" s="277"/>
      <c r="M635" s="277"/>
      <c r="N635" s="277"/>
      <c r="O635" s="277"/>
      <c r="P635" s="277"/>
      <c r="Q635" s="277"/>
      <c r="R635" s="253"/>
      <c r="S635" s="277"/>
      <c r="T635" s="277"/>
      <c r="U635" s="277"/>
      <c r="V635" s="277"/>
      <c r="W635" s="277"/>
      <c r="X635" s="277"/>
      <c r="Y635" s="277"/>
      <c r="Z635" s="277"/>
      <c r="AA635" s="277"/>
      <c r="AB635" s="277"/>
      <c r="AC635" s="277"/>
      <c r="AD635" s="277"/>
      <c r="AE635" s="277"/>
      <c r="AF635" s="277"/>
      <c r="AG635" s="369"/>
      <c r="AH635" s="370"/>
      <c r="AI635" s="369"/>
      <c r="AJ635" s="369"/>
      <c r="AK635" s="369"/>
      <c r="AL635" s="369"/>
      <c r="AM635" s="369"/>
      <c r="AN635" s="369"/>
      <c r="AO635" s="369"/>
      <c r="AP635" s="369"/>
      <c r="AQ635" s="369"/>
      <c r="AR635" s="369"/>
      <c r="AS635" s="369"/>
      <c r="AT635" s="369"/>
      <c r="AU635" s="274"/>
    </row>
    <row r="636" spans="1:47" ht="15" outlineLevel="1">
      <c r="A636" s="466">
        <v>9</v>
      </c>
      <c r="B636" s="381" t="s">
        <v>102</v>
      </c>
      <c r="C636" s="253" t="s">
        <v>25</v>
      </c>
      <c r="D636" s="257"/>
      <c r="E636" s="257"/>
      <c r="F636" s="257"/>
      <c r="G636" s="257"/>
      <c r="H636" s="257"/>
      <c r="I636" s="257"/>
      <c r="J636" s="257"/>
      <c r="K636" s="257"/>
      <c r="L636" s="257"/>
      <c r="M636" s="257"/>
      <c r="N636" s="257"/>
      <c r="O636" s="257"/>
      <c r="P636" s="257"/>
      <c r="Q636" s="257"/>
      <c r="R636" s="257">
        <v>12</v>
      </c>
      <c r="S636" s="257"/>
      <c r="T636" s="257"/>
      <c r="U636" s="257"/>
      <c r="V636" s="257"/>
      <c r="W636" s="257"/>
      <c r="X636" s="257"/>
      <c r="Y636" s="257"/>
      <c r="Z636" s="257"/>
      <c r="AA636" s="257"/>
      <c r="AB636" s="257"/>
      <c r="AC636" s="257"/>
      <c r="AD636" s="257"/>
      <c r="AE636" s="257"/>
      <c r="AF636" s="673"/>
      <c r="AG636" s="368"/>
      <c r="AH636" s="363"/>
      <c r="AI636" s="363"/>
      <c r="AJ636" s="363"/>
      <c r="AK636" s="363"/>
      <c r="AL636" s="363"/>
      <c r="AM636" s="363"/>
      <c r="AN636" s="368"/>
      <c r="AO636" s="368"/>
      <c r="AP636" s="368"/>
      <c r="AQ636" s="368"/>
      <c r="AR636" s="368"/>
      <c r="AS636" s="368"/>
      <c r="AT636" s="368"/>
      <c r="AU636" s="258">
        <f>SUM(AG636:AT636)</f>
        <v>0</v>
      </c>
    </row>
    <row r="637" spans="1:47" ht="15" outlineLevel="1">
      <c r="A637" s="466"/>
      <c r="B637" s="256" t="s">
        <v>309</v>
      </c>
      <c r="C637" s="253" t="s">
        <v>163</v>
      </c>
      <c r="D637" s="257"/>
      <c r="E637" s="257"/>
      <c r="F637" s="257"/>
      <c r="G637" s="257"/>
      <c r="H637" s="257"/>
      <c r="I637" s="257"/>
      <c r="J637" s="257"/>
      <c r="K637" s="257"/>
      <c r="L637" s="257"/>
      <c r="M637" s="257"/>
      <c r="N637" s="257"/>
      <c r="O637" s="257"/>
      <c r="P637" s="257"/>
      <c r="Q637" s="257"/>
      <c r="R637" s="257">
        <f>R636</f>
        <v>12</v>
      </c>
      <c r="S637" s="257"/>
      <c r="T637" s="257"/>
      <c r="U637" s="257"/>
      <c r="V637" s="257"/>
      <c r="W637" s="257"/>
      <c r="X637" s="257"/>
      <c r="Y637" s="257"/>
      <c r="Z637" s="257"/>
      <c r="AA637" s="257"/>
      <c r="AB637" s="257"/>
      <c r="AC637" s="257"/>
      <c r="AD637" s="257"/>
      <c r="AE637" s="257"/>
      <c r="AF637" s="673"/>
      <c r="AG637" s="364">
        <f>AG636</f>
        <v>0</v>
      </c>
      <c r="AH637" s="364">
        <f t="shared" ref="AH637" si="1850">AH636</f>
        <v>0</v>
      </c>
      <c r="AI637" s="364">
        <f t="shared" ref="AI637" si="1851">AI636</f>
        <v>0</v>
      </c>
      <c r="AJ637" s="364">
        <f t="shared" ref="AJ637" si="1852">AJ636</f>
        <v>0</v>
      </c>
      <c r="AK637" s="364">
        <f t="shared" ref="AK637" si="1853">AK636</f>
        <v>0</v>
      </c>
      <c r="AL637" s="364">
        <f t="shared" ref="AL637" si="1854">AL636</f>
        <v>0</v>
      </c>
      <c r="AM637" s="364">
        <f t="shared" ref="AM637" si="1855">AM636</f>
        <v>0</v>
      </c>
      <c r="AN637" s="364">
        <f t="shared" ref="AN637" si="1856">AN636</f>
        <v>0</v>
      </c>
      <c r="AO637" s="364">
        <f t="shared" ref="AO637" si="1857">AO636</f>
        <v>0</v>
      </c>
      <c r="AP637" s="364">
        <f t="shared" ref="AP637" si="1858">AP636</f>
        <v>0</v>
      </c>
      <c r="AQ637" s="364">
        <f t="shared" ref="AQ637" si="1859">AQ636</f>
        <v>0</v>
      </c>
      <c r="AR637" s="364">
        <f t="shared" ref="AR637" si="1860">AR636</f>
        <v>0</v>
      </c>
      <c r="AS637" s="364">
        <f t="shared" ref="AS637" si="1861">AS636</f>
        <v>0</v>
      </c>
      <c r="AT637" s="364">
        <f t="shared" ref="AT637" si="1862">AT636</f>
        <v>0</v>
      </c>
      <c r="AU637" s="272"/>
    </row>
    <row r="638" spans="1:47" ht="15" outlineLevel="1">
      <c r="A638" s="466"/>
      <c r="B638" s="275"/>
      <c r="C638" s="273"/>
      <c r="D638" s="277"/>
      <c r="E638" s="277"/>
      <c r="F638" s="277"/>
      <c r="G638" s="277"/>
      <c r="H638" s="277"/>
      <c r="I638" s="277"/>
      <c r="J638" s="277"/>
      <c r="K638" s="277"/>
      <c r="L638" s="277"/>
      <c r="M638" s="277"/>
      <c r="N638" s="277"/>
      <c r="O638" s="277"/>
      <c r="P638" s="277"/>
      <c r="Q638" s="277"/>
      <c r="R638" s="253"/>
      <c r="S638" s="277"/>
      <c r="T638" s="277"/>
      <c r="U638" s="277"/>
      <c r="V638" s="277"/>
      <c r="W638" s="277"/>
      <c r="X638" s="277"/>
      <c r="Y638" s="277"/>
      <c r="Z638" s="277"/>
      <c r="AA638" s="277"/>
      <c r="AB638" s="277"/>
      <c r="AC638" s="277"/>
      <c r="AD638" s="277"/>
      <c r="AE638" s="277"/>
      <c r="AF638" s="277"/>
      <c r="AG638" s="369"/>
      <c r="AH638" s="369"/>
      <c r="AI638" s="369"/>
      <c r="AJ638" s="369"/>
      <c r="AK638" s="369"/>
      <c r="AL638" s="369"/>
      <c r="AM638" s="369"/>
      <c r="AN638" s="369"/>
      <c r="AO638" s="369"/>
      <c r="AP638" s="369"/>
      <c r="AQ638" s="369"/>
      <c r="AR638" s="369"/>
      <c r="AS638" s="369"/>
      <c r="AT638" s="369"/>
      <c r="AU638" s="274"/>
    </row>
    <row r="639" spans="1:47" ht="15" outlineLevel="1">
      <c r="A639" s="466">
        <v>10</v>
      </c>
      <c r="B639" s="381" t="s">
        <v>103</v>
      </c>
      <c r="C639" s="253" t="s">
        <v>25</v>
      </c>
      <c r="D639" s="257"/>
      <c r="E639" s="257"/>
      <c r="F639" s="257"/>
      <c r="G639" s="257"/>
      <c r="H639" s="257"/>
      <c r="I639" s="257"/>
      <c r="J639" s="257"/>
      <c r="K639" s="257"/>
      <c r="L639" s="257"/>
      <c r="M639" s="257"/>
      <c r="N639" s="257"/>
      <c r="O639" s="257"/>
      <c r="P639" s="257"/>
      <c r="Q639" s="257"/>
      <c r="R639" s="257">
        <v>3</v>
      </c>
      <c r="S639" s="257"/>
      <c r="T639" s="257"/>
      <c r="U639" s="257"/>
      <c r="V639" s="257"/>
      <c r="W639" s="257"/>
      <c r="X639" s="257"/>
      <c r="Y639" s="257"/>
      <c r="Z639" s="257"/>
      <c r="AA639" s="257"/>
      <c r="AB639" s="257"/>
      <c r="AC639" s="257"/>
      <c r="AD639" s="257"/>
      <c r="AE639" s="257"/>
      <c r="AF639" s="673"/>
      <c r="AG639" s="368"/>
      <c r="AH639" s="363"/>
      <c r="AI639" s="363"/>
      <c r="AJ639" s="363"/>
      <c r="AK639" s="363"/>
      <c r="AL639" s="363"/>
      <c r="AM639" s="363"/>
      <c r="AN639" s="368"/>
      <c r="AO639" s="368"/>
      <c r="AP639" s="368"/>
      <c r="AQ639" s="368"/>
      <c r="AR639" s="368"/>
      <c r="AS639" s="368"/>
      <c r="AT639" s="368"/>
      <c r="AU639" s="258">
        <f>SUM(AG639:AT639)</f>
        <v>0</v>
      </c>
    </row>
    <row r="640" spans="1:47" ht="15" outlineLevel="1">
      <c r="A640" s="466"/>
      <c r="B640" s="256" t="s">
        <v>309</v>
      </c>
      <c r="C640" s="253" t="s">
        <v>163</v>
      </c>
      <c r="D640" s="257"/>
      <c r="E640" s="257"/>
      <c r="F640" s="257"/>
      <c r="G640" s="257"/>
      <c r="H640" s="257"/>
      <c r="I640" s="257"/>
      <c r="J640" s="257"/>
      <c r="K640" s="257"/>
      <c r="L640" s="257"/>
      <c r="M640" s="257"/>
      <c r="N640" s="257"/>
      <c r="O640" s="257"/>
      <c r="P640" s="257"/>
      <c r="Q640" s="257"/>
      <c r="R640" s="257">
        <f>R639</f>
        <v>3</v>
      </c>
      <c r="S640" s="257"/>
      <c r="T640" s="257"/>
      <c r="U640" s="257"/>
      <c r="V640" s="257"/>
      <c r="W640" s="257"/>
      <c r="X640" s="257"/>
      <c r="Y640" s="257"/>
      <c r="Z640" s="257"/>
      <c r="AA640" s="257"/>
      <c r="AB640" s="257"/>
      <c r="AC640" s="257"/>
      <c r="AD640" s="257"/>
      <c r="AE640" s="257"/>
      <c r="AF640" s="673"/>
      <c r="AG640" s="364">
        <f>AG639</f>
        <v>0</v>
      </c>
      <c r="AH640" s="364">
        <f t="shared" ref="AH640" si="1863">AH639</f>
        <v>0</v>
      </c>
      <c r="AI640" s="364">
        <f t="shared" ref="AI640" si="1864">AI639</f>
        <v>0</v>
      </c>
      <c r="AJ640" s="364">
        <f t="shared" ref="AJ640" si="1865">AJ639</f>
        <v>0</v>
      </c>
      <c r="AK640" s="364">
        <f t="shared" ref="AK640" si="1866">AK639</f>
        <v>0</v>
      </c>
      <c r="AL640" s="364">
        <f t="shared" ref="AL640" si="1867">AL639</f>
        <v>0</v>
      </c>
      <c r="AM640" s="364">
        <f t="shared" ref="AM640" si="1868">AM639</f>
        <v>0</v>
      </c>
      <c r="AN640" s="364">
        <f t="shared" ref="AN640" si="1869">AN639</f>
        <v>0</v>
      </c>
      <c r="AO640" s="364">
        <f t="shared" ref="AO640" si="1870">AO639</f>
        <v>0</v>
      </c>
      <c r="AP640" s="364">
        <f t="shared" ref="AP640" si="1871">AP639</f>
        <v>0</v>
      </c>
      <c r="AQ640" s="364">
        <f t="shared" ref="AQ640" si="1872">AQ639</f>
        <v>0</v>
      </c>
      <c r="AR640" s="364">
        <f t="shared" ref="AR640" si="1873">AR639</f>
        <v>0</v>
      </c>
      <c r="AS640" s="364">
        <f t="shared" ref="AS640" si="1874">AS639</f>
        <v>0</v>
      </c>
      <c r="AT640" s="364">
        <f t="shared" ref="AT640" si="1875">AT639</f>
        <v>0</v>
      </c>
      <c r="AU640" s="272"/>
    </row>
    <row r="641" spans="1:48" ht="15" outlineLevel="1">
      <c r="A641" s="466"/>
      <c r="B641" s="275"/>
      <c r="C641" s="273"/>
      <c r="D641" s="277"/>
      <c r="E641" s="277"/>
      <c r="F641" s="277"/>
      <c r="G641" s="277"/>
      <c r="H641" s="277"/>
      <c r="I641" s="277"/>
      <c r="J641" s="277"/>
      <c r="K641" s="277"/>
      <c r="L641" s="277"/>
      <c r="M641" s="277"/>
      <c r="N641" s="277"/>
      <c r="O641" s="277"/>
      <c r="P641" s="277"/>
      <c r="Q641" s="277"/>
      <c r="R641" s="253"/>
      <c r="S641" s="277"/>
      <c r="T641" s="277"/>
      <c r="U641" s="277"/>
      <c r="V641" s="277"/>
      <c r="W641" s="277"/>
      <c r="X641" s="277"/>
      <c r="Y641" s="277"/>
      <c r="Z641" s="277"/>
      <c r="AA641" s="277"/>
      <c r="AB641" s="277"/>
      <c r="AC641" s="277"/>
      <c r="AD641" s="277"/>
      <c r="AE641" s="277"/>
      <c r="AF641" s="277"/>
      <c r="AG641" s="369"/>
      <c r="AH641" s="370"/>
      <c r="AI641" s="369"/>
      <c r="AJ641" s="369"/>
      <c r="AK641" s="369"/>
      <c r="AL641" s="369"/>
      <c r="AM641" s="369"/>
      <c r="AN641" s="369"/>
      <c r="AO641" s="369"/>
      <c r="AP641" s="369"/>
      <c r="AQ641" s="369"/>
      <c r="AR641" s="369"/>
      <c r="AS641" s="369"/>
      <c r="AT641" s="369"/>
      <c r="AU641" s="274"/>
    </row>
    <row r="642" spans="1:48" ht="15.6" outlineLevel="1">
      <c r="A642" s="466"/>
      <c r="B642" s="250" t="s">
        <v>10</v>
      </c>
      <c r="C642" s="251"/>
      <c r="D642" s="251"/>
      <c r="E642" s="251"/>
      <c r="F642" s="251"/>
      <c r="G642" s="251"/>
      <c r="H642" s="251"/>
      <c r="I642" s="251"/>
      <c r="J642" s="251"/>
      <c r="K642" s="251"/>
      <c r="L642" s="251"/>
      <c r="M642" s="251"/>
      <c r="N642" s="251"/>
      <c r="O642" s="251"/>
      <c r="P642" s="251"/>
      <c r="Q642" s="251"/>
      <c r="R642" s="252"/>
      <c r="S642" s="251"/>
      <c r="T642" s="251"/>
      <c r="U642" s="251"/>
      <c r="V642" s="251"/>
      <c r="W642" s="251"/>
      <c r="X642" s="251"/>
      <c r="Y642" s="251"/>
      <c r="Z642" s="251"/>
      <c r="AA642" s="251"/>
      <c r="AB642" s="251"/>
      <c r="AC642" s="251"/>
      <c r="AD642" s="251"/>
      <c r="AE642" s="251"/>
      <c r="AF642" s="251"/>
      <c r="AG642" s="367"/>
      <c r="AH642" s="367"/>
      <c r="AI642" s="367"/>
      <c r="AJ642" s="367"/>
      <c r="AK642" s="367"/>
      <c r="AL642" s="367"/>
      <c r="AM642" s="367"/>
      <c r="AN642" s="367"/>
      <c r="AO642" s="367"/>
      <c r="AP642" s="367"/>
      <c r="AQ642" s="367"/>
      <c r="AR642" s="367"/>
      <c r="AS642" s="367"/>
      <c r="AT642" s="367"/>
      <c r="AU642" s="254"/>
    </row>
    <row r="643" spans="1:48" ht="30" outlineLevel="1">
      <c r="A643" s="466">
        <v>11</v>
      </c>
      <c r="B643" s="381" t="s">
        <v>104</v>
      </c>
      <c r="C643" s="253" t="s">
        <v>25</v>
      </c>
      <c r="D643" s="257"/>
      <c r="E643" s="257"/>
      <c r="F643" s="257"/>
      <c r="G643" s="257"/>
      <c r="H643" s="257"/>
      <c r="I643" s="257"/>
      <c r="J643" s="257"/>
      <c r="K643" s="257"/>
      <c r="L643" s="257"/>
      <c r="M643" s="257"/>
      <c r="N643" s="257"/>
      <c r="O643" s="257"/>
      <c r="P643" s="257"/>
      <c r="Q643" s="257"/>
      <c r="R643" s="257">
        <v>12</v>
      </c>
      <c r="S643" s="257"/>
      <c r="T643" s="257"/>
      <c r="U643" s="257"/>
      <c r="V643" s="257"/>
      <c r="W643" s="257"/>
      <c r="X643" s="257"/>
      <c r="Y643" s="257"/>
      <c r="Z643" s="257"/>
      <c r="AA643" s="257"/>
      <c r="AB643" s="257"/>
      <c r="AC643" s="257"/>
      <c r="AD643" s="257"/>
      <c r="AE643" s="257"/>
      <c r="AF643" s="673"/>
      <c r="AG643" s="379"/>
      <c r="AH643" s="363"/>
      <c r="AI643" s="363"/>
      <c r="AJ643" s="363"/>
      <c r="AK643" s="363"/>
      <c r="AL643" s="363"/>
      <c r="AM643" s="363"/>
      <c r="AN643" s="368"/>
      <c r="AO643" s="368"/>
      <c r="AP643" s="368"/>
      <c r="AQ643" s="368"/>
      <c r="AR643" s="368"/>
      <c r="AS643" s="368"/>
      <c r="AT643" s="368"/>
      <c r="AU643" s="258">
        <f>SUM(AG643:AT643)</f>
        <v>0</v>
      </c>
    </row>
    <row r="644" spans="1:48" ht="15" outlineLevel="1">
      <c r="A644" s="466"/>
      <c r="B644" s="256" t="s">
        <v>309</v>
      </c>
      <c r="C644" s="253" t="s">
        <v>163</v>
      </c>
      <c r="D644" s="257"/>
      <c r="E644" s="257"/>
      <c r="F644" s="257"/>
      <c r="G644" s="257"/>
      <c r="H644" s="257"/>
      <c r="I644" s="257"/>
      <c r="J644" s="257"/>
      <c r="K644" s="257"/>
      <c r="L644" s="257"/>
      <c r="M644" s="257"/>
      <c r="N644" s="257"/>
      <c r="O644" s="257"/>
      <c r="P644" s="257"/>
      <c r="Q644" s="257"/>
      <c r="R644" s="257">
        <f>R643</f>
        <v>12</v>
      </c>
      <c r="S644" s="257"/>
      <c r="T644" s="257"/>
      <c r="U644" s="257"/>
      <c r="V644" s="257"/>
      <c r="W644" s="257"/>
      <c r="X644" s="257"/>
      <c r="Y644" s="257"/>
      <c r="Z644" s="257"/>
      <c r="AA644" s="257"/>
      <c r="AB644" s="257"/>
      <c r="AC644" s="257"/>
      <c r="AD644" s="257"/>
      <c r="AE644" s="257"/>
      <c r="AF644" s="673"/>
      <c r="AG644" s="364">
        <f>AG643</f>
        <v>0</v>
      </c>
      <c r="AH644" s="364">
        <f t="shared" ref="AH644" si="1876">AH643</f>
        <v>0</v>
      </c>
      <c r="AI644" s="364">
        <f t="shared" ref="AI644" si="1877">AI643</f>
        <v>0</v>
      </c>
      <c r="AJ644" s="364">
        <f t="shared" ref="AJ644" si="1878">AJ643</f>
        <v>0</v>
      </c>
      <c r="AK644" s="364">
        <f t="shared" ref="AK644" si="1879">AK643</f>
        <v>0</v>
      </c>
      <c r="AL644" s="364">
        <f t="shared" ref="AL644" si="1880">AL643</f>
        <v>0</v>
      </c>
      <c r="AM644" s="364">
        <f t="shared" ref="AM644" si="1881">AM643</f>
        <v>0</v>
      </c>
      <c r="AN644" s="364">
        <f t="shared" ref="AN644" si="1882">AN643</f>
        <v>0</v>
      </c>
      <c r="AO644" s="364">
        <f t="shared" ref="AO644" si="1883">AO643</f>
        <v>0</v>
      </c>
      <c r="AP644" s="364">
        <f t="shared" ref="AP644" si="1884">AP643</f>
        <v>0</v>
      </c>
      <c r="AQ644" s="364">
        <f t="shared" ref="AQ644" si="1885">AQ643</f>
        <v>0</v>
      </c>
      <c r="AR644" s="364">
        <f t="shared" ref="AR644" si="1886">AR643</f>
        <v>0</v>
      </c>
      <c r="AS644" s="364">
        <f t="shared" ref="AS644" si="1887">AS643</f>
        <v>0</v>
      </c>
      <c r="AT644" s="364">
        <f t="shared" ref="AT644" si="1888">AT643</f>
        <v>0</v>
      </c>
      <c r="AU644" s="259"/>
    </row>
    <row r="645" spans="1:48" ht="15" outlineLevel="1">
      <c r="A645" s="466"/>
      <c r="B645" s="276"/>
      <c r="C645" s="267"/>
      <c r="D645" s="253"/>
      <c r="E645" s="253"/>
      <c r="F645" s="253"/>
      <c r="G645" s="253"/>
      <c r="H645" s="253"/>
      <c r="I645" s="253"/>
      <c r="J645" s="253"/>
      <c r="K645" s="253"/>
      <c r="L645" s="253"/>
      <c r="M645" s="253"/>
      <c r="N645" s="253"/>
      <c r="O645" s="253"/>
      <c r="P645" s="253"/>
      <c r="Q645" s="253"/>
      <c r="R645" s="253"/>
      <c r="S645" s="253"/>
      <c r="T645" s="253"/>
      <c r="U645" s="253"/>
      <c r="V645" s="253"/>
      <c r="W645" s="253"/>
      <c r="X645" s="253"/>
      <c r="Y645" s="253"/>
      <c r="Z645" s="253"/>
      <c r="AA645" s="253"/>
      <c r="AB645" s="253"/>
      <c r="AC645" s="253"/>
      <c r="AD645" s="253"/>
      <c r="AE645" s="253"/>
      <c r="AF645" s="253"/>
      <c r="AG645" s="365"/>
      <c r="AH645" s="374"/>
      <c r="AI645" s="374"/>
      <c r="AJ645" s="374"/>
      <c r="AK645" s="374"/>
      <c r="AL645" s="374"/>
      <c r="AM645" s="374"/>
      <c r="AN645" s="374"/>
      <c r="AO645" s="374"/>
      <c r="AP645" s="374"/>
      <c r="AQ645" s="374"/>
      <c r="AR645" s="374"/>
      <c r="AS645" s="374"/>
      <c r="AT645" s="374"/>
      <c r="AU645" s="268"/>
    </row>
    <row r="646" spans="1:48" ht="30" outlineLevel="1">
      <c r="A646" s="466">
        <v>12</v>
      </c>
      <c r="B646" s="381" t="s">
        <v>105</v>
      </c>
      <c r="C646" s="253" t="s">
        <v>25</v>
      </c>
      <c r="D646" s="257"/>
      <c r="E646" s="257"/>
      <c r="F646" s="257"/>
      <c r="G646" s="257"/>
      <c r="H646" s="257"/>
      <c r="I646" s="257"/>
      <c r="J646" s="257"/>
      <c r="K646" s="257"/>
      <c r="L646" s="257"/>
      <c r="M646" s="257"/>
      <c r="N646" s="257"/>
      <c r="O646" s="257"/>
      <c r="P646" s="257"/>
      <c r="Q646" s="257"/>
      <c r="R646" s="257">
        <v>12</v>
      </c>
      <c r="S646" s="257"/>
      <c r="T646" s="257"/>
      <c r="U646" s="257"/>
      <c r="V646" s="257"/>
      <c r="W646" s="257"/>
      <c r="X646" s="257"/>
      <c r="Y646" s="257"/>
      <c r="Z646" s="257"/>
      <c r="AA646" s="257"/>
      <c r="AB646" s="257"/>
      <c r="AC646" s="257"/>
      <c r="AD646" s="257"/>
      <c r="AE646" s="257"/>
      <c r="AF646" s="673"/>
      <c r="AG646" s="363"/>
      <c r="AH646" s="363"/>
      <c r="AI646" s="363"/>
      <c r="AJ646" s="363"/>
      <c r="AK646" s="363"/>
      <c r="AL646" s="363"/>
      <c r="AM646" s="363"/>
      <c r="AN646" s="368"/>
      <c r="AO646" s="368"/>
      <c r="AP646" s="368"/>
      <c r="AQ646" s="368"/>
      <c r="AR646" s="368"/>
      <c r="AS646" s="368"/>
      <c r="AT646" s="368"/>
      <c r="AU646" s="258">
        <f>SUM(AG646:AT646)</f>
        <v>0</v>
      </c>
    </row>
    <row r="647" spans="1:48" ht="15" outlineLevel="1">
      <c r="A647" s="466"/>
      <c r="B647" s="256" t="s">
        <v>309</v>
      </c>
      <c r="C647" s="253" t="s">
        <v>163</v>
      </c>
      <c r="D647" s="257"/>
      <c r="E647" s="257"/>
      <c r="F647" s="257"/>
      <c r="G647" s="257"/>
      <c r="H647" s="257"/>
      <c r="I647" s="257"/>
      <c r="J647" s="257"/>
      <c r="K647" s="257"/>
      <c r="L647" s="257"/>
      <c r="M647" s="257"/>
      <c r="N647" s="257"/>
      <c r="O647" s="257"/>
      <c r="P647" s="257"/>
      <c r="Q647" s="257"/>
      <c r="R647" s="257">
        <f>R646</f>
        <v>12</v>
      </c>
      <c r="S647" s="257"/>
      <c r="T647" s="257"/>
      <c r="U647" s="257"/>
      <c r="V647" s="257"/>
      <c r="W647" s="257"/>
      <c r="X647" s="257"/>
      <c r="Y647" s="257"/>
      <c r="Z647" s="257"/>
      <c r="AA647" s="257"/>
      <c r="AB647" s="257"/>
      <c r="AC647" s="257"/>
      <c r="AD647" s="257"/>
      <c r="AE647" s="257"/>
      <c r="AF647" s="673"/>
      <c r="AG647" s="364">
        <f>AG646</f>
        <v>0</v>
      </c>
      <c r="AH647" s="364">
        <f t="shared" ref="AH647" si="1889">AH646</f>
        <v>0</v>
      </c>
      <c r="AI647" s="364">
        <f t="shared" ref="AI647" si="1890">AI646</f>
        <v>0</v>
      </c>
      <c r="AJ647" s="364">
        <f t="shared" ref="AJ647" si="1891">AJ646</f>
        <v>0</v>
      </c>
      <c r="AK647" s="364">
        <f t="shared" ref="AK647" si="1892">AK646</f>
        <v>0</v>
      </c>
      <c r="AL647" s="364">
        <f t="shared" ref="AL647" si="1893">AL646</f>
        <v>0</v>
      </c>
      <c r="AM647" s="364">
        <f t="shared" ref="AM647" si="1894">AM646</f>
        <v>0</v>
      </c>
      <c r="AN647" s="364">
        <f t="shared" ref="AN647" si="1895">AN646</f>
        <v>0</v>
      </c>
      <c r="AO647" s="364">
        <f t="shared" ref="AO647" si="1896">AO646</f>
        <v>0</v>
      </c>
      <c r="AP647" s="364">
        <f t="shared" ref="AP647" si="1897">AP646</f>
        <v>0</v>
      </c>
      <c r="AQ647" s="364">
        <f t="shared" ref="AQ647" si="1898">AQ646</f>
        <v>0</v>
      </c>
      <c r="AR647" s="364">
        <f t="shared" ref="AR647" si="1899">AR646</f>
        <v>0</v>
      </c>
      <c r="AS647" s="364">
        <f t="shared" ref="AS647" si="1900">AS646</f>
        <v>0</v>
      </c>
      <c r="AT647" s="364">
        <f t="shared" ref="AT647" si="1901">AT646</f>
        <v>0</v>
      </c>
      <c r="AU647" s="259"/>
    </row>
    <row r="648" spans="1:48" ht="15" outlineLevel="1">
      <c r="A648" s="466"/>
      <c r="B648" s="276"/>
      <c r="C648" s="267"/>
      <c r="D648" s="253"/>
      <c r="E648" s="253"/>
      <c r="F648" s="253"/>
      <c r="G648" s="253"/>
      <c r="H648" s="253"/>
      <c r="I648" s="253"/>
      <c r="J648" s="253"/>
      <c r="K648" s="253"/>
      <c r="L648" s="253"/>
      <c r="M648" s="253"/>
      <c r="N648" s="253"/>
      <c r="O648" s="253"/>
      <c r="P648" s="253"/>
      <c r="Q648" s="253"/>
      <c r="R648" s="253"/>
      <c r="S648" s="253"/>
      <c r="T648" s="253"/>
      <c r="U648" s="253"/>
      <c r="V648" s="253"/>
      <c r="W648" s="253"/>
      <c r="X648" s="253"/>
      <c r="Y648" s="253"/>
      <c r="Z648" s="253"/>
      <c r="AA648" s="253"/>
      <c r="AB648" s="253"/>
      <c r="AC648" s="253"/>
      <c r="AD648" s="253"/>
      <c r="AE648" s="253"/>
      <c r="AF648" s="253"/>
      <c r="AG648" s="375"/>
      <c r="AH648" s="375"/>
      <c r="AI648" s="365"/>
      <c r="AJ648" s="365"/>
      <c r="AK648" s="365"/>
      <c r="AL648" s="365"/>
      <c r="AM648" s="365"/>
      <c r="AN648" s="365"/>
      <c r="AO648" s="365"/>
      <c r="AP648" s="365"/>
      <c r="AQ648" s="365"/>
      <c r="AR648" s="365"/>
      <c r="AS648" s="365"/>
      <c r="AT648" s="365"/>
      <c r="AU648" s="268"/>
    </row>
    <row r="649" spans="1:48" ht="30" outlineLevel="1">
      <c r="A649" s="466">
        <v>13</v>
      </c>
      <c r="B649" s="381" t="s">
        <v>106</v>
      </c>
      <c r="C649" s="253" t="s">
        <v>25</v>
      </c>
      <c r="D649" s="257"/>
      <c r="E649" s="257"/>
      <c r="F649" s="257"/>
      <c r="G649" s="257"/>
      <c r="H649" s="257"/>
      <c r="I649" s="257"/>
      <c r="J649" s="257"/>
      <c r="K649" s="257"/>
      <c r="L649" s="257"/>
      <c r="M649" s="257"/>
      <c r="N649" s="257"/>
      <c r="O649" s="257"/>
      <c r="P649" s="257"/>
      <c r="Q649" s="257"/>
      <c r="R649" s="257">
        <v>12</v>
      </c>
      <c r="S649" s="257"/>
      <c r="T649" s="257"/>
      <c r="U649" s="257"/>
      <c r="V649" s="257"/>
      <c r="W649" s="257"/>
      <c r="X649" s="257"/>
      <c r="Y649" s="257"/>
      <c r="Z649" s="257"/>
      <c r="AA649" s="257"/>
      <c r="AB649" s="257"/>
      <c r="AC649" s="257"/>
      <c r="AD649" s="257"/>
      <c r="AE649" s="257"/>
      <c r="AF649" s="673"/>
      <c r="AG649" s="363"/>
      <c r="AH649" s="363"/>
      <c r="AI649" s="363"/>
      <c r="AJ649" s="363"/>
      <c r="AK649" s="363"/>
      <c r="AL649" s="363"/>
      <c r="AM649" s="363"/>
      <c r="AN649" s="368"/>
      <c r="AO649" s="368"/>
      <c r="AP649" s="368"/>
      <c r="AQ649" s="368"/>
      <c r="AR649" s="368"/>
      <c r="AS649" s="368"/>
      <c r="AT649" s="368"/>
      <c r="AU649" s="258">
        <f>SUM(AG649:AT649)</f>
        <v>0</v>
      </c>
    </row>
    <row r="650" spans="1:48" ht="15" outlineLevel="1">
      <c r="A650" s="466"/>
      <c r="B650" s="256" t="s">
        <v>309</v>
      </c>
      <c r="C650" s="253" t="s">
        <v>163</v>
      </c>
      <c r="D650" s="257"/>
      <c r="E650" s="257"/>
      <c r="F650" s="257"/>
      <c r="G650" s="257"/>
      <c r="H650" s="257"/>
      <c r="I650" s="257"/>
      <c r="J650" s="257"/>
      <c r="K650" s="257"/>
      <c r="L650" s="257"/>
      <c r="M650" s="257"/>
      <c r="N650" s="257"/>
      <c r="O650" s="257"/>
      <c r="P650" s="257"/>
      <c r="Q650" s="257"/>
      <c r="R650" s="257">
        <f>R649</f>
        <v>12</v>
      </c>
      <c r="S650" s="257"/>
      <c r="T650" s="257"/>
      <c r="U650" s="257"/>
      <c r="V650" s="257"/>
      <c r="W650" s="257"/>
      <c r="X650" s="257"/>
      <c r="Y650" s="257"/>
      <c r="Z650" s="257"/>
      <c r="AA650" s="257"/>
      <c r="AB650" s="257"/>
      <c r="AC650" s="257"/>
      <c r="AD650" s="257"/>
      <c r="AE650" s="257"/>
      <c r="AF650" s="673"/>
      <c r="AG650" s="364">
        <f>AG649</f>
        <v>0</v>
      </c>
      <c r="AH650" s="364">
        <f t="shared" ref="AH650" si="1902">AH649</f>
        <v>0</v>
      </c>
      <c r="AI650" s="364">
        <f t="shared" ref="AI650" si="1903">AI649</f>
        <v>0</v>
      </c>
      <c r="AJ650" s="364">
        <f t="shared" ref="AJ650" si="1904">AJ649</f>
        <v>0</v>
      </c>
      <c r="AK650" s="364">
        <f t="shared" ref="AK650" si="1905">AK649</f>
        <v>0</v>
      </c>
      <c r="AL650" s="364">
        <f t="shared" ref="AL650" si="1906">AL649</f>
        <v>0</v>
      </c>
      <c r="AM650" s="364">
        <f t="shared" ref="AM650" si="1907">AM649</f>
        <v>0</v>
      </c>
      <c r="AN650" s="364">
        <f t="shared" ref="AN650" si="1908">AN649</f>
        <v>0</v>
      </c>
      <c r="AO650" s="364">
        <f t="shared" ref="AO650" si="1909">AO649</f>
        <v>0</v>
      </c>
      <c r="AP650" s="364">
        <f t="shared" ref="AP650" si="1910">AP649</f>
        <v>0</v>
      </c>
      <c r="AQ650" s="364">
        <f t="shared" ref="AQ650" si="1911">AQ649</f>
        <v>0</v>
      </c>
      <c r="AR650" s="364">
        <f t="shared" ref="AR650" si="1912">AR649</f>
        <v>0</v>
      </c>
      <c r="AS650" s="364">
        <f t="shared" ref="AS650" si="1913">AS649</f>
        <v>0</v>
      </c>
      <c r="AT650" s="364">
        <f t="shared" ref="AT650" si="1914">AT649</f>
        <v>0</v>
      </c>
      <c r="AU650" s="268"/>
    </row>
    <row r="651" spans="1:48" ht="15" outlineLevel="1">
      <c r="A651" s="466"/>
      <c r="B651" s="276"/>
      <c r="C651" s="267"/>
      <c r="D651" s="253"/>
      <c r="E651" s="253"/>
      <c r="F651" s="253"/>
      <c r="G651" s="253"/>
      <c r="H651" s="253"/>
      <c r="I651" s="253"/>
      <c r="J651" s="253"/>
      <c r="K651" s="253"/>
      <c r="L651" s="253"/>
      <c r="M651" s="253"/>
      <c r="N651" s="253"/>
      <c r="O651" s="253"/>
      <c r="P651" s="253"/>
      <c r="Q651" s="253"/>
      <c r="R651" s="253"/>
      <c r="S651" s="253"/>
      <c r="T651" s="253"/>
      <c r="U651" s="253"/>
      <c r="V651" s="253"/>
      <c r="W651" s="253"/>
      <c r="X651" s="253"/>
      <c r="Y651" s="253"/>
      <c r="Z651" s="253"/>
      <c r="AA651" s="253"/>
      <c r="AB651" s="253"/>
      <c r="AC651" s="253"/>
      <c r="AD651" s="253"/>
      <c r="AE651" s="253"/>
      <c r="AF651" s="253"/>
      <c r="AG651" s="365"/>
      <c r="AH651" s="365"/>
      <c r="AI651" s="365"/>
      <c r="AJ651" s="365"/>
      <c r="AK651" s="365"/>
      <c r="AL651" s="365"/>
      <c r="AM651" s="365"/>
      <c r="AN651" s="365"/>
      <c r="AO651" s="365"/>
      <c r="AP651" s="365"/>
      <c r="AQ651" s="365"/>
      <c r="AR651" s="365"/>
      <c r="AS651" s="365"/>
      <c r="AT651" s="365"/>
      <c r="AU651" s="268"/>
    </row>
    <row r="652" spans="1:48" ht="15.6" outlineLevel="1">
      <c r="A652" s="466"/>
      <c r="B652" s="250" t="s">
        <v>107</v>
      </c>
      <c r="C652" s="251"/>
      <c r="D652" s="252"/>
      <c r="E652" s="252"/>
      <c r="F652" s="252"/>
      <c r="G652" s="252"/>
      <c r="H652" s="252"/>
      <c r="I652" s="252"/>
      <c r="J652" s="252"/>
      <c r="K652" s="252"/>
      <c r="L652" s="252"/>
      <c r="M652" s="252"/>
      <c r="N652" s="252"/>
      <c r="O652" s="252"/>
      <c r="P652" s="252"/>
      <c r="Q652" s="252"/>
      <c r="R652" s="252"/>
      <c r="S652" s="252"/>
      <c r="T652" s="251"/>
      <c r="U652" s="251"/>
      <c r="V652" s="252"/>
      <c r="W652" s="252"/>
      <c r="X652" s="252"/>
      <c r="Y652" s="252"/>
      <c r="Z652" s="252"/>
      <c r="AA652" s="252"/>
      <c r="AB652" s="252"/>
      <c r="AC652" s="252"/>
      <c r="AD652" s="252"/>
      <c r="AE652" s="252"/>
      <c r="AF652" s="252"/>
      <c r="AG652" s="367"/>
      <c r="AH652" s="367"/>
      <c r="AI652" s="367"/>
      <c r="AJ652" s="367"/>
      <c r="AK652" s="367"/>
      <c r="AL652" s="367"/>
      <c r="AM652" s="367"/>
      <c r="AN652" s="367"/>
      <c r="AO652" s="367"/>
      <c r="AP652" s="367"/>
      <c r="AQ652" s="367"/>
      <c r="AR652" s="367"/>
      <c r="AS652" s="367"/>
      <c r="AT652" s="367"/>
      <c r="AU652" s="254"/>
    </row>
    <row r="653" spans="1:48" ht="15" outlineLevel="1">
      <c r="A653" s="466">
        <v>14</v>
      </c>
      <c r="B653" s="276" t="s">
        <v>108</v>
      </c>
      <c r="C653" s="253" t="s">
        <v>25</v>
      </c>
      <c r="D653" s="257"/>
      <c r="E653" s="257"/>
      <c r="F653" s="257"/>
      <c r="G653" s="257"/>
      <c r="H653" s="257"/>
      <c r="I653" s="257"/>
      <c r="J653" s="257"/>
      <c r="K653" s="257"/>
      <c r="L653" s="257"/>
      <c r="M653" s="257"/>
      <c r="N653" s="257"/>
      <c r="O653" s="257"/>
      <c r="P653" s="257"/>
      <c r="Q653" s="257"/>
      <c r="R653" s="257">
        <v>12</v>
      </c>
      <c r="S653" s="257"/>
      <c r="T653" s="257"/>
      <c r="U653" s="257"/>
      <c r="V653" s="257"/>
      <c r="W653" s="257"/>
      <c r="X653" s="257"/>
      <c r="Y653" s="257"/>
      <c r="Z653" s="257"/>
      <c r="AA653" s="257"/>
      <c r="AB653" s="257"/>
      <c r="AC653" s="257"/>
      <c r="AD653" s="257"/>
      <c r="AE653" s="257"/>
      <c r="AF653" s="673"/>
      <c r="AG653" s="363"/>
      <c r="AH653" s="363"/>
      <c r="AI653" s="363"/>
      <c r="AJ653" s="363"/>
      <c r="AK653" s="363"/>
      <c r="AL653" s="363"/>
      <c r="AM653" s="363"/>
      <c r="AN653" s="363"/>
      <c r="AO653" s="363"/>
      <c r="AP653" s="363"/>
      <c r="AQ653" s="363"/>
      <c r="AR653" s="363"/>
      <c r="AS653" s="363"/>
      <c r="AT653" s="363"/>
      <c r="AU653" s="258">
        <f>SUM(AG653:AT653)</f>
        <v>0</v>
      </c>
    </row>
    <row r="654" spans="1:48" ht="15" outlineLevel="1">
      <c r="A654" s="466"/>
      <c r="B654" s="256" t="s">
        <v>309</v>
      </c>
      <c r="C654" s="253" t="s">
        <v>163</v>
      </c>
      <c r="D654" s="257"/>
      <c r="E654" s="257"/>
      <c r="F654" s="257"/>
      <c r="G654" s="257"/>
      <c r="H654" s="257"/>
      <c r="I654" s="257"/>
      <c r="J654" s="257"/>
      <c r="K654" s="257"/>
      <c r="L654" s="257"/>
      <c r="M654" s="257"/>
      <c r="N654" s="257"/>
      <c r="O654" s="257"/>
      <c r="P654" s="257"/>
      <c r="Q654" s="257"/>
      <c r="R654" s="257">
        <f>R653</f>
        <v>12</v>
      </c>
      <c r="S654" s="257"/>
      <c r="T654" s="257"/>
      <c r="U654" s="257"/>
      <c r="V654" s="257"/>
      <c r="W654" s="257"/>
      <c r="X654" s="257"/>
      <c r="Y654" s="257"/>
      <c r="Z654" s="257"/>
      <c r="AA654" s="257"/>
      <c r="AB654" s="257"/>
      <c r="AC654" s="257"/>
      <c r="AD654" s="257"/>
      <c r="AE654" s="257"/>
      <c r="AF654" s="673"/>
      <c r="AG654" s="364">
        <f>AG653</f>
        <v>0</v>
      </c>
      <c r="AH654" s="364">
        <f t="shared" ref="AH654" si="1915">AH653</f>
        <v>0</v>
      </c>
      <c r="AI654" s="364">
        <f t="shared" ref="AI654" si="1916">AI653</f>
        <v>0</v>
      </c>
      <c r="AJ654" s="364">
        <f t="shared" ref="AJ654" si="1917">AJ653</f>
        <v>0</v>
      </c>
      <c r="AK654" s="364">
        <f t="shared" ref="AK654" si="1918">AK653</f>
        <v>0</v>
      </c>
      <c r="AL654" s="364">
        <f t="shared" ref="AL654" si="1919">AL653</f>
        <v>0</v>
      </c>
      <c r="AM654" s="364">
        <f t="shared" ref="AM654" si="1920">AM653</f>
        <v>0</v>
      </c>
      <c r="AN654" s="364">
        <f t="shared" ref="AN654" si="1921">AN653</f>
        <v>0</v>
      </c>
      <c r="AO654" s="364">
        <f t="shared" ref="AO654" si="1922">AO653</f>
        <v>0</v>
      </c>
      <c r="AP654" s="364">
        <f t="shared" ref="AP654" si="1923">AP653</f>
        <v>0</v>
      </c>
      <c r="AQ654" s="364">
        <f t="shared" ref="AQ654" si="1924">AQ653</f>
        <v>0</v>
      </c>
      <c r="AR654" s="364">
        <f t="shared" ref="AR654" si="1925">AR653</f>
        <v>0</v>
      </c>
      <c r="AS654" s="364">
        <f t="shared" ref="AS654" si="1926">AS653</f>
        <v>0</v>
      </c>
      <c r="AT654" s="364">
        <f t="shared" ref="AT654" si="1927">AT653</f>
        <v>0</v>
      </c>
      <c r="AU654" s="454"/>
      <c r="AV654" s="546"/>
    </row>
    <row r="655" spans="1:48" ht="15" outlineLevel="1">
      <c r="A655" s="466"/>
      <c r="B655" s="276"/>
      <c r="C655" s="267"/>
      <c r="D655" s="253"/>
      <c r="E655" s="253"/>
      <c r="F655" s="253"/>
      <c r="G655" s="253"/>
      <c r="H655" s="253"/>
      <c r="I655" s="253"/>
      <c r="J655" s="253"/>
      <c r="K655" s="253"/>
      <c r="L655" s="253"/>
      <c r="M655" s="253"/>
      <c r="N655" s="253"/>
      <c r="O655" s="253"/>
      <c r="P655" s="253"/>
      <c r="Q655" s="253"/>
      <c r="R655" s="416"/>
      <c r="S655" s="253"/>
      <c r="T655" s="253"/>
      <c r="U655" s="253"/>
      <c r="V655" s="253"/>
      <c r="W655" s="253"/>
      <c r="X655" s="253"/>
      <c r="Y655" s="253"/>
      <c r="Z655" s="253"/>
      <c r="AA655" s="253"/>
      <c r="AB655" s="253"/>
      <c r="AC655" s="253"/>
      <c r="AD655" s="253"/>
      <c r="AE655" s="253"/>
      <c r="AF655" s="253"/>
      <c r="AG655" s="365"/>
      <c r="AH655" s="365"/>
      <c r="AI655" s="365"/>
      <c r="AJ655" s="365"/>
      <c r="AK655" s="365"/>
      <c r="AL655" s="365"/>
      <c r="AM655" s="365"/>
      <c r="AN655" s="365"/>
      <c r="AO655" s="365"/>
      <c r="AP655" s="365"/>
      <c r="AQ655" s="365"/>
      <c r="AR655" s="365"/>
      <c r="AS655" s="365"/>
      <c r="AT655" s="365"/>
      <c r="AU655" s="263"/>
      <c r="AV655" s="546"/>
    </row>
    <row r="656" spans="1:48" s="245" customFormat="1" ht="15.6" outlineLevel="1">
      <c r="A656" s="466"/>
      <c r="B656" s="250" t="s">
        <v>487</v>
      </c>
      <c r="C656" s="253"/>
      <c r="D656" s="253"/>
      <c r="E656" s="253"/>
      <c r="F656" s="253"/>
      <c r="G656" s="253"/>
      <c r="H656" s="253"/>
      <c r="I656" s="253"/>
      <c r="J656" s="253"/>
      <c r="K656" s="253"/>
      <c r="L656" s="253"/>
      <c r="M656" s="253"/>
      <c r="N656" s="253"/>
      <c r="O656" s="253"/>
      <c r="P656" s="253"/>
      <c r="Q656" s="253"/>
      <c r="R656" s="253"/>
      <c r="S656" s="253"/>
      <c r="T656" s="253"/>
      <c r="U656" s="253"/>
      <c r="V656" s="253"/>
      <c r="W656" s="253"/>
      <c r="X656" s="253"/>
      <c r="Y656" s="253"/>
      <c r="Z656" s="253"/>
      <c r="AA656" s="253"/>
      <c r="AB656" s="253"/>
      <c r="AC656" s="253"/>
      <c r="AD656" s="253"/>
      <c r="AE656" s="253"/>
      <c r="AF656" s="253"/>
      <c r="AG656" s="365"/>
      <c r="AH656" s="365"/>
      <c r="AI656" s="365"/>
      <c r="AJ656" s="365"/>
      <c r="AK656" s="365"/>
      <c r="AL656" s="365"/>
      <c r="AM656" s="369"/>
      <c r="AN656" s="369"/>
      <c r="AO656" s="369"/>
      <c r="AP656" s="369"/>
      <c r="AQ656" s="369"/>
      <c r="AR656" s="369"/>
      <c r="AS656" s="369"/>
      <c r="AT656" s="369"/>
      <c r="AU656" s="455"/>
      <c r="AV656" s="547"/>
    </row>
    <row r="657" spans="1:47" ht="15" outlineLevel="1">
      <c r="A657" s="466">
        <v>15</v>
      </c>
      <c r="B657" s="256" t="s">
        <v>492</v>
      </c>
      <c r="C657" s="253" t="s">
        <v>25</v>
      </c>
      <c r="D657" s="257"/>
      <c r="E657" s="257"/>
      <c r="F657" s="257"/>
      <c r="G657" s="257"/>
      <c r="H657" s="257"/>
      <c r="I657" s="257"/>
      <c r="J657" s="257"/>
      <c r="K657" s="257"/>
      <c r="L657" s="257"/>
      <c r="M657" s="257"/>
      <c r="N657" s="257"/>
      <c r="O657" s="257"/>
      <c r="P657" s="257"/>
      <c r="Q657" s="257"/>
      <c r="R657" s="257">
        <v>0</v>
      </c>
      <c r="S657" s="257"/>
      <c r="T657" s="257"/>
      <c r="U657" s="257"/>
      <c r="V657" s="257"/>
      <c r="W657" s="257"/>
      <c r="X657" s="257"/>
      <c r="Y657" s="257"/>
      <c r="Z657" s="257"/>
      <c r="AA657" s="257"/>
      <c r="AB657" s="257"/>
      <c r="AC657" s="257"/>
      <c r="AD657" s="257"/>
      <c r="AE657" s="257"/>
      <c r="AF657" s="673"/>
      <c r="AG657" s="363"/>
      <c r="AH657" s="363"/>
      <c r="AI657" s="363"/>
      <c r="AJ657" s="363"/>
      <c r="AK657" s="363"/>
      <c r="AL657" s="363"/>
      <c r="AM657" s="363"/>
      <c r="AN657" s="363"/>
      <c r="AO657" s="363"/>
      <c r="AP657" s="363"/>
      <c r="AQ657" s="363"/>
      <c r="AR657" s="363"/>
      <c r="AS657" s="363"/>
      <c r="AT657" s="363"/>
      <c r="AU657" s="258">
        <f>SUM(AG657:AT657)</f>
        <v>0</v>
      </c>
    </row>
    <row r="658" spans="1:47" ht="15" outlineLevel="1">
      <c r="A658" s="466"/>
      <c r="B658" s="256" t="s">
        <v>309</v>
      </c>
      <c r="C658" s="253" t="s">
        <v>163</v>
      </c>
      <c r="D658" s="257"/>
      <c r="E658" s="257"/>
      <c r="F658" s="257"/>
      <c r="G658" s="257"/>
      <c r="H658" s="257"/>
      <c r="I658" s="257"/>
      <c r="J658" s="257"/>
      <c r="K658" s="257"/>
      <c r="L658" s="257"/>
      <c r="M658" s="257"/>
      <c r="N658" s="257"/>
      <c r="O658" s="257"/>
      <c r="P658" s="257"/>
      <c r="Q658" s="257"/>
      <c r="R658" s="257">
        <f>R657</f>
        <v>0</v>
      </c>
      <c r="S658" s="257"/>
      <c r="T658" s="257"/>
      <c r="U658" s="257"/>
      <c r="V658" s="257"/>
      <c r="W658" s="257"/>
      <c r="X658" s="257"/>
      <c r="Y658" s="257"/>
      <c r="Z658" s="257"/>
      <c r="AA658" s="257"/>
      <c r="AB658" s="257"/>
      <c r="AC658" s="257"/>
      <c r="AD658" s="257"/>
      <c r="AE658" s="257"/>
      <c r="AF658" s="673"/>
      <c r="AG658" s="364">
        <f>AG657</f>
        <v>0</v>
      </c>
      <c r="AH658" s="364">
        <f t="shared" ref="AH658:AT658" si="1928">AH657</f>
        <v>0</v>
      </c>
      <c r="AI658" s="364">
        <f t="shared" si="1928"/>
        <v>0</v>
      </c>
      <c r="AJ658" s="364">
        <f t="shared" si="1928"/>
        <v>0</v>
      </c>
      <c r="AK658" s="364">
        <f t="shared" si="1928"/>
        <v>0</v>
      </c>
      <c r="AL658" s="364">
        <f t="shared" si="1928"/>
        <v>0</v>
      </c>
      <c r="AM658" s="364">
        <f t="shared" si="1928"/>
        <v>0</v>
      </c>
      <c r="AN658" s="364">
        <f t="shared" si="1928"/>
        <v>0</v>
      </c>
      <c r="AO658" s="364">
        <f t="shared" si="1928"/>
        <v>0</v>
      </c>
      <c r="AP658" s="364">
        <f t="shared" si="1928"/>
        <v>0</v>
      </c>
      <c r="AQ658" s="364">
        <f t="shared" si="1928"/>
        <v>0</v>
      </c>
      <c r="AR658" s="364">
        <f t="shared" si="1928"/>
        <v>0</v>
      </c>
      <c r="AS658" s="364">
        <f t="shared" si="1928"/>
        <v>0</v>
      </c>
      <c r="AT658" s="364">
        <f t="shared" si="1928"/>
        <v>0</v>
      </c>
      <c r="AU658" s="259"/>
    </row>
    <row r="659" spans="1:47" ht="15" outlineLevel="1">
      <c r="A659" s="466"/>
      <c r="B659" s="276"/>
      <c r="C659" s="267"/>
      <c r="D659" s="253"/>
      <c r="E659" s="253"/>
      <c r="F659" s="253"/>
      <c r="G659" s="253"/>
      <c r="H659" s="253"/>
      <c r="I659" s="253"/>
      <c r="J659" s="253"/>
      <c r="K659" s="253"/>
      <c r="L659" s="253"/>
      <c r="M659" s="253"/>
      <c r="N659" s="253"/>
      <c r="O659" s="253"/>
      <c r="P659" s="253"/>
      <c r="Q659" s="253"/>
      <c r="R659" s="253"/>
      <c r="S659" s="253"/>
      <c r="T659" s="253"/>
      <c r="U659" s="253"/>
      <c r="V659" s="253"/>
      <c r="W659" s="253"/>
      <c r="X659" s="253"/>
      <c r="Y659" s="253"/>
      <c r="Z659" s="253"/>
      <c r="AA659" s="253"/>
      <c r="AB659" s="253"/>
      <c r="AC659" s="253"/>
      <c r="AD659" s="253"/>
      <c r="AE659" s="253"/>
      <c r="AF659" s="253"/>
      <c r="AG659" s="365"/>
      <c r="AH659" s="365"/>
      <c r="AI659" s="365"/>
      <c r="AJ659" s="365"/>
      <c r="AK659" s="365"/>
      <c r="AL659" s="365"/>
      <c r="AM659" s="365"/>
      <c r="AN659" s="365"/>
      <c r="AO659" s="365"/>
      <c r="AP659" s="365"/>
      <c r="AQ659" s="365"/>
      <c r="AR659" s="365"/>
      <c r="AS659" s="365"/>
      <c r="AT659" s="365"/>
      <c r="AU659" s="268"/>
    </row>
    <row r="660" spans="1:47" s="245" customFormat="1" ht="15" outlineLevel="1">
      <c r="A660" s="466">
        <v>16</v>
      </c>
      <c r="B660" s="285" t="s">
        <v>488</v>
      </c>
      <c r="C660" s="253" t="s">
        <v>25</v>
      </c>
      <c r="D660" s="257"/>
      <c r="E660" s="257"/>
      <c r="F660" s="257"/>
      <c r="G660" s="257"/>
      <c r="H660" s="257"/>
      <c r="I660" s="257"/>
      <c r="J660" s="257"/>
      <c r="K660" s="257"/>
      <c r="L660" s="257"/>
      <c r="M660" s="257"/>
      <c r="N660" s="257"/>
      <c r="O660" s="257"/>
      <c r="P660" s="257"/>
      <c r="Q660" s="257"/>
      <c r="R660" s="257">
        <v>0</v>
      </c>
      <c r="S660" s="257"/>
      <c r="T660" s="257"/>
      <c r="U660" s="257"/>
      <c r="V660" s="257"/>
      <c r="W660" s="257"/>
      <c r="X660" s="257"/>
      <c r="Y660" s="257"/>
      <c r="Z660" s="257"/>
      <c r="AA660" s="257"/>
      <c r="AB660" s="257"/>
      <c r="AC660" s="257"/>
      <c r="AD660" s="257"/>
      <c r="AE660" s="257"/>
      <c r="AF660" s="673"/>
      <c r="AG660" s="363"/>
      <c r="AH660" s="363"/>
      <c r="AI660" s="363"/>
      <c r="AJ660" s="363"/>
      <c r="AK660" s="363"/>
      <c r="AL660" s="363"/>
      <c r="AM660" s="363"/>
      <c r="AN660" s="363"/>
      <c r="AO660" s="363"/>
      <c r="AP660" s="363"/>
      <c r="AQ660" s="363"/>
      <c r="AR660" s="363"/>
      <c r="AS660" s="363"/>
      <c r="AT660" s="363"/>
      <c r="AU660" s="258">
        <f>SUM(AG660:AT660)</f>
        <v>0</v>
      </c>
    </row>
    <row r="661" spans="1:47" s="245" customFormat="1" ht="15" outlineLevel="1">
      <c r="A661" s="466"/>
      <c r="B661" s="256" t="s">
        <v>309</v>
      </c>
      <c r="C661" s="253" t="s">
        <v>163</v>
      </c>
      <c r="D661" s="257"/>
      <c r="E661" s="257"/>
      <c r="F661" s="257"/>
      <c r="G661" s="257"/>
      <c r="H661" s="257"/>
      <c r="I661" s="257"/>
      <c r="J661" s="257"/>
      <c r="K661" s="257"/>
      <c r="L661" s="257"/>
      <c r="M661" s="257"/>
      <c r="N661" s="257"/>
      <c r="O661" s="257"/>
      <c r="P661" s="257"/>
      <c r="Q661" s="257"/>
      <c r="R661" s="257">
        <f>R660</f>
        <v>0</v>
      </c>
      <c r="S661" s="257"/>
      <c r="T661" s="257"/>
      <c r="U661" s="257"/>
      <c r="V661" s="257"/>
      <c r="W661" s="257"/>
      <c r="X661" s="257"/>
      <c r="Y661" s="257"/>
      <c r="Z661" s="257"/>
      <c r="AA661" s="257"/>
      <c r="AB661" s="257"/>
      <c r="AC661" s="257"/>
      <c r="AD661" s="257"/>
      <c r="AE661" s="257"/>
      <c r="AF661" s="673"/>
      <c r="AG661" s="364">
        <f>AG660</f>
        <v>0</v>
      </c>
      <c r="AH661" s="364">
        <f t="shared" ref="AH661:AT661" si="1929">AH660</f>
        <v>0</v>
      </c>
      <c r="AI661" s="364">
        <f t="shared" si="1929"/>
        <v>0</v>
      </c>
      <c r="AJ661" s="364">
        <f t="shared" si="1929"/>
        <v>0</v>
      </c>
      <c r="AK661" s="364">
        <f t="shared" si="1929"/>
        <v>0</v>
      </c>
      <c r="AL661" s="364">
        <f t="shared" si="1929"/>
        <v>0</v>
      </c>
      <c r="AM661" s="364">
        <f t="shared" si="1929"/>
        <v>0</v>
      </c>
      <c r="AN661" s="364">
        <f t="shared" si="1929"/>
        <v>0</v>
      </c>
      <c r="AO661" s="364">
        <f t="shared" si="1929"/>
        <v>0</v>
      </c>
      <c r="AP661" s="364">
        <f t="shared" si="1929"/>
        <v>0</v>
      </c>
      <c r="AQ661" s="364">
        <f t="shared" si="1929"/>
        <v>0</v>
      </c>
      <c r="AR661" s="364">
        <f t="shared" si="1929"/>
        <v>0</v>
      </c>
      <c r="AS661" s="364">
        <f t="shared" si="1929"/>
        <v>0</v>
      </c>
      <c r="AT661" s="364">
        <f t="shared" si="1929"/>
        <v>0</v>
      </c>
      <c r="AU661" s="259"/>
    </row>
    <row r="662" spans="1:47" s="245" customFormat="1" ht="15" outlineLevel="1">
      <c r="A662" s="466"/>
      <c r="B662" s="285"/>
      <c r="C662" s="253"/>
      <c r="D662" s="253"/>
      <c r="E662" s="253"/>
      <c r="F662" s="253"/>
      <c r="G662" s="253"/>
      <c r="H662" s="253"/>
      <c r="I662" s="253"/>
      <c r="J662" s="253"/>
      <c r="K662" s="253"/>
      <c r="L662" s="253"/>
      <c r="M662" s="253"/>
      <c r="N662" s="253"/>
      <c r="O662" s="253"/>
      <c r="P662" s="253"/>
      <c r="Q662" s="253"/>
      <c r="R662" s="253"/>
      <c r="S662" s="253"/>
      <c r="T662" s="253"/>
      <c r="U662" s="253"/>
      <c r="V662" s="253"/>
      <c r="W662" s="253"/>
      <c r="X662" s="253"/>
      <c r="Y662" s="253"/>
      <c r="Z662" s="253"/>
      <c r="AA662" s="253"/>
      <c r="AB662" s="253"/>
      <c r="AC662" s="253"/>
      <c r="AD662" s="253"/>
      <c r="AE662" s="253"/>
      <c r="AF662" s="253"/>
      <c r="AG662" s="365"/>
      <c r="AH662" s="365"/>
      <c r="AI662" s="365"/>
      <c r="AJ662" s="365"/>
      <c r="AK662" s="365"/>
      <c r="AL662" s="365"/>
      <c r="AM662" s="369"/>
      <c r="AN662" s="369"/>
      <c r="AO662" s="369"/>
      <c r="AP662" s="369"/>
      <c r="AQ662" s="369"/>
      <c r="AR662" s="369"/>
      <c r="AS662" s="369"/>
      <c r="AT662" s="369"/>
      <c r="AU662" s="274"/>
    </row>
    <row r="663" spans="1:47" ht="15.6" outlineLevel="1">
      <c r="A663" s="466"/>
      <c r="B663" s="457" t="s">
        <v>493</v>
      </c>
      <c r="C663" s="281"/>
      <c r="D663" s="252"/>
      <c r="E663" s="251"/>
      <c r="F663" s="251"/>
      <c r="G663" s="251"/>
      <c r="H663" s="251"/>
      <c r="I663" s="251"/>
      <c r="J663" s="251"/>
      <c r="K663" s="251"/>
      <c r="L663" s="251"/>
      <c r="M663" s="251"/>
      <c r="N663" s="251"/>
      <c r="O663" s="251"/>
      <c r="P663" s="251"/>
      <c r="Q663" s="251"/>
      <c r="R663" s="252"/>
      <c r="S663" s="251"/>
      <c r="T663" s="251"/>
      <c r="U663" s="251"/>
      <c r="V663" s="251"/>
      <c r="W663" s="251"/>
      <c r="X663" s="251"/>
      <c r="Y663" s="251"/>
      <c r="Z663" s="251"/>
      <c r="AA663" s="251"/>
      <c r="AB663" s="251"/>
      <c r="AC663" s="251"/>
      <c r="AD663" s="251"/>
      <c r="AE663" s="251"/>
      <c r="AF663" s="251"/>
      <c r="AG663" s="367"/>
      <c r="AH663" s="367"/>
      <c r="AI663" s="367"/>
      <c r="AJ663" s="367"/>
      <c r="AK663" s="367"/>
      <c r="AL663" s="367"/>
      <c r="AM663" s="367"/>
      <c r="AN663" s="367"/>
      <c r="AO663" s="367"/>
      <c r="AP663" s="367"/>
      <c r="AQ663" s="367"/>
      <c r="AR663" s="367"/>
      <c r="AS663" s="367"/>
      <c r="AT663" s="367"/>
      <c r="AU663" s="254"/>
    </row>
    <row r="664" spans="1:47" ht="15" outlineLevel="1">
      <c r="A664" s="466">
        <v>17</v>
      </c>
      <c r="B664" s="381" t="s">
        <v>112</v>
      </c>
      <c r="C664" s="253" t="s">
        <v>25</v>
      </c>
      <c r="D664" s="257"/>
      <c r="E664" s="257"/>
      <c r="F664" s="257"/>
      <c r="G664" s="257"/>
      <c r="H664" s="257"/>
      <c r="I664" s="257"/>
      <c r="J664" s="257"/>
      <c r="K664" s="257"/>
      <c r="L664" s="257"/>
      <c r="M664" s="257"/>
      <c r="N664" s="257"/>
      <c r="O664" s="257"/>
      <c r="P664" s="257"/>
      <c r="Q664" s="257"/>
      <c r="R664" s="257">
        <v>12</v>
      </c>
      <c r="S664" s="257"/>
      <c r="T664" s="257"/>
      <c r="U664" s="257"/>
      <c r="V664" s="257"/>
      <c r="W664" s="257"/>
      <c r="X664" s="257"/>
      <c r="Y664" s="257"/>
      <c r="Z664" s="257"/>
      <c r="AA664" s="257"/>
      <c r="AB664" s="257"/>
      <c r="AC664" s="257"/>
      <c r="AD664" s="257"/>
      <c r="AE664" s="257"/>
      <c r="AF664" s="673"/>
      <c r="AG664" s="379"/>
      <c r="AH664" s="363"/>
      <c r="AI664" s="363"/>
      <c r="AJ664" s="363"/>
      <c r="AK664" s="363"/>
      <c r="AL664" s="363"/>
      <c r="AM664" s="363"/>
      <c r="AN664" s="368"/>
      <c r="AO664" s="368"/>
      <c r="AP664" s="368"/>
      <c r="AQ664" s="368"/>
      <c r="AR664" s="368"/>
      <c r="AS664" s="368"/>
      <c r="AT664" s="368"/>
      <c r="AU664" s="258">
        <f>SUM(AG664:AT664)</f>
        <v>0</v>
      </c>
    </row>
    <row r="665" spans="1:47" ht="15" outlineLevel="1">
      <c r="A665" s="466"/>
      <c r="B665" s="256" t="s">
        <v>309</v>
      </c>
      <c r="C665" s="253" t="s">
        <v>163</v>
      </c>
      <c r="D665" s="257"/>
      <c r="E665" s="257"/>
      <c r="F665" s="257"/>
      <c r="G665" s="257"/>
      <c r="H665" s="257"/>
      <c r="I665" s="257"/>
      <c r="J665" s="257"/>
      <c r="K665" s="257"/>
      <c r="L665" s="257"/>
      <c r="M665" s="257"/>
      <c r="N665" s="257"/>
      <c r="O665" s="257"/>
      <c r="P665" s="257"/>
      <c r="Q665" s="257"/>
      <c r="R665" s="257">
        <f>R664</f>
        <v>12</v>
      </c>
      <c r="S665" s="257"/>
      <c r="T665" s="257"/>
      <c r="U665" s="257"/>
      <c r="V665" s="257"/>
      <c r="W665" s="257"/>
      <c r="X665" s="257"/>
      <c r="Y665" s="257"/>
      <c r="Z665" s="257"/>
      <c r="AA665" s="257"/>
      <c r="AB665" s="257"/>
      <c r="AC665" s="257"/>
      <c r="AD665" s="257"/>
      <c r="AE665" s="257"/>
      <c r="AF665" s="673"/>
      <c r="AG665" s="364">
        <f>AG664</f>
        <v>0</v>
      </c>
      <c r="AH665" s="364">
        <f t="shared" ref="AH665:AT665" si="1930">AH664</f>
        <v>0</v>
      </c>
      <c r="AI665" s="364">
        <f t="shared" si="1930"/>
        <v>0</v>
      </c>
      <c r="AJ665" s="364">
        <f t="shared" si="1930"/>
        <v>0</v>
      </c>
      <c r="AK665" s="364">
        <f t="shared" si="1930"/>
        <v>0</v>
      </c>
      <c r="AL665" s="364">
        <f t="shared" si="1930"/>
        <v>0</v>
      </c>
      <c r="AM665" s="364">
        <f t="shared" si="1930"/>
        <v>0</v>
      </c>
      <c r="AN665" s="364">
        <f t="shared" si="1930"/>
        <v>0</v>
      </c>
      <c r="AO665" s="364">
        <f t="shared" si="1930"/>
        <v>0</v>
      </c>
      <c r="AP665" s="364">
        <f t="shared" si="1930"/>
        <v>0</v>
      </c>
      <c r="AQ665" s="364">
        <f t="shared" si="1930"/>
        <v>0</v>
      </c>
      <c r="AR665" s="364">
        <f t="shared" si="1930"/>
        <v>0</v>
      </c>
      <c r="AS665" s="364">
        <f t="shared" si="1930"/>
        <v>0</v>
      </c>
      <c r="AT665" s="364">
        <f t="shared" si="1930"/>
        <v>0</v>
      </c>
      <c r="AU665" s="268"/>
    </row>
    <row r="666" spans="1:47" ht="15" outlineLevel="1">
      <c r="A666" s="466"/>
      <c r="B666" s="256"/>
      <c r="C666" s="253"/>
      <c r="D666" s="253"/>
      <c r="E666" s="253"/>
      <c r="F666" s="253"/>
      <c r="G666" s="253"/>
      <c r="H666" s="253"/>
      <c r="I666" s="253"/>
      <c r="J666" s="253"/>
      <c r="K666" s="253"/>
      <c r="L666" s="253"/>
      <c r="M666" s="253"/>
      <c r="N666" s="253"/>
      <c r="O666" s="253"/>
      <c r="P666" s="253"/>
      <c r="Q666" s="253"/>
      <c r="R666" s="253"/>
      <c r="S666" s="253"/>
      <c r="T666" s="253"/>
      <c r="U666" s="253"/>
      <c r="V666" s="253"/>
      <c r="W666" s="253"/>
      <c r="X666" s="253"/>
      <c r="Y666" s="253"/>
      <c r="Z666" s="253"/>
      <c r="AA666" s="253"/>
      <c r="AB666" s="253"/>
      <c r="AC666" s="253"/>
      <c r="AD666" s="253"/>
      <c r="AE666" s="253"/>
      <c r="AF666" s="253"/>
      <c r="AG666" s="375"/>
      <c r="AH666" s="378"/>
      <c r="AI666" s="378"/>
      <c r="AJ666" s="378"/>
      <c r="AK666" s="378"/>
      <c r="AL666" s="378"/>
      <c r="AM666" s="378"/>
      <c r="AN666" s="378"/>
      <c r="AO666" s="378"/>
      <c r="AP666" s="378"/>
      <c r="AQ666" s="378"/>
      <c r="AR666" s="378"/>
      <c r="AS666" s="378"/>
      <c r="AT666" s="378"/>
      <c r="AU666" s="268"/>
    </row>
    <row r="667" spans="1:47" ht="15" outlineLevel="1">
      <c r="A667" s="466">
        <v>18</v>
      </c>
      <c r="B667" s="381" t="s">
        <v>109</v>
      </c>
      <c r="C667" s="253" t="s">
        <v>25</v>
      </c>
      <c r="D667" s="257"/>
      <c r="E667" s="257"/>
      <c r="F667" s="257"/>
      <c r="G667" s="257"/>
      <c r="H667" s="257"/>
      <c r="I667" s="257"/>
      <c r="J667" s="257"/>
      <c r="K667" s="257"/>
      <c r="L667" s="257"/>
      <c r="M667" s="257"/>
      <c r="N667" s="257"/>
      <c r="O667" s="257"/>
      <c r="P667" s="257"/>
      <c r="Q667" s="257"/>
      <c r="R667" s="257">
        <v>12</v>
      </c>
      <c r="S667" s="257"/>
      <c r="T667" s="257"/>
      <c r="U667" s="257"/>
      <c r="V667" s="257"/>
      <c r="W667" s="257"/>
      <c r="X667" s="257"/>
      <c r="Y667" s="257"/>
      <c r="Z667" s="257"/>
      <c r="AA667" s="257"/>
      <c r="AB667" s="257"/>
      <c r="AC667" s="257"/>
      <c r="AD667" s="257"/>
      <c r="AE667" s="257"/>
      <c r="AF667" s="673"/>
      <c r="AG667" s="379"/>
      <c r="AH667" s="363"/>
      <c r="AI667" s="363"/>
      <c r="AJ667" s="363"/>
      <c r="AK667" s="363"/>
      <c r="AL667" s="363"/>
      <c r="AM667" s="363"/>
      <c r="AN667" s="368"/>
      <c r="AO667" s="368"/>
      <c r="AP667" s="368"/>
      <c r="AQ667" s="368"/>
      <c r="AR667" s="368"/>
      <c r="AS667" s="368"/>
      <c r="AT667" s="368"/>
      <c r="AU667" s="258">
        <f>SUM(AG667:AT667)</f>
        <v>0</v>
      </c>
    </row>
    <row r="668" spans="1:47" ht="15" outlineLevel="1">
      <c r="A668" s="466"/>
      <c r="B668" s="256" t="s">
        <v>309</v>
      </c>
      <c r="C668" s="253" t="s">
        <v>163</v>
      </c>
      <c r="D668" s="257"/>
      <c r="E668" s="257"/>
      <c r="F668" s="257"/>
      <c r="G668" s="257"/>
      <c r="H668" s="257"/>
      <c r="I668" s="257"/>
      <c r="J668" s="257"/>
      <c r="K668" s="257"/>
      <c r="L668" s="257"/>
      <c r="M668" s="257"/>
      <c r="N668" s="257"/>
      <c r="O668" s="257"/>
      <c r="P668" s="257"/>
      <c r="Q668" s="257"/>
      <c r="R668" s="257">
        <f>R667</f>
        <v>12</v>
      </c>
      <c r="S668" s="257"/>
      <c r="T668" s="257"/>
      <c r="U668" s="257"/>
      <c r="V668" s="257"/>
      <c r="W668" s="257"/>
      <c r="X668" s="257"/>
      <c r="Y668" s="257"/>
      <c r="Z668" s="257"/>
      <c r="AA668" s="257"/>
      <c r="AB668" s="257"/>
      <c r="AC668" s="257"/>
      <c r="AD668" s="257"/>
      <c r="AE668" s="257"/>
      <c r="AF668" s="673"/>
      <c r="AG668" s="364">
        <f>AG667</f>
        <v>0</v>
      </c>
      <c r="AH668" s="364">
        <f t="shared" ref="AH668:AT668" si="1931">AH667</f>
        <v>0</v>
      </c>
      <c r="AI668" s="364">
        <f t="shared" si="1931"/>
        <v>0</v>
      </c>
      <c r="AJ668" s="364">
        <f t="shared" si="1931"/>
        <v>0</v>
      </c>
      <c r="AK668" s="364">
        <f t="shared" si="1931"/>
        <v>0</v>
      </c>
      <c r="AL668" s="364">
        <f t="shared" si="1931"/>
        <v>0</v>
      </c>
      <c r="AM668" s="364">
        <f t="shared" si="1931"/>
        <v>0</v>
      </c>
      <c r="AN668" s="364">
        <f t="shared" si="1931"/>
        <v>0</v>
      </c>
      <c r="AO668" s="364">
        <f t="shared" si="1931"/>
        <v>0</v>
      </c>
      <c r="AP668" s="364">
        <f t="shared" si="1931"/>
        <v>0</v>
      </c>
      <c r="AQ668" s="364">
        <f t="shared" si="1931"/>
        <v>0</v>
      </c>
      <c r="AR668" s="364">
        <f t="shared" si="1931"/>
        <v>0</v>
      </c>
      <c r="AS668" s="364">
        <f t="shared" si="1931"/>
        <v>0</v>
      </c>
      <c r="AT668" s="364">
        <f t="shared" si="1931"/>
        <v>0</v>
      </c>
      <c r="AU668" s="268"/>
    </row>
    <row r="669" spans="1:47" ht="15" outlineLevel="1">
      <c r="A669" s="466"/>
      <c r="B669" s="283"/>
      <c r="C669" s="253"/>
      <c r="D669" s="253"/>
      <c r="E669" s="253"/>
      <c r="F669" s="253"/>
      <c r="G669" s="253"/>
      <c r="H669" s="253"/>
      <c r="I669" s="253"/>
      <c r="J669" s="253"/>
      <c r="K669" s="253"/>
      <c r="L669" s="253"/>
      <c r="M669" s="253"/>
      <c r="N669" s="253"/>
      <c r="O669" s="253"/>
      <c r="P669" s="253"/>
      <c r="Q669" s="253"/>
      <c r="R669" s="253"/>
      <c r="S669" s="253"/>
      <c r="T669" s="253"/>
      <c r="U669" s="253"/>
      <c r="V669" s="253"/>
      <c r="W669" s="253"/>
      <c r="X669" s="253"/>
      <c r="Y669" s="253"/>
      <c r="Z669" s="253"/>
      <c r="AA669" s="253"/>
      <c r="AB669" s="253"/>
      <c r="AC669" s="253"/>
      <c r="AD669" s="253"/>
      <c r="AE669" s="253"/>
      <c r="AF669" s="253"/>
      <c r="AG669" s="376"/>
      <c r="AH669" s="377"/>
      <c r="AI669" s="377"/>
      <c r="AJ669" s="377"/>
      <c r="AK669" s="377"/>
      <c r="AL669" s="377"/>
      <c r="AM669" s="377"/>
      <c r="AN669" s="377"/>
      <c r="AO669" s="377"/>
      <c r="AP669" s="377"/>
      <c r="AQ669" s="377"/>
      <c r="AR669" s="377"/>
      <c r="AS669" s="377"/>
      <c r="AT669" s="377"/>
      <c r="AU669" s="259"/>
    </row>
    <row r="670" spans="1:47" ht="15" outlineLevel="1">
      <c r="A670" s="466">
        <v>19</v>
      </c>
      <c r="B670" s="381" t="s">
        <v>111</v>
      </c>
      <c r="C670" s="253" t="s">
        <v>25</v>
      </c>
      <c r="D670" s="257"/>
      <c r="E670" s="257"/>
      <c r="F670" s="257"/>
      <c r="G670" s="257"/>
      <c r="H670" s="257"/>
      <c r="I670" s="257"/>
      <c r="J670" s="257"/>
      <c r="K670" s="257"/>
      <c r="L670" s="257"/>
      <c r="M670" s="257"/>
      <c r="N670" s="257"/>
      <c r="O670" s="257"/>
      <c r="P670" s="257"/>
      <c r="Q670" s="257"/>
      <c r="R670" s="257">
        <v>12</v>
      </c>
      <c r="S670" s="257"/>
      <c r="T670" s="257"/>
      <c r="U670" s="257"/>
      <c r="V670" s="257"/>
      <c r="W670" s="257"/>
      <c r="X670" s="257"/>
      <c r="Y670" s="257"/>
      <c r="Z670" s="257"/>
      <c r="AA670" s="257"/>
      <c r="AB670" s="257"/>
      <c r="AC670" s="257"/>
      <c r="AD670" s="257"/>
      <c r="AE670" s="257"/>
      <c r="AF670" s="673"/>
      <c r="AG670" s="379"/>
      <c r="AH670" s="363"/>
      <c r="AI670" s="363"/>
      <c r="AJ670" s="363"/>
      <c r="AK670" s="363"/>
      <c r="AL670" s="363"/>
      <c r="AM670" s="363"/>
      <c r="AN670" s="368"/>
      <c r="AO670" s="368"/>
      <c r="AP670" s="368"/>
      <c r="AQ670" s="368"/>
      <c r="AR670" s="368"/>
      <c r="AS670" s="368"/>
      <c r="AT670" s="368"/>
      <c r="AU670" s="258">
        <f>SUM(AG670:AT670)</f>
        <v>0</v>
      </c>
    </row>
    <row r="671" spans="1:47" ht="15" outlineLevel="1">
      <c r="A671" s="466"/>
      <c r="B671" s="256" t="s">
        <v>309</v>
      </c>
      <c r="C671" s="253" t="s">
        <v>163</v>
      </c>
      <c r="D671" s="257"/>
      <c r="E671" s="257"/>
      <c r="F671" s="257"/>
      <c r="G671" s="257"/>
      <c r="H671" s="257"/>
      <c r="I671" s="257"/>
      <c r="J671" s="257"/>
      <c r="K671" s="257"/>
      <c r="L671" s="257"/>
      <c r="M671" s="257"/>
      <c r="N671" s="257"/>
      <c r="O671" s="257"/>
      <c r="P671" s="257"/>
      <c r="Q671" s="257"/>
      <c r="R671" s="257">
        <f>R670</f>
        <v>12</v>
      </c>
      <c r="S671" s="257"/>
      <c r="T671" s="257"/>
      <c r="U671" s="257"/>
      <c r="V671" s="257"/>
      <c r="W671" s="257"/>
      <c r="X671" s="257"/>
      <c r="Y671" s="257"/>
      <c r="Z671" s="257"/>
      <c r="AA671" s="257"/>
      <c r="AB671" s="257"/>
      <c r="AC671" s="257"/>
      <c r="AD671" s="257"/>
      <c r="AE671" s="257"/>
      <c r="AF671" s="673"/>
      <c r="AG671" s="364">
        <f>AG670</f>
        <v>0</v>
      </c>
      <c r="AH671" s="364">
        <f t="shared" ref="AH671:AT671" si="1932">AH670</f>
        <v>0</v>
      </c>
      <c r="AI671" s="364">
        <f t="shared" si="1932"/>
        <v>0</v>
      </c>
      <c r="AJ671" s="364">
        <f t="shared" si="1932"/>
        <v>0</v>
      </c>
      <c r="AK671" s="364">
        <f t="shared" si="1932"/>
        <v>0</v>
      </c>
      <c r="AL671" s="364">
        <f t="shared" si="1932"/>
        <v>0</v>
      </c>
      <c r="AM671" s="364">
        <f t="shared" si="1932"/>
        <v>0</v>
      </c>
      <c r="AN671" s="364">
        <f t="shared" si="1932"/>
        <v>0</v>
      </c>
      <c r="AO671" s="364">
        <f t="shared" si="1932"/>
        <v>0</v>
      </c>
      <c r="AP671" s="364">
        <f t="shared" si="1932"/>
        <v>0</v>
      </c>
      <c r="AQ671" s="364">
        <f t="shared" si="1932"/>
        <v>0</v>
      </c>
      <c r="AR671" s="364">
        <f t="shared" si="1932"/>
        <v>0</v>
      </c>
      <c r="AS671" s="364">
        <f t="shared" si="1932"/>
        <v>0</v>
      </c>
      <c r="AT671" s="364">
        <f t="shared" si="1932"/>
        <v>0</v>
      </c>
      <c r="AU671" s="259"/>
    </row>
    <row r="672" spans="1:47" ht="15" outlineLevel="1">
      <c r="A672" s="466"/>
      <c r="B672" s="283"/>
      <c r="C672" s="253"/>
      <c r="D672" s="253"/>
      <c r="E672" s="253"/>
      <c r="F672" s="253"/>
      <c r="G672" s="253"/>
      <c r="H672" s="253"/>
      <c r="I672" s="253"/>
      <c r="J672" s="253"/>
      <c r="K672" s="253"/>
      <c r="L672" s="253"/>
      <c r="M672" s="253"/>
      <c r="N672" s="253"/>
      <c r="O672" s="253"/>
      <c r="P672" s="253"/>
      <c r="Q672" s="253"/>
      <c r="R672" s="253"/>
      <c r="S672" s="253"/>
      <c r="T672" s="253"/>
      <c r="U672" s="253"/>
      <c r="V672" s="253"/>
      <c r="W672" s="253"/>
      <c r="X672" s="253"/>
      <c r="Y672" s="253"/>
      <c r="Z672" s="253"/>
      <c r="AA672" s="253"/>
      <c r="AB672" s="253"/>
      <c r="AC672" s="253"/>
      <c r="AD672" s="253"/>
      <c r="AE672" s="253"/>
      <c r="AF672" s="253"/>
      <c r="AG672" s="365"/>
      <c r="AH672" s="365"/>
      <c r="AI672" s="365"/>
      <c r="AJ672" s="365"/>
      <c r="AK672" s="365"/>
      <c r="AL672" s="365"/>
      <c r="AM672" s="365"/>
      <c r="AN672" s="365"/>
      <c r="AO672" s="365"/>
      <c r="AP672" s="365"/>
      <c r="AQ672" s="365"/>
      <c r="AR672" s="365"/>
      <c r="AS672" s="365"/>
      <c r="AT672" s="365"/>
      <c r="AU672" s="268"/>
    </row>
    <row r="673" spans="1:47" ht="15" outlineLevel="1">
      <c r="A673" s="466">
        <v>20</v>
      </c>
      <c r="B673" s="381" t="s">
        <v>110</v>
      </c>
      <c r="C673" s="253" t="s">
        <v>25</v>
      </c>
      <c r="D673" s="257"/>
      <c r="E673" s="257"/>
      <c r="F673" s="257"/>
      <c r="G673" s="257"/>
      <c r="H673" s="257"/>
      <c r="I673" s="257"/>
      <c r="J673" s="257"/>
      <c r="K673" s="257"/>
      <c r="L673" s="257"/>
      <c r="M673" s="257"/>
      <c r="N673" s="257"/>
      <c r="O673" s="257"/>
      <c r="P673" s="257"/>
      <c r="Q673" s="257"/>
      <c r="R673" s="257">
        <v>12</v>
      </c>
      <c r="S673" s="257"/>
      <c r="T673" s="257"/>
      <c r="U673" s="257"/>
      <c r="V673" s="257"/>
      <c r="W673" s="257"/>
      <c r="X673" s="257"/>
      <c r="Y673" s="257"/>
      <c r="Z673" s="257"/>
      <c r="AA673" s="257"/>
      <c r="AB673" s="257"/>
      <c r="AC673" s="257"/>
      <c r="AD673" s="257"/>
      <c r="AE673" s="257"/>
      <c r="AF673" s="673"/>
      <c r="AG673" s="379"/>
      <c r="AH673" s="363"/>
      <c r="AI673" s="363"/>
      <c r="AJ673" s="363"/>
      <c r="AK673" s="363"/>
      <c r="AL673" s="363"/>
      <c r="AM673" s="363"/>
      <c r="AN673" s="368"/>
      <c r="AO673" s="368"/>
      <c r="AP673" s="368"/>
      <c r="AQ673" s="368"/>
      <c r="AR673" s="368"/>
      <c r="AS673" s="368"/>
      <c r="AT673" s="368"/>
      <c r="AU673" s="258">
        <f>SUM(AG673:AT673)</f>
        <v>0</v>
      </c>
    </row>
    <row r="674" spans="1:47" ht="15" outlineLevel="1">
      <c r="A674" s="466"/>
      <c r="B674" s="256" t="s">
        <v>309</v>
      </c>
      <c r="C674" s="253" t="s">
        <v>163</v>
      </c>
      <c r="D674" s="257"/>
      <c r="E674" s="257"/>
      <c r="F674" s="257"/>
      <c r="G674" s="257"/>
      <c r="H674" s="257"/>
      <c r="I674" s="257"/>
      <c r="J674" s="257"/>
      <c r="K674" s="257"/>
      <c r="L674" s="257"/>
      <c r="M674" s="257"/>
      <c r="N674" s="257"/>
      <c r="O674" s="257"/>
      <c r="P674" s="257"/>
      <c r="Q674" s="257"/>
      <c r="R674" s="257">
        <f>R673</f>
        <v>12</v>
      </c>
      <c r="S674" s="257"/>
      <c r="T674" s="257"/>
      <c r="U674" s="257"/>
      <c r="V674" s="257"/>
      <c r="W674" s="257"/>
      <c r="X674" s="257"/>
      <c r="Y674" s="257"/>
      <c r="Z674" s="257"/>
      <c r="AA674" s="257"/>
      <c r="AB674" s="257"/>
      <c r="AC674" s="257"/>
      <c r="AD674" s="257"/>
      <c r="AE674" s="257"/>
      <c r="AF674" s="673"/>
      <c r="AG674" s="364">
        <f>AG673</f>
        <v>0</v>
      </c>
      <c r="AH674" s="364">
        <f t="shared" ref="AH674:AT674" si="1933">AH673</f>
        <v>0</v>
      </c>
      <c r="AI674" s="364">
        <f t="shared" si="1933"/>
        <v>0</v>
      </c>
      <c r="AJ674" s="364">
        <f t="shared" si="1933"/>
        <v>0</v>
      </c>
      <c r="AK674" s="364">
        <f t="shared" si="1933"/>
        <v>0</v>
      </c>
      <c r="AL674" s="364">
        <f t="shared" si="1933"/>
        <v>0</v>
      </c>
      <c r="AM674" s="364">
        <f t="shared" si="1933"/>
        <v>0</v>
      </c>
      <c r="AN674" s="364">
        <f t="shared" si="1933"/>
        <v>0</v>
      </c>
      <c r="AO674" s="364">
        <f t="shared" si="1933"/>
        <v>0</v>
      </c>
      <c r="AP674" s="364">
        <f t="shared" si="1933"/>
        <v>0</v>
      </c>
      <c r="AQ674" s="364">
        <f t="shared" si="1933"/>
        <v>0</v>
      </c>
      <c r="AR674" s="364">
        <f t="shared" si="1933"/>
        <v>0</v>
      </c>
      <c r="AS674" s="364">
        <f t="shared" si="1933"/>
        <v>0</v>
      </c>
      <c r="AT674" s="364">
        <f t="shared" si="1933"/>
        <v>0</v>
      </c>
      <c r="AU674" s="268"/>
    </row>
    <row r="675" spans="1:47" ht="15.6" outlineLevel="1">
      <c r="A675" s="466"/>
      <c r="B675" s="284"/>
      <c r="C675" s="262"/>
      <c r="D675" s="253"/>
      <c r="E675" s="253"/>
      <c r="F675" s="253"/>
      <c r="G675" s="253"/>
      <c r="H675" s="253"/>
      <c r="I675" s="253"/>
      <c r="J675" s="253"/>
      <c r="K675" s="253"/>
      <c r="L675" s="253"/>
      <c r="M675" s="253"/>
      <c r="N675" s="253"/>
      <c r="O675" s="253"/>
      <c r="P675" s="253"/>
      <c r="Q675" s="253"/>
      <c r="R675" s="262"/>
      <c r="S675" s="253"/>
      <c r="T675" s="253"/>
      <c r="U675" s="253"/>
      <c r="V675" s="253"/>
      <c r="W675" s="253"/>
      <c r="X675" s="253"/>
      <c r="Y675" s="253"/>
      <c r="Z675" s="253"/>
      <c r="AA675" s="253"/>
      <c r="AB675" s="253"/>
      <c r="AC675" s="253"/>
      <c r="AD675" s="253"/>
      <c r="AE675" s="253"/>
      <c r="AF675" s="253"/>
      <c r="AG675" s="365"/>
      <c r="AH675" s="365"/>
      <c r="AI675" s="365"/>
      <c r="AJ675" s="365"/>
      <c r="AK675" s="365"/>
      <c r="AL675" s="365"/>
      <c r="AM675" s="365"/>
      <c r="AN675" s="365"/>
      <c r="AO675" s="365"/>
      <c r="AP675" s="365"/>
      <c r="AQ675" s="365"/>
      <c r="AR675" s="365"/>
      <c r="AS675" s="365"/>
      <c r="AT675" s="365"/>
      <c r="AU675" s="268"/>
    </row>
    <row r="676" spans="1:47" ht="15.6" outlineLevel="1">
      <c r="A676" s="466"/>
      <c r="B676" s="456" t="s">
        <v>500</v>
      </c>
      <c r="C676" s="253"/>
      <c r="D676" s="253"/>
      <c r="E676" s="253"/>
      <c r="F676" s="253"/>
      <c r="G676" s="253"/>
      <c r="H676" s="253"/>
      <c r="I676" s="253"/>
      <c r="J676" s="253"/>
      <c r="K676" s="253"/>
      <c r="L676" s="253"/>
      <c r="M676" s="253"/>
      <c r="N676" s="253"/>
      <c r="O676" s="253"/>
      <c r="P676" s="253"/>
      <c r="Q676" s="253"/>
      <c r="R676" s="253"/>
      <c r="S676" s="253"/>
      <c r="T676" s="253"/>
      <c r="U676" s="253"/>
      <c r="V676" s="253"/>
      <c r="W676" s="253"/>
      <c r="X676" s="253"/>
      <c r="Y676" s="253"/>
      <c r="Z676" s="253"/>
      <c r="AA676" s="253"/>
      <c r="AB676" s="253"/>
      <c r="AC676" s="253"/>
      <c r="AD676" s="253"/>
      <c r="AE676" s="253"/>
      <c r="AF676" s="253"/>
      <c r="AG676" s="375"/>
      <c r="AH676" s="378"/>
      <c r="AI676" s="378"/>
      <c r="AJ676" s="378"/>
      <c r="AK676" s="378"/>
      <c r="AL676" s="378"/>
      <c r="AM676" s="378"/>
      <c r="AN676" s="378"/>
      <c r="AO676" s="378"/>
      <c r="AP676" s="378"/>
      <c r="AQ676" s="378"/>
      <c r="AR676" s="378"/>
      <c r="AS676" s="378"/>
      <c r="AT676" s="378"/>
      <c r="AU676" s="268"/>
    </row>
    <row r="677" spans="1:47" ht="15.6" outlineLevel="1">
      <c r="A677" s="466"/>
      <c r="B677" s="445" t="s">
        <v>496</v>
      </c>
      <c r="C677" s="253"/>
      <c r="D677" s="253"/>
      <c r="E677" s="253"/>
      <c r="F677" s="253"/>
      <c r="G677" s="253"/>
      <c r="H677" s="253"/>
      <c r="I677" s="253"/>
      <c r="J677" s="253"/>
      <c r="K677" s="253"/>
      <c r="L677" s="253"/>
      <c r="M677" s="253"/>
      <c r="N677" s="253"/>
      <c r="O677" s="253"/>
      <c r="P677" s="253"/>
      <c r="Q677" s="253"/>
      <c r="R677" s="253"/>
      <c r="S677" s="253"/>
      <c r="T677" s="253"/>
      <c r="U677" s="253"/>
      <c r="V677" s="253"/>
      <c r="W677" s="253"/>
      <c r="X677" s="253"/>
      <c r="Y677" s="253"/>
      <c r="Z677" s="253"/>
      <c r="AA677" s="253"/>
      <c r="AB677" s="253"/>
      <c r="AC677" s="253"/>
      <c r="AD677" s="253"/>
      <c r="AE677" s="253"/>
      <c r="AF677" s="253"/>
      <c r="AG677" s="375"/>
      <c r="AH677" s="378"/>
      <c r="AI677" s="378"/>
      <c r="AJ677" s="378"/>
      <c r="AK677" s="378"/>
      <c r="AL677" s="378"/>
      <c r="AM677" s="378"/>
      <c r="AN677" s="378"/>
      <c r="AO677" s="378"/>
      <c r="AP677" s="378"/>
      <c r="AQ677" s="378"/>
      <c r="AR677" s="378"/>
      <c r="AS677" s="378"/>
      <c r="AT677" s="378"/>
      <c r="AU677" s="268"/>
    </row>
    <row r="678" spans="1:47" ht="15" outlineLevel="1">
      <c r="A678" s="466">
        <v>21</v>
      </c>
      <c r="B678" s="381" t="s">
        <v>113</v>
      </c>
      <c r="C678" s="253" t="s">
        <v>25</v>
      </c>
      <c r="D678" s="257"/>
      <c r="E678" s="257"/>
      <c r="F678" s="257"/>
      <c r="G678" s="257"/>
      <c r="H678" s="257"/>
      <c r="I678" s="257"/>
      <c r="J678" s="257"/>
      <c r="K678" s="257"/>
      <c r="L678" s="257"/>
      <c r="M678" s="257"/>
      <c r="N678" s="257"/>
      <c r="O678" s="257"/>
      <c r="P678" s="257"/>
      <c r="Q678" s="673"/>
      <c r="R678" s="253"/>
      <c r="S678" s="257"/>
      <c r="T678" s="257"/>
      <c r="U678" s="257"/>
      <c r="V678" s="257"/>
      <c r="W678" s="257"/>
      <c r="X678" s="257"/>
      <c r="Y678" s="257"/>
      <c r="Z678" s="257"/>
      <c r="AA678" s="257"/>
      <c r="AB678" s="257"/>
      <c r="AC678" s="257"/>
      <c r="AD678" s="257"/>
      <c r="AE678" s="257"/>
      <c r="AF678" s="673"/>
      <c r="AG678" s="363"/>
      <c r="AH678" s="363"/>
      <c r="AI678" s="363"/>
      <c r="AJ678" s="363"/>
      <c r="AK678" s="363"/>
      <c r="AL678" s="363"/>
      <c r="AM678" s="363"/>
      <c r="AN678" s="363"/>
      <c r="AO678" s="363"/>
      <c r="AP678" s="363"/>
      <c r="AQ678" s="363"/>
      <c r="AR678" s="363"/>
      <c r="AS678" s="363"/>
      <c r="AT678" s="363"/>
      <c r="AU678" s="258">
        <f>SUM(AG678:AT678)</f>
        <v>0</v>
      </c>
    </row>
    <row r="679" spans="1:47" ht="15" outlineLevel="1">
      <c r="A679" s="466"/>
      <c r="B679" s="256" t="s">
        <v>309</v>
      </c>
      <c r="C679" s="253" t="s">
        <v>163</v>
      </c>
      <c r="D679" s="257"/>
      <c r="E679" s="257"/>
      <c r="F679" s="257"/>
      <c r="G679" s="257"/>
      <c r="H679" s="257"/>
      <c r="I679" s="257"/>
      <c r="J679" s="257"/>
      <c r="K679" s="257"/>
      <c r="L679" s="257"/>
      <c r="M679" s="257"/>
      <c r="N679" s="257"/>
      <c r="O679" s="257"/>
      <c r="P679" s="257"/>
      <c r="Q679" s="673"/>
      <c r="R679" s="253"/>
      <c r="S679" s="257"/>
      <c r="T679" s="257"/>
      <c r="U679" s="257"/>
      <c r="V679" s="257"/>
      <c r="W679" s="257"/>
      <c r="X679" s="257"/>
      <c r="Y679" s="257"/>
      <c r="Z679" s="257"/>
      <c r="AA679" s="257"/>
      <c r="AB679" s="257"/>
      <c r="AC679" s="257"/>
      <c r="AD679" s="257"/>
      <c r="AE679" s="257"/>
      <c r="AF679" s="673"/>
      <c r="AG679" s="364">
        <f>AG678</f>
        <v>0</v>
      </c>
      <c r="AH679" s="364">
        <f t="shared" ref="AH679" si="1934">AH678</f>
        <v>0</v>
      </c>
      <c r="AI679" s="364">
        <f t="shared" ref="AI679" si="1935">AI678</f>
        <v>0</v>
      </c>
      <c r="AJ679" s="364">
        <f t="shared" ref="AJ679" si="1936">AJ678</f>
        <v>0</v>
      </c>
      <c r="AK679" s="364">
        <f t="shared" ref="AK679" si="1937">AK678</f>
        <v>0</v>
      </c>
      <c r="AL679" s="364">
        <f t="shared" ref="AL679" si="1938">AL678</f>
        <v>0</v>
      </c>
      <c r="AM679" s="364">
        <f t="shared" ref="AM679" si="1939">AM678</f>
        <v>0</v>
      </c>
      <c r="AN679" s="364">
        <f t="shared" ref="AN679" si="1940">AN678</f>
        <v>0</v>
      </c>
      <c r="AO679" s="364">
        <f t="shared" ref="AO679" si="1941">AO678</f>
        <v>0</v>
      </c>
      <c r="AP679" s="364">
        <f t="shared" ref="AP679" si="1942">AP678</f>
        <v>0</v>
      </c>
      <c r="AQ679" s="364">
        <f t="shared" ref="AQ679" si="1943">AQ678</f>
        <v>0</v>
      </c>
      <c r="AR679" s="364">
        <f t="shared" ref="AR679" si="1944">AR678</f>
        <v>0</v>
      </c>
      <c r="AS679" s="364">
        <f t="shared" ref="AS679" si="1945">AS678</f>
        <v>0</v>
      </c>
      <c r="AT679" s="364">
        <f t="shared" ref="AT679" si="1946">AT678</f>
        <v>0</v>
      </c>
      <c r="AU679" s="268"/>
    </row>
    <row r="680" spans="1:47" ht="15" outlineLevel="1">
      <c r="A680" s="466"/>
      <c r="B680" s="256"/>
      <c r="C680" s="253"/>
      <c r="D680" s="253"/>
      <c r="E680" s="253"/>
      <c r="F680" s="253"/>
      <c r="G680" s="253"/>
      <c r="H680" s="253"/>
      <c r="I680" s="253"/>
      <c r="J680" s="253"/>
      <c r="K680" s="253"/>
      <c r="L680" s="253"/>
      <c r="M680" s="253"/>
      <c r="N680" s="253"/>
      <c r="O680" s="253"/>
      <c r="P680" s="253"/>
      <c r="Q680" s="253"/>
      <c r="R680" s="253"/>
      <c r="S680" s="253"/>
      <c r="T680" s="253"/>
      <c r="U680" s="253"/>
      <c r="V680" s="253"/>
      <c r="W680" s="253"/>
      <c r="X680" s="253"/>
      <c r="Y680" s="253"/>
      <c r="Z680" s="253"/>
      <c r="AA680" s="253"/>
      <c r="AB680" s="253"/>
      <c r="AC680" s="253"/>
      <c r="AD680" s="253"/>
      <c r="AE680" s="253"/>
      <c r="AF680" s="253"/>
      <c r="AG680" s="375"/>
      <c r="AH680" s="378"/>
      <c r="AI680" s="378"/>
      <c r="AJ680" s="378"/>
      <c r="AK680" s="378"/>
      <c r="AL680" s="378"/>
      <c r="AM680" s="378"/>
      <c r="AN680" s="378"/>
      <c r="AO680" s="378"/>
      <c r="AP680" s="378"/>
      <c r="AQ680" s="378"/>
      <c r="AR680" s="378"/>
      <c r="AS680" s="378"/>
      <c r="AT680" s="378"/>
      <c r="AU680" s="268"/>
    </row>
    <row r="681" spans="1:47" ht="15" outlineLevel="1">
      <c r="A681" s="466">
        <v>22</v>
      </c>
      <c r="B681" s="381" t="s">
        <v>114</v>
      </c>
      <c r="C681" s="253" t="s">
        <v>25</v>
      </c>
      <c r="D681" s="257"/>
      <c r="E681" s="257"/>
      <c r="F681" s="257"/>
      <c r="G681" s="257"/>
      <c r="H681" s="257"/>
      <c r="I681" s="257"/>
      <c r="J681" s="257"/>
      <c r="K681" s="257"/>
      <c r="L681" s="257"/>
      <c r="M681" s="257"/>
      <c r="N681" s="257"/>
      <c r="O681" s="257"/>
      <c r="P681" s="257"/>
      <c r="Q681" s="673"/>
      <c r="R681" s="253"/>
      <c r="S681" s="257"/>
      <c r="T681" s="257"/>
      <c r="U681" s="257"/>
      <c r="V681" s="257"/>
      <c r="W681" s="257"/>
      <c r="X681" s="257"/>
      <c r="Y681" s="257"/>
      <c r="Z681" s="257"/>
      <c r="AA681" s="257"/>
      <c r="AB681" s="257"/>
      <c r="AC681" s="257"/>
      <c r="AD681" s="257"/>
      <c r="AE681" s="257"/>
      <c r="AF681" s="673"/>
      <c r="AG681" s="363"/>
      <c r="AH681" s="363"/>
      <c r="AI681" s="363"/>
      <c r="AJ681" s="363"/>
      <c r="AK681" s="363"/>
      <c r="AL681" s="363"/>
      <c r="AM681" s="363"/>
      <c r="AN681" s="363"/>
      <c r="AO681" s="363"/>
      <c r="AP681" s="363"/>
      <c r="AQ681" s="363"/>
      <c r="AR681" s="363"/>
      <c r="AS681" s="363"/>
      <c r="AT681" s="363"/>
      <c r="AU681" s="258">
        <f>SUM(AG681:AT681)</f>
        <v>0</v>
      </c>
    </row>
    <row r="682" spans="1:47" ht="15" outlineLevel="1">
      <c r="A682" s="466"/>
      <c r="B682" s="256" t="s">
        <v>309</v>
      </c>
      <c r="C682" s="253" t="s">
        <v>163</v>
      </c>
      <c r="D682" s="257"/>
      <c r="E682" s="257"/>
      <c r="F682" s="257"/>
      <c r="G682" s="257"/>
      <c r="H682" s="257"/>
      <c r="I682" s="257"/>
      <c r="J682" s="257"/>
      <c r="K682" s="257"/>
      <c r="L682" s="257"/>
      <c r="M682" s="257"/>
      <c r="N682" s="257"/>
      <c r="O682" s="257"/>
      <c r="P682" s="257"/>
      <c r="Q682" s="673"/>
      <c r="R682" s="253"/>
      <c r="S682" s="257"/>
      <c r="T682" s="257"/>
      <c r="U682" s="257"/>
      <c r="V682" s="257"/>
      <c r="W682" s="257"/>
      <c r="X682" s="257"/>
      <c r="Y682" s="257"/>
      <c r="Z682" s="257"/>
      <c r="AA682" s="257"/>
      <c r="AB682" s="257"/>
      <c r="AC682" s="257"/>
      <c r="AD682" s="257"/>
      <c r="AE682" s="257"/>
      <c r="AF682" s="673"/>
      <c r="AG682" s="364">
        <f>AG681</f>
        <v>0</v>
      </c>
      <c r="AH682" s="364">
        <f t="shared" ref="AH682" si="1947">AH681</f>
        <v>0</v>
      </c>
      <c r="AI682" s="364">
        <f t="shared" ref="AI682" si="1948">AI681</f>
        <v>0</v>
      </c>
      <c r="AJ682" s="364">
        <f t="shared" ref="AJ682" si="1949">AJ681</f>
        <v>0</v>
      </c>
      <c r="AK682" s="364">
        <f t="shared" ref="AK682" si="1950">AK681</f>
        <v>0</v>
      </c>
      <c r="AL682" s="364">
        <f t="shared" ref="AL682" si="1951">AL681</f>
        <v>0</v>
      </c>
      <c r="AM682" s="364">
        <f t="shared" ref="AM682" si="1952">AM681</f>
        <v>0</v>
      </c>
      <c r="AN682" s="364">
        <f t="shared" ref="AN682" si="1953">AN681</f>
        <v>0</v>
      </c>
      <c r="AO682" s="364">
        <f t="shared" ref="AO682" si="1954">AO681</f>
        <v>0</v>
      </c>
      <c r="AP682" s="364">
        <f t="shared" ref="AP682" si="1955">AP681</f>
        <v>0</v>
      </c>
      <c r="AQ682" s="364">
        <f t="shared" ref="AQ682" si="1956">AQ681</f>
        <v>0</v>
      </c>
      <c r="AR682" s="364">
        <f t="shared" ref="AR682" si="1957">AR681</f>
        <v>0</v>
      </c>
      <c r="AS682" s="364">
        <f t="shared" ref="AS682" si="1958">AS681</f>
        <v>0</v>
      </c>
      <c r="AT682" s="364">
        <f t="shared" ref="AT682" si="1959">AT681</f>
        <v>0</v>
      </c>
      <c r="AU682" s="268"/>
    </row>
    <row r="683" spans="1:47" ht="15" outlineLevel="1">
      <c r="A683" s="466"/>
      <c r="B683" s="256"/>
      <c r="C683" s="253"/>
      <c r="D683" s="253"/>
      <c r="E683" s="253"/>
      <c r="F683" s="253"/>
      <c r="G683" s="253"/>
      <c r="H683" s="253"/>
      <c r="I683" s="253"/>
      <c r="J683" s="253"/>
      <c r="K683" s="253"/>
      <c r="L683" s="253"/>
      <c r="M683" s="253"/>
      <c r="N683" s="253"/>
      <c r="O683" s="253"/>
      <c r="P683" s="253"/>
      <c r="Q683" s="253"/>
      <c r="R683" s="253"/>
      <c r="S683" s="253"/>
      <c r="T683" s="253"/>
      <c r="U683" s="253"/>
      <c r="V683" s="253"/>
      <c r="W683" s="253"/>
      <c r="X683" s="253"/>
      <c r="Y683" s="253"/>
      <c r="Z683" s="253"/>
      <c r="AA683" s="253"/>
      <c r="AB683" s="253"/>
      <c r="AC683" s="253"/>
      <c r="AD683" s="253"/>
      <c r="AE683" s="253"/>
      <c r="AF683" s="253"/>
      <c r="AG683" s="375"/>
      <c r="AH683" s="378"/>
      <c r="AI683" s="378"/>
      <c r="AJ683" s="378"/>
      <c r="AK683" s="378"/>
      <c r="AL683" s="378"/>
      <c r="AM683" s="378"/>
      <c r="AN683" s="378"/>
      <c r="AO683" s="378"/>
      <c r="AP683" s="378"/>
      <c r="AQ683" s="378"/>
      <c r="AR683" s="378"/>
      <c r="AS683" s="378"/>
      <c r="AT683" s="378"/>
      <c r="AU683" s="268"/>
    </row>
    <row r="684" spans="1:47" ht="15" outlineLevel="1">
      <c r="A684" s="466">
        <v>23</v>
      </c>
      <c r="B684" s="381" t="s">
        <v>115</v>
      </c>
      <c r="C684" s="253" t="s">
        <v>25</v>
      </c>
      <c r="D684" s="257"/>
      <c r="E684" s="257"/>
      <c r="F684" s="257"/>
      <c r="G684" s="257">
        <f>+'7.  Persistence Report'!BA45</f>
        <v>92294.853540000011</v>
      </c>
      <c r="H684" s="257">
        <f>+'7.  Persistence Report'!BB45</f>
        <v>92294.853540000011</v>
      </c>
      <c r="I684" s="257">
        <f>+'7.  Persistence Report'!BC45</f>
        <v>92294.853540000011</v>
      </c>
      <c r="J684" s="257">
        <f>+'7.  Persistence Report'!BD45</f>
        <v>92294.853540000011</v>
      </c>
      <c r="K684" s="257">
        <f>+'7.  Persistence Report'!BE45</f>
        <v>0</v>
      </c>
      <c r="L684" s="257">
        <f>+'7.  Persistence Report'!BF45</f>
        <v>0</v>
      </c>
      <c r="M684" s="257">
        <f>+'7.  Persistence Report'!BG45</f>
        <v>0</v>
      </c>
      <c r="N684" s="257">
        <f>+'7.  Persistence Report'!BH45</f>
        <v>0</v>
      </c>
      <c r="O684" s="257">
        <f>+'7.  Persistence Report'!BI45</f>
        <v>0</v>
      </c>
      <c r="P684" s="257">
        <f>+'7.  Persistence Report'!BJ45</f>
        <v>0</v>
      </c>
      <c r="Q684" s="673"/>
      <c r="R684" s="253"/>
      <c r="S684" s="257"/>
      <c r="T684" s="257"/>
      <c r="U684" s="257"/>
      <c r="V684" s="257">
        <f>+'7.  Persistence Report'!V45</f>
        <v>0</v>
      </c>
      <c r="W684" s="257">
        <f>+'7.  Persistence Report'!W45</f>
        <v>0</v>
      </c>
      <c r="X684" s="257">
        <f>+'7.  Persistence Report'!X45</f>
        <v>0</v>
      </c>
      <c r="Y684" s="257">
        <f>+'7.  Persistence Report'!Y45</f>
        <v>0</v>
      </c>
      <c r="Z684" s="257">
        <f>+'7.  Persistence Report'!Z45</f>
        <v>0</v>
      </c>
      <c r="AA684" s="257">
        <f>+'7.  Persistence Report'!AA45</f>
        <v>0</v>
      </c>
      <c r="AB684" s="257">
        <f>+'7.  Persistence Report'!AB45</f>
        <v>0</v>
      </c>
      <c r="AC684" s="257">
        <f>+'7.  Persistence Report'!AC45</f>
        <v>0</v>
      </c>
      <c r="AD684" s="257">
        <f>+'7.  Persistence Report'!AD45</f>
        <v>0</v>
      </c>
      <c r="AE684" s="257">
        <f>+'7.  Persistence Report'!AE45</f>
        <v>0</v>
      </c>
      <c r="AF684" s="673"/>
      <c r="AG684" s="363"/>
      <c r="AH684" s="363"/>
      <c r="AI684" s="363"/>
      <c r="AJ684" s="363"/>
      <c r="AK684" s="363"/>
      <c r="AL684" s="363"/>
      <c r="AM684" s="363"/>
      <c r="AN684" s="363"/>
      <c r="AO684" s="363"/>
      <c r="AP684" s="363"/>
      <c r="AQ684" s="363"/>
      <c r="AR684" s="363"/>
      <c r="AS684" s="363"/>
      <c r="AT684" s="363"/>
      <c r="AU684" s="258">
        <f>SUM(AG684:AT684)</f>
        <v>0</v>
      </c>
    </row>
    <row r="685" spans="1:47" ht="15" outlineLevel="1">
      <c r="A685" s="466"/>
      <c r="B685" s="256" t="s">
        <v>309</v>
      </c>
      <c r="C685" s="253" t="s">
        <v>163</v>
      </c>
      <c r="D685" s="257"/>
      <c r="E685" s="257"/>
      <c r="F685" s="257"/>
      <c r="G685" s="257"/>
      <c r="H685" s="257"/>
      <c r="I685" s="257"/>
      <c r="J685" s="257"/>
      <c r="K685" s="257"/>
      <c r="L685" s="257"/>
      <c r="M685" s="257"/>
      <c r="N685" s="257"/>
      <c r="O685" s="257"/>
      <c r="P685" s="257"/>
      <c r="Q685" s="673"/>
      <c r="R685" s="253"/>
      <c r="S685" s="257"/>
      <c r="T685" s="257"/>
      <c r="U685" s="257"/>
      <c r="V685" s="257"/>
      <c r="W685" s="257"/>
      <c r="X685" s="257"/>
      <c r="Y685" s="257"/>
      <c r="Z685" s="257"/>
      <c r="AA685" s="257"/>
      <c r="AB685" s="257"/>
      <c r="AC685" s="257"/>
      <c r="AD685" s="257"/>
      <c r="AE685" s="257"/>
      <c r="AF685" s="673"/>
      <c r="AG685" s="364">
        <f>AG684</f>
        <v>0</v>
      </c>
      <c r="AH685" s="364">
        <f t="shared" ref="AH685" si="1960">AH684</f>
        <v>0</v>
      </c>
      <c r="AI685" s="364">
        <f t="shared" ref="AI685" si="1961">AI684</f>
        <v>0</v>
      </c>
      <c r="AJ685" s="364">
        <f t="shared" ref="AJ685" si="1962">AJ684</f>
        <v>0</v>
      </c>
      <c r="AK685" s="364">
        <f t="shared" ref="AK685" si="1963">AK684</f>
        <v>0</v>
      </c>
      <c r="AL685" s="364">
        <f t="shared" ref="AL685" si="1964">AL684</f>
        <v>0</v>
      </c>
      <c r="AM685" s="364">
        <f t="shared" ref="AM685" si="1965">AM684</f>
        <v>0</v>
      </c>
      <c r="AN685" s="364">
        <f t="shared" ref="AN685" si="1966">AN684</f>
        <v>0</v>
      </c>
      <c r="AO685" s="364">
        <f t="shared" ref="AO685" si="1967">AO684</f>
        <v>0</v>
      </c>
      <c r="AP685" s="364">
        <f t="shared" ref="AP685" si="1968">AP684</f>
        <v>0</v>
      </c>
      <c r="AQ685" s="364">
        <f t="shared" ref="AQ685" si="1969">AQ684</f>
        <v>0</v>
      </c>
      <c r="AR685" s="364">
        <f t="shared" ref="AR685" si="1970">AR684</f>
        <v>0</v>
      </c>
      <c r="AS685" s="364">
        <f t="shared" ref="AS685" si="1971">AS684</f>
        <v>0</v>
      </c>
      <c r="AT685" s="364">
        <f t="shared" ref="AT685" si="1972">AT684</f>
        <v>0</v>
      </c>
      <c r="AU685" s="268"/>
    </row>
    <row r="686" spans="1:47" ht="15" outlineLevel="1">
      <c r="A686" s="466"/>
      <c r="B686" s="383"/>
      <c r="C686" s="253"/>
      <c r="D686" s="253"/>
      <c r="E686" s="253"/>
      <c r="F686" s="253"/>
      <c r="G686" s="253"/>
      <c r="H686" s="253"/>
      <c r="I686" s="253"/>
      <c r="J686" s="253"/>
      <c r="K686" s="253"/>
      <c r="L686" s="253"/>
      <c r="M686" s="253"/>
      <c r="N686" s="253"/>
      <c r="O686" s="253"/>
      <c r="P686" s="253"/>
      <c r="Q686" s="253"/>
      <c r="R686" s="253"/>
      <c r="S686" s="253"/>
      <c r="T686" s="253"/>
      <c r="U686" s="253"/>
      <c r="V686" s="253"/>
      <c r="W686" s="253"/>
      <c r="X686" s="253"/>
      <c r="Y686" s="253"/>
      <c r="Z686" s="253"/>
      <c r="AA686" s="253"/>
      <c r="AB686" s="253"/>
      <c r="AC686" s="253"/>
      <c r="AD686" s="253"/>
      <c r="AE686" s="253"/>
      <c r="AF686" s="253"/>
      <c r="AG686" s="375"/>
      <c r="AH686" s="378"/>
      <c r="AI686" s="378"/>
      <c r="AJ686" s="378"/>
      <c r="AK686" s="378"/>
      <c r="AL686" s="378"/>
      <c r="AM686" s="378"/>
      <c r="AN686" s="378"/>
      <c r="AO686" s="378"/>
      <c r="AP686" s="378"/>
      <c r="AQ686" s="378"/>
      <c r="AR686" s="378"/>
      <c r="AS686" s="378"/>
      <c r="AT686" s="378"/>
      <c r="AU686" s="268"/>
    </row>
    <row r="687" spans="1:47" ht="15" outlineLevel="1">
      <c r="A687" s="466">
        <v>24</v>
      </c>
      <c r="B687" s="381" t="s">
        <v>116</v>
      </c>
      <c r="C687" s="253" t="s">
        <v>25</v>
      </c>
      <c r="D687" s="257"/>
      <c r="E687" s="257"/>
      <c r="F687" s="257"/>
      <c r="G687" s="257"/>
      <c r="H687" s="257"/>
      <c r="I687" s="257"/>
      <c r="J687" s="257"/>
      <c r="K687" s="257"/>
      <c r="L687" s="257"/>
      <c r="M687" s="257"/>
      <c r="N687" s="257"/>
      <c r="O687" s="257"/>
      <c r="P687" s="257"/>
      <c r="Q687" s="673"/>
      <c r="R687" s="253"/>
      <c r="S687" s="257"/>
      <c r="T687" s="257"/>
      <c r="U687" s="257"/>
      <c r="V687" s="257"/>
      <c r="W687" s="257"/>
      <c r="X687" s="257"/>
      <c r="Y687" s="257"/>
      <c r="Z687" s="257"/>
      <c r="AA687" s="257"/>
      <c r="AB687" s="257"/>
      <c r="AC687" s="257"/>
      <c r="AD687" s="257"/>
      <c r="AE687" s="257"/>
      <c r="AF687" s="673"/>
      <c r="AG687" s="363"/>
      <c r="AH687" s="363"/>
      <c r="AI687" s="363"/>
      <c r="AJ687" s="363"/>
      <c r="AK687" s="363"/>
      <c r="AL687" s="363"/>
      <c r="AM687" s="363"/>
      <c r="AN687" s="363"/>
      <c r="AO687" s="363"/>
      <c r="AP687" s="363"/>
      <c r="AQ687" s="363"/>
      <c r="AR687" s="363"/>
      <c r="AS687" s="363"/>
      <c r="AT687" s="363"/>
      <c r="AU687" s="258">
        <f>SUM(AG687:AT687)</f>
        <v>0</v>
      </c>
    </row>
    <row r="688" spans="1:47" ht="15" outlineLevel="1">
      <c r="A688" s="466"/>
      <c r="B688" s="256" t="s">
        <v>309</v>
      </c>
      <c r="C688" s="253" t="s">
        <v>163</v>
      </c>
      <c r="D688" s="257"/>
      <c r="E688" s="257"/>
      <c r="F688" s="257"/>
      <c r="G688" s="257"/>
      <c r="H688" s="257"/>
      <c r="I688" s="257"/>
      <c r="J688" s="257"/>
      <c r="K688" s="257"/>
      <c r="L688" s="257"/>
      <c r="M688" s="257"/>
      <c r="N688" s="257"/>
      <c r="O688" s="257"/>
      <c r="P688" s="257"/>
      <c r="Q688" s="673"/>
      <c r="R688" s="253"/>
      <c r="S688" s="257"/>
      <c r="T688" s="257"/>
      <c r="U688" s="257"/>
      <c r="V688" s="257"/>
      <c r="W688" s="257"/>
      <c r="X688" s="257"/>
      <c r="Y688" s="257"/>
      <c r="Z688" s="257"/>
      <c r="AA688" s="257"/>
      <c r="AB688" s="257"/>
      <c r="AC688" s="257"/>
      <c r="AD688" s="257"/>
      <c r="AE688" s="257"/>
      <c r="AF688" s="673"/>
      <c r="AG688" s="364">
        <f>AG687</f>
        <v>0</v>
      </c>
      <c r="AH688" s="364">
        <f t="shared" ref="AH688" si="1973">AH687</f>
        <v>0</v>
      </c>
      <c r="AI688" s="364">
        <f t="shared" ref="AI688" si="1974">AI687</f>
        <v>0</v>
      </c>
      <c r="AJ688" s="364">
        <f t="shared" ref="AJ688" si="1975">AJ687</f>
        <v>0</v>
      </c>
      <c r="AK688" s="364">
        <f t="shared" ref="AK688" si="1976">AK687</f>
        <v>0</v>
      </c>
      <c r="AL688" s="364">
        <f t="shared" ref="AL688" si="1977">AL687</f>
        <v>0</v>
      </c>
      <c r="AM688" s="364">
        <f t="shared" ref="AM688" si="1978">AM687</f>
        <v>0</v>
      </c>
      <c r="AN688" s="364">
        <f t="shared" ref="AN688" si="1979">AN687</f>
        <v>0</v>
      </c>
      <c r="AO688" s="364">
        <f t="shared" ref="AO688" si="1980">AO687</f>
        <v>0</v>
      </c>
      <c r="AP688" s="364">
        <f t="shared" ref="AP688" si="1981">AP687</f>
        <v>0</v>
      </c>
      <c r="AQ688" s="364">
        <f t="shared" ref="AQ688" si="1982">AQ687</f>
        <v>0</v>
      </c>
      <c r="AR688" s="364">
        <f t="shared" ref="AR688" si="1983">AR687</f>
        <v>0</v>
      </c>
      <c r="AS688" s="364">
        <f t="shared" ref="AS688" si="1984">AS687</f>
        <v>0</v>
      </c>
      <c r="AT688" s="364">
        <f t="shared" ref="AT688" si="1985">AT687</f>
        <v>0</v>
      </c>
      <c r="AU688" s="268"/>
    </row>
    <row r="689" spans="1:47" ht="15" outlineLevel="1">
      <c r="A689" s="466"/>
      <c r="B689" s="256"/>
      <c r="C689" s="253"/>
      <c r="D689" s="253"/>
      <c r="E689" s="253"/>
      <c r="F689" s="253"/>
      <c r="G689" s="253"/>
      <c r="H689" s="253"/>
      <c r="I689" s="253"/>
      <c r="J689" s="253"/>
      <c r="K689" s="253"/>
      <c r="L689" s="253"/>
      <c r="M689" s="253"/>
      <c r="N689" s="253"/>
      <c r="O689" s="253"/>
      <c r="P689" s="253"/>
      <c r="Q689" s="253"/>
      <c r="R689" s="253"/>
      <c r="S689" s="253"/>
      <c r="T689" s="253"/>
      <c r="U689" s="253"/>
      <c r="V689" s="253"/>
      <c r="W689" s="253"/>
      <c r="X689" s="253"/>
      <c r="Y689" s="253"/>
      <c r="Z689" s="253"/>
      <c r="AA689" s="253"/>
      <c r="AB689" s="253"/>
      <c r="AC689" s="253"/>
      <c r="AD689" s="253"/>
      <c r="AE689" s="253"/>
      <c r="AF689" s="253"/>
      <c r="AG689" s="365"/>
      <c r="AH689" s="378"/>
      <c r="AI689" s="378"/>
      <c r="AJ689" s="378"/>
      <c r="AK689" s="378"/>
      <c r="AL689" s="378"/>
      <c r="AM689" s="378"/>
      <c r="AN689" s="378"/>
      <c r="AO689" s="378"/>
      <c r="AP689" s="378"/>
      <c r="AQ689" s="378"/>
      <c r="AR689" s="378"/>
      <c r="AS689" s="378"/>
      <c r="AT689" s="378"/>
      <c r="AU689" s="268"/>
    </row>
    <row r="690" spans="1:47" ht="15.6" outlineLevel="1">
      <c r="A690" s="466"/>
      <c r="B690" s="250" t="s">
        <v>497</v>
      </c>
      <c r="C690" s="253"/>
      <c r="D690" s="253"/>
      <c r="E690" s="253"/>
      <c r="F690" s="253"/>
      <c r="G690" s="253"/>
      <c r="H690" s="253"/>
      <c r="I690" s="253"/>
      <c r="J690" s="253"/>
      <c r="K690" s="253"/>
      <c r="L690" s="253"/>
      <c r="M690" s="253"/>
      <c r="N690" s="253"/>
      <c r="O690" s="253"/>
      <c r="P690" s="253"/>
      <c r="Q690" s="253"/>
      <c r="R690" s="253"/>
      <c r="S690" s="253"/>
      <c r="T690" s="253"/>
      <c r="U690" s="253"/>
      <c r="V690" s="253"/>
      <c r="W690" s="253"/>
      <c r="X690" s="253"/>
      <c r="Y690" s="253"/>
      <c r="Z690" s="253"/>
      <c r="AA690" s="253"/>
      <c r="AB690" s="253"/>
      <c r="AC690" s="253"/>
      <c r="AD690" s="253"/>
      <c r="AE690" s="253"/>
      <c r="AF690" s="253"/>
      <c r="AG690" s="365"/>
      <c r="AH690" s="378"/>
      <c r="AI690" s="378"/>
      <c r="AJ690" s="378"/>
      <c r="AK690" s="378"/>
      <c r="AL690" s="378"/>
      <c r="AM690" s="378"/>
      <c r="AN690" s="378"/>
      <c r="AO690" s="378"/>
      <c r="AP690" s="378"/>
      <c r="AQ690" s="378"/>
      <c r="AR690" s="378"/>
      <c r="AS690" s="378"/>
      <c r="AT690" s="378"/>
      <c r="AU690" s="268"/>
    </row>
    <row r="691" spans="1:47" ht="15" outlineLevel="1">
      <c r="A691" s="466">
        <v>25</v>
      </c>
      <c r="B691" s="381" t="s">
        <v>117</v>
      </c>
      <c r="C691" s="253" t="s">
        <v>25</v>
      </c>
      <c r="D691" s="257"/>
      <c r="E691" s="257"/>
      <c r="F691" s="257"/>
      <c r="G691" s="257"/>
      <c r="H691" s="257"/>
      <c r="I691" s="257"/>
      <c r="J691" s="257"/>
      <c r="K691" s="257"/>
      <c r="L691" s="257"/>
      <c r="M691" s="257"/>
      <c r="N691" s="257"/>
      <c r="O691" s="257"/>
      <c r="P691" s="257"/>
      <c r="Q691" s="257"/>
      <c r="R691" s="257">
        <v>12</v>
      </c>
      <c r="S691" s="257"/>
      <c r="T691" s="257"/>
      <c r="U691" s="257"/>
      <c r="V691" s="257"/>
      <c r="W691" s="257"/>
      <c r="X691" s="257"/>
      <c r="Y691" s="257"/>
      <c r="Z691" s="257"/>
      <c r="AA691" s="257"/>
      <c r="AB691" s="257"/>
      <c r="AC691" s="257"/>
      <c r="AD691" s="257"/>
      <c r="AE691" s="257"/>
      <c r="AF691" s="673"/>
      <c r="AG691" s="379"/>
      <c r="AH691" s="363"/>
      <c r="AI691" s="363"/>
      <c r="AJ691" s="363"/>
      <c r="AK691" s="363"/>
      <c r="AL691" s="363"/>
      <c r="AM691" s="363"/>
      <c r="AN691" s="368"/>
      <c r="AO691" s="368"/>
      <c r="AP691" s="368"/>
      <c r="AQ691" s="368"/>
      <c r="AR691" s="368"/>
      <c r="AS691" s="368"/>
      <c r="AT691" s="368"/>
      <c r="AU691" s="258">
        <f>SUM(AG691:AT691)</f>
        <v>0</v>
      </c>
    </row>
    <row r="692" spans="1:47" ht="15" outlineLevel="1">
      <c r="A692" s="466"/>
      <c r="B692" s="256" t="s">
        <v>309</v>
      </c>
      <c r="C692" s="253" t="s">
        <v>163</v>
      </c>
      <c r="D692" s="257"/>
      <c r="E692" s="257"/>
      <c r="F692" s="257"/>
      <c r="G692" s="257"/>
      <c r="H692" s="257"/>
      <c r="I692" s="257"/>
      <c r="J692" s="257"/>
      <c r="K692" s="257"/>
      <c r="L692" s="257"/>
      <c r="M692" s="257"/>
      <c r="N692" s="257"/>
      <c r="O692" s="257"/>
      <c r="P692" s="257"/>
      <c r="Q692" s="257"/>
      <c r="R692" s="257">
        <f>R691</f>
        <v>12</v>
      </c>
      <c r="S692" s="257"/>
      <c r="T692" s="257"/>
      <c r="U692" s="257"/>
      <c r="V692" s="257"/>
      <c r="W692" s="257"/>
      <c r="X692" s="257"/>
      <c r="Y692" s="257"/>
      <c r="Z692" s="257"/>
      <c r="AA692" s="257"/>
      <c r="AB692" s="257"/>
      <c r="AC692" s="257"/>
      <c r="AD692" s="257"/>
      <c r="AE692" s="257"/>
      <c r="AF692" s="673"/>
      <c r="AG692" s="364">
        <f>AG691</f>
        <v>0</v>
      </c>
      <c r="AH692" s="364">
        <f t="shared" ref="AH692" si="1986">AH691</f>
        <v>0</v>
      </c>
      <c r="AI692" s="364">
        <f t="shared" ref="AI692" si="1987">AI691</f>
        <v>0</v>
      </c>
      <c r="AJ692" s="364">
        <f t="shared" ref="AJ692" si="1988">AJ691</f>
        <v>0</v>
      </c>
      <c r="AK692" s="364">
        <f t="shared" ref="AK692" si="1989">AK691</f>
        <v>0</v>
      </c>
      <c r="AL692" s="364">
        <f t="shared" ref="AL692" si="1990">AL691</f>
        <v>0</v>
      </c>
      <c r="AM692" s="364">
        <f t="shared" ref="AM692" si="1991">AM691</f>
        <v>0</v>
      </c>
      <c r="AN692" s="364">
        <f t="shared" ref="AN692" si="1992">AN691</f>
        <v>0</v>
      </c>
      <c r="AO692" s="364">
        <f t="shared" ref="AO692" si="1993">AO691</f>
        <v>0</v>
      </c>
      <c r="AP692" s="364">
        <f t="shared" ref="AP692" si="1994">AP691</f>
        <v>0</v>
      </c>
      <c r="AQ692" s="364">
        <f t="shared" ref="AQ692" si="1995">AQ691</f>
        <v>0</v>
      </c>
      <c r="AR692" s="364">
        <f t="shared" ref="AR692" si="1996">AR691</f>
        <v>0</v>
      </c>
      <c r="AS692" s="364">
        <f t="shared" ref="AS692" si="1997">AS691</f>
        <v>0</v>
      </c>
      <c r="AT692" s="364">
        <f t="shared" ref="AT692" si="1998">AT691</f>
        <v>0</v>
      </c>
      <c r="AU692" s="268"/>
    </row>
    <row r="693" spans="1:47" ht="15" outlineLevel="1">
      <c r="A693" s="466"/>
      <c r="B693" s="256"/>
      <c r="C693" s="253"/>
      <c r="D693" s="253"/>
      <c r="E693" s="253"/>
      <c r="F693" s="253"/>
      <c r="G693" s="253"/>
      <c r="H693" s="253"/>
      <c r="I693" s="253"/>
      <c r="J693" s="253"/>
      <c r="K693" s="253"/>
      <c r="L693" s="253"/>
      <c r="M693" s="253"/>
      <c r="N693" s="253"/>
      <c r="O693" s="253"/>
      <c r="P693" s="253"/>
      <c r="Q693" s="253"/>
      <c r="R693" s="253"/>
      <c r="S693" s="253"/>
      <c r="T693" s="253"/>
      <c r="U693" s="253"/>
      <c r="V693" s="253"/>
      <c r="W693" s="253"/>
      <c r="X693" s="253"/>
      <c r="Y693" s="253"/>
      <c r="Z693" s="253"/>
      <c r="AA693" s="253"/>
      <c r="AB693" s="253"/>
      <c r="AC693" s="253"/>
      <c r="AD693" s="253"/>
      <c r="AE693" s="253"/>
      <c r="AF693" s="253"/>
      <c r="AG693" s="365"/>
      <c r="AH693" s="378"/>
      <c r="AI693" s="378"/>
      <c r="AJ693" s="378"/>
      <c r="AK693" s="378"/>
      <c r="AL693" s="378"/>
      <c r="AM693" s="378"/>
      <c r="AN693" s="378"/>
      <c r="AO693" s="378"/>
      <c r="AP693" s="378"/>
      <c r="AQ693" s="378"/>
      <c r="AR693" s="378"/>
      <c r="AS693" s="378"/>
      <c r="AT693" s="378"/>
      <c r="AU693" s="268"/>
    </row>
    <row r="694" spans="1:47" ht="15" outlineLevel="1">
      <c r="A694" s="466">
        <v>26</v>
      </c>
      <c r="B694" s="381" t="s">
        <v>118</v>
      </c>
      <c r="C694" s="253" t="s">
        <v>25</v>
      </c>
      <c r="D694" s="257"/>
      <c r="E694" s="257"/>
      <c r="F694" s="257"/>
      <c r="G694" s="257">
        <f>+'7.  Persistence Report'!BA34</f>
        <v>743590.57582338946</v>
      </c>
      <c r="H694" s="257">
        <f>+'7.  Persistence Report'!BB34</f>
        <v>743590.57582338946</v>
      </c>
      <c r="I694" s="257">
        <f>+'7.  Persistence Report'!BC34</f>
        <v>743590.57582338946</v>
      </c>
      <c r="J694" s="257">
        <f>+'7.  Persistence Report'!BD34</f>
        <v>743590.57582338946</v>
      </c>
      <c r="K694" s="257">
        <f>+'7.  Persistence Report'!BE34</f>
        <v>0</v>
      </c>
      <c r="L694" s="257">
        <f>+'7.  Persistence Report'!BF34</f>
        <v>0</v>
      </c>
      <c r="M694" s="257">
        <f>+'7.  Persistence Report'!BG34</f>
        <v>0</v>
      </c>
      <c r="N694" s="257">
        <f>+'7.  Persistence Report'!BH34</f>
        <v>0</v>
      </c>
      <c r="O694" s="257">
        <f>+'7.  Persistence Report'!BI34</f>
        <v>0</v>
      </c>
      <c r="P694" s="257">
        <f>+'7.  Persistence Report'!BJ34</f>
        <v>0</v>
      </c>
      <c r="Q694" s="257"/>
      <c r="R694" s="257">
        <v>12</v>
      </c>
      <c r="S694" s="257"/>
      <c r="T694" s="257"/>
      <c r="U694" s="257"/>
      <c r="V694" s="257">
        <f>+'7.  Persistence Report'!V34</f>
        <v>78.456023211611779</v>
      </c>
      <c r="W694" s="257">
        <f>+'7.  Persistence Report'!W34</f>
        <v>78.456023211611779</v>
      </c>
      <c r="X694" s="257">
        <f>+'7.  Persistence Report'!X34</f>
        <v>78.456023211611779</v>
      </c>
      <c r="Y694" s="257">
        <f>+'7.  Persistence Report'!Y34</f>
        <v>78.456023211611779</v>
      </c>
      <c r="Z694" s="257">
        <f>+'7.  Persistence Report'!Z34</f>
        <v>0</v>
      </c>
      <c r="AA694" s="257">
        <f>+'7.  Persistence Report'!AA34</f>
        <v>0</v>
      </c>
      <c r="AB694" s="257">
        <f>+'7.  Persistence Report'!AB34</f>
        <v>0</v>
      </c>
      <c r="AC694" s="257">
        <f>+'7.  Persistence Report'!AC34</f>
        <v>0</v>
      </c>
      <c r="AD694" s="257">
        <f>+'7.  Persistence Report'!AD34</f>
        <v>0</v>
      </c>
      <c r="AE694" s="257">
        <f>+'7.  Persistence Report'!AE34</f>
        <v>0</v>
      </c>
      <c r="AF694" s="673"/>
      <c r="AG694" s="379"/>
      <c r="AH694" s="363">
        <v>7.1999999999999995E-2</v>
      </c>
      <c r="AI694" s="363">
        <v>0.92800000000000005</v>
      </c>
      <c r="AJ694" s="363"/>
      <c r="AK694" s="363"/>
      <c r="AL694" s="363"/>
      <c r="AM694" s="363"/>
      <c r="AN694" s="368"/>
      <c r="AO694" s="368"/>
      <c r="AP694" s="368"/>
      <c r="AQ694" s="368"/>
      <c r="AR694" s="368"/>
      <c r="AS694" s="368"/>
      <c r="AT694" s="368"/>
      <c r="AU694" s="258">
        <f>SUM(AG694:AT694)</f>
        <v>1</v>
      </c>
    </row>
    <row r="695" spans="1:47" ht="15" outlineLevel="1">
      <c r="A695" s="466"/>
      <c r="B695" s="256" t="s">
        <v>309</v>
      </c>
      <c r="C695" s="253" t="s">
        <v>163</v>
      </c>
      <c r="D695" s="257"/>
      <c r="E695" s="257"/>
      <c r="F695" s="257"/>
      <c r="G695" s="257"/>
      <c r="H695" s="257"/>
      <c r="I695" s="257"/>
      <c r="J695" s="257"/>
      <c r="K695" s="257"/>
      <c r="L695" s="257"/>
      <c r="M695" s="257"/>
      <c r="N695" s="257"/>
      <c r="O695" s="257"/>
      <c r="P695" s="257"/>
      <c r="Q695" s="257"/>
      <c r="R695" s="257">
        <f>R694</f>
        <v>12</v>
      </c>
      <c r="S695" s="257"/>
      <c r="T695" s="257"/>
      <c r="U695" s="257"/>
      <c r="V695" s="257"/>
      <c r="W695" s="257"/>
      <c r="X695" s="257"/>
      <c r="Y695" s="257"/>
      <c r="Z695" s="257"/>
      <c r="AA695" s="257"/>
      <c r="AB695" s="257"/>
      <c r="AC695" s="257"/>
      <c r="AD695" s="257"/>
      <c r="AE695" s="257"/>
      <c r="AF695" s="673"/>
      <c r="AG695" s="364">
        <f>AG694</f>
        <v>0</v>
      </c>
      <c r="AH695" s="364">
        <f t="shared" ref="AH695" si="1999">AH694</f>
        <v>7.1999999999999995E-2</v>
      </c>
      <c r="AI695" s="364">
        <f t="shared" ref="AI695" si="2000">AI694</f>
        <v>0.92800000000000005</v>
      </c>
      <c r="AJ695" s="364">
        <f t="shared" ref="AJ695" si="2001">AJ694</f>
        <v>0</v>
      </c>
      <c r="AK695" s="364">
        <f t="shared" ref="AK695" si="2002">AK694</f>
        <v>0</v>
      </c>
      <c r="AL695" s="364">
        <f t="shared" ref="AL695" si="2003">AL694</f>
        <v>0</v>
      </c>
      <c r="AM695" s="364">
        <f t="shared" ref="AM695" si="2004">AM694</f>
        <v>0</v>
      </c>
      <c r="AN695" s="364">
        <f t="shared" ref="AN695" si="2005">AN694</f>
        <v>0</v>
      </c>
      <c r="AO695" s="364">
        <f t="shared" ref="AO695" si="2006">AO694</f>
        <v>0</v>
      </c>
      <c r="AP695" s="364">
        <f t="shared" ref="AP695" si="2007">AP694</f>
        <v>0</v>
      </c>
      <c r="AQ695" s="364">
        <f t="shared" ref="AQ695" si="2008">AQ694</f>
        <v>0</v>
      </c>
      <c r="AR695" s="364">
        <f t="shared" ref="AR695" si="2009">AR694</f>
        <v>0</v>
      </c>
      <c r="AS695" s="364">
        <f t="shared" ref="AS695" si="2010">AS694</f>
        <v>0</v>
      </c>
      <c r="AT695" s="364">
        <f t="shared" ref="AT695" si="2011">AT694</f>
        <v>0</v>
      </c>
      <c r="AU695" s="268"/>
    </row>
    <row r="696" spans="1:47" ht="15" outlineLevel="1">
      <c r="A696" s="466"/>
      <c r="B696" s="256"/>
      <c r="C696" s="253"/>
      <c r="D696" s="253"/>
      <c r="E696" s="253"/>
      <c r="F696" s="253"/>
      <c r="G696" s="253"/>
      <c r="H696" s="253"/>
      <c r="I696" s="253"/>
      <c r="J696" s="253"/>
      <c r="K696" s="253"/>
      <c r="L696" s="253"/>
      <c r="M696" s="253"/>
      <c r="N696" s="253"/>
      <c r="O696" s="253"/>
      <c r="P696" s="253"/>
      <c r="Q696" s="253"/>
      <c r="R696" s="253"/>
      <c r="S696" s="253"/>
      <c r="T696" s="253"/>
      <c r="U696" s="253"/>
      <c r="V696" s="253"/>
      <c r="W696" s="253"/>
      <c r="X696" s="253"/>
      <c r="Y696" s="253"/>
      <c r="Z696" s="253"/>
      <c r="AA696" s="253"/>
      <c r="AB696" s="253"/>
      <c r="AC696" s="253"/>
      <c r="AD696" s="253"/>
      <c r="AE696" s="253"/>
      <c r="AF696" s="253"/>
      <c r="AG696" s="365"/>
      <c r="AH696" s="378"/>
      <c r="AI696" s="378"/>
      <c r="AJ696" s="378"/>
      <c r="AK696" s="378"/>
      <c r="AL696" s="378"/>
      <c r="AM696" s="378"/>
      <c r="AN696" s="378"/>
      <c r="AO696" s="378"/>
      <c r="AP696" s="378"/>
      <c r="AQ696" s="378"/>
      <c r="AR696" s="378"/>
      <c r="AS696" s="378"/>
      <c r="AT696" s="378"/>
      <c r="AU696" s="268"/>
    </row>
    <row r="697" spans="1:47" ht="15" outlineLevel="1">
      <c r="A697" s="466">
        <v>27</v>
      </c>
      <c r="B697" s="381" t="s">
        <v>119</v>
      </c>
      <c r="C697" s="253" t="s">
        <v>25</v>
      </c>
      <c r="D697" s="257"/>
      <c r="E697" s="257"/>
      <c r="F697" s="257"/>
      <c r="G697" s="257"/>
      <c r="H697" s="257"/>
      <c r="I697" s="257"/>
      <c r="J697" s="257"/>
      <c r="K697" s="257"/>
      <c r="L697" s="257"/>
      <c r="M697" s="257"/>
      <c r="N697" s="257"/>
      <c r="O697" s="257"/>
      <c r="P697" s="257"/>
      <c r="Q697" s="257"/>
      <c r="R697" s="257">
        <v>12</v>
      </c>
      <c r="S697" s="257"/>
      <c r="T697" s="257"/>
      <c r="U697" s="257"/>
      <c r="V697" s="257"/>
      <c r="W697" s="257"/>
      <c r="X697" s="257"/>
      <c r="Y697" s="257"/>
      <c r="Z697" s="257"/>
      <c r="AA697" s="257"/>
      <c r="AB697" s="257"/>
      <c r="AC697" s="257"/>
      <c r="AD697" s="257"/>
      <c r="AE697" s="257"/>
      <c r="AF697" s="673"/>
      <c r="AG697" s="379"/>
      <c r="AH697" s="363"/>
      <c r="AI697" s="363"/>
      <c r="AJ697" s="363"/>
      <c r="AK697" s="363"/>
      <c r="AL697" s="363"/>
      <c r="AM697" s="363"/>
      <c r="AN697" s="368"/>
      <c r="AO697" s="368"/>
      <c r="AP697" s="368"/>
      <c r="AQ697" s="368"/>
      <c r="AR697" s="368"/>
      <c r="AS697" s="368"/>
      <c r="AT697" s="368"/>
      <c r="AU697" s="258">
        <f>SUM(AG697:AT697)</f>
        <v>0</v>
      </c>
    </row>
    <row r="698" spans="1:47" ht="15" outlineLevel="1">
      <c r="A698" s="466"/>
      <c r="B698" s="256" t="s">
        <v>309</v>
      </c>
      <c r="C698" s="253" t="s">
        <v>163</v>
      </c>
      <c r="D698" s="257"/>
      <c r="E698" s="257"/>
      <c r="F698" s="257"/>
      <c r="G698" s="257"/>
      <c r="H698" s="257"/>
      <c r="I698" s="257"/>
      <c r="J698" s="257"/>
      <c r="K698" s="257"/>
      <c r="L698" s="257"/>
      <c r="M698" s="257"/>
      <c r="N698" s="257"/>
      <c r="O698" s="257"/>
      <c r="P698" s="257"/>
      <c r="Q698" s="257"/>
      <c r="R698" s="257">
        <f>R697</f>
        <v>12</v>
      </c>
      <c r="S698" s="257"/>
      <c r="T698" s="257"/>
      <c r="U698" s="257"/>
      <c r="V698" s="257"/>
      <c r="W698" s="257"/>
      <c r="X698" s="257"/>
      <c r="Y698" s="257"/>
      <c r="Z698" s="257"/>
      <c r="AA698" s="257"/>
      <c r="AB698" s="257"/>
      <c r="AC698" s="257"/>
      <c r="AD698" s="257"/>
      <c r="AE698" s="257"/>
      <c r="AF698" s="673"/>
      <c r="AG698" s="364">
        <f>AG697</f>
        <v>0</v>
      </c>
      <c r="AH698" s="364">
        <f t="shared" ref="AH698" si="2012">AH697</f>
        <v>0</v>
      </c>
      <c r="AI698" s="364">
        <f t="shared" ref="AI698" si="2013">AI697</f>
        <v>0</v>
      </c>
      <c r="AJ698" s="364">
        <f t="shared" ref="AJ698" si="2014">AJ697</f>
        <v>0</v>
      </c>
      <c r="AK698" s="364">
        <f t="shared" ref="AK698" si="2015">AK697</f>
        <v>0</v>
      </c>
      <c r="AL698" s="364">
        <f t="shared" ref="AL698" si="2016">AL697</f>
        <v>0</v>
      </c>
      <c r="AM698" s="364">
        <f t="shared" ref="AM698" si="2017">AM697</f>
        <v>0</v>
      </c>
      <c r="AN698" s="364">
        <f t="shared" ref="AN698" si="2018">AN697</f>
        <v>0</v>
      </c>
      <c r="AO698" s="364">
        <f t="shared" ref="AO698" si="2019">AO697</f>
        <v>0</v>
      </c>
      <c r="AP698" s="364">
        <f t="shared" ref="AP698" si="2020">AP697</f>
        <v>0</v>
      </c>
      <c r="AQ698" s="364">
        <f t="shared" ref="AQ698" si="2021">AQ697</f>
        <v>0</v>
      </c>
      <c r="AR698" s="364">
        <f t="shared" ref="AR698" si="2022">AR697</f>
        <v>0</v>
      </c>
      <c r="AS698" s="364">
        <f t="shared" ref="AS698" si="2023">AS697</f>
        <v>0</v>
      </c>
      <c r="AT698" s="364">
        <f t="shared" ref="AT698" si="2024">AT697</f>
        <v>0</v>
      </c>
      <c r="AU698" s="268"/>
    </row>
    <row r="699" spans="1:47" ht="15" outlineLevel="1">
      <c r="A699" s="466"/>
      <c r="B699" s="256"/>
      <c r="C699" s="253"/>
      <c r="D699" s="253"/>
      <c r="E699" s="253"/>
      <c r="F699" s="253"/>
      <c r="G699" s="253"/>
      <c r="H699" s="253"/>
      <c r="I699" s="253"/>
      <c r="J699" s="253"/>
      <c r="K699" s="253"/>
      <c r="L699" s="253"/>
      <c r="M699" s="253"/>
      <c r="N699" s="253"/>
      <c r="O699" s="253"/>
      <c r="P699" s="253"/>
      <c r="Q699" s="253"/>
      <c r="R699" s="253"/>
      <c r="S699" s="253"/>
      <c r="T699" s="253"/>
      <c r="U699" s="253"/>
      <c r="V699" s="253"/>
      <c r="W699" s="253"/>
      <c r="X699" s="253"/>
      <c r="Y699" s="253"/>
      <c r="Z699" s="253"/>
      <c r="AA699" s="253"/>
      <c r="AB699" s="253"/>
      <c r="AC699" s="253"/>
      <c r="AD699" s="253"/>
      <c r="AE699" s="253"/>
      <c r="AF699" s="253"/>
      <c r="AG699" s="365"/>
      <c r="AH699" s="378"/>
      <c r="AI699" s="378"/>
      <c r="AJ699" s="378"/>
      <c r="AK699" s="378"/>
      <c r="AL699" s="378"/>
      <c r="AM699" s="378"/>
      <c r="AN699" s="378"/>
      <c r="AO699" s="378"/>
      <c r="AP699" s="378"/>
      <c r="AQ699" s="378"/>
      <c r="AR699" s="378"/>
      <c r="AS699" s="378"/>
      <c r="AT699" s="378"/>
      <c r="AU699" s="268"/>
    </row>
    <row r="700" spans="1:47" ht="30" outlineLevel="1">
      <c r="A700" s="466">
        <v>28</v>
      </c>
      <c r="B700" s="381" t="s">
        <v>120</v>
      </c>
      <c r="C700" s="253" t="s">
        <v>25</v>
      </c>
      <c r="D700" s="257"/>
      <c r="E700" s="257"/>
      <c r="F700" s="257"/>
      <c r="G700" s="257"/>
      <c r="H700" s="257"/>
      <c r="I700" s="257"/>
      <c r="J700" s="257"/>
      <c r="K700" s="257"/>
      <c r="L700" s="257"/>
      <c r="M700" s="257"/>
      <c r="N700" s="257"/>
      <c r="O700" s="257"/>
      <c r="P700" s="257"/>
      <c r="Q700" s="257"/>
      <c r="R700" s="257">
        <v>12</v>
      </c>
      <c r="S700" s="257"/>
      <c r="T700" s="257"/>
      <c r="U700" s="257"/>
      <c r="V700" s="257"/>
      <c r="W700" s="257"/>
      <c r="X700" s="257"/>
      <c r="Y700" s="257"/>
      <c r="Z700" s="257"/>
      <c r="AA700" s="257"/>
      <c r="AB700" s="257"/>
      <c r="AC700" s="257"/>
      <c r="AD700" s="257"/>
      <c r="AE700" s="257"/>
      <c r="AF700" s="673"/>
      <c r="AG700" s="379"/>
      <c r="AH700" s="363"/>
      <c r="AI700" s="363"/>
      <c r="AJ700" s="363"/>
      <c r="AK700" s="363"/>
      <c r="AL700" s="363"/>
      <c r="AM700" s="363"/>
      <c r="AN700" s="368"/>
      <c r="AO700" s="368"/>
      <c r="AP700" s="368"/>
      <c r="AQ700" s="368"/>
      <c r="AR700" s="368"/>
      <c r="AS700" s="368"/>
      <c r="AT700" s="368"/>
      <c r="AU700" s="258">
        <f>SUM(AG700:AT700)</f>
        <v>0</v>
      </c>
    </row>
    <row r="701" spans="1:47" ht="15" outlineLevel="1">
      <c r="A701" s="466"/>
      <c r="B701" s="256" t="s">
        <v>309</v>
      </c>
      <c r="C701" s="253" t="s">
        <v>163</v>
      </c>
      <c r="D701" s="257"/>
      <c r="E701" s="257"/>
      <c r="F701" s="257"/>
      <c r="G701" s="257"/>
      <c r="H701" s="257"/>
      <c r="I701" s="257"/>
      <c r="J701" s="257"/>
      <c r="K701" s="257"/>
      <c r="L701" s="257"/>
      <c r="M701" s="257"/>
      <c r="N701" s="257"/>
      <c r="O701" s="257"/>
      <c r="P701" s="257"/>
      <c r="Q701" s="257"/>
      <c r="R701" s="257">
        <f>R700</f>
        <v>12</v>
      </c>
      <c r="S701" s="257"/>
      <c r="T701" s="257"/>
      <c r="U701" s="257"/>
      <c r="V701" s="257"/>
      <c r="W701" s="257"/>
      <c r="X701" s="257"/>
      <c r="Y701" s="257"/>
      <c r="Z701" s="257"/>
      <c r="AA701" s="257"/>
      <c r="AB701" s="257"/>
      <c r="AC701" s="257"/>
      <c r="AD701" s="257"/>
      <c r="AE701" s="257"/>
      <c r="AF701" s="673"/>
      <c r="AG701" s="364">
        <f>AG700</f>
        <v>0</v>
      </c>
      <c r="AH701" s="364">
        <f t="shared" ref="AH701" si="2025">AH700</f>
        <v>0</v>
      </c>
      <c r="AI701" s="364">
        <f t="shared" ref="AI701" si="2026">AI700</f>
        <v>0</v>
      </c>
      <c r="AJ701" s="364">
        <f t="shared" ref="AJ701" si="2027">AJ700</f>
        <v>0</v>
      </c>
      <c r="AK701" s="364">
        <f t="shared" ref="AK701" si="2028">AK700</f>
        <v>0</v>
      </c>
      <c r="AL701" s="364">
        <f t="shared" ref="AL701" si="2029">AL700</f>
        <v>0</v>
      </c>
      <c r="AM701" s="364">
        <f t="shared" ref="AM701" si="2030">AM700</f>
        <v>0</v>
      </c>
      <c r="AN701" s="364">
        <f t="shared" ref="AN701" si="2031">AN700</f>
        <v>0</v>
      </c>
      <c r="AO701" s="364">
        <f t="shared" ref="AO701" si="2032">AO700</f>
        <v>0</v>
      </c>
      <c r="AP701" s="364">
        <f t="shared" ref="AP701" si="2033">AP700</f>
        <v>0</v>
      </c>
      <c r="AQ701" s="364">
        <f t="shared" ref="AQ701" si="2034">AQ700</f>
        <v>0</v>
      </c>
      <c r="AR701" s="364">
        <f t="shared" ref="AR701" si="2035">AR700</f>
        <v>0</v>
      </c>
      <c r="AS701" s="364">
        <f t="shared" ref="AS701" si="2036">AS700</f>
        <v>0</v>
      </c>
      <c r="AT701" s="364">
        <f t="shared" ref="AT701" si="2037">AT700</f>
        <v>0</v>
      </c>
      <c r="AU701" s="268"/>
    </row>
    <row r="702" spans="1:47" ht="15" outlineLevel="1">
      <c r="A702" s="466"/>
      <c r="B702" s="256"/>
      <c r="C702" s="253"/>
      <c r="D702" s="253"/>
      <c r="E702" s="253"/>
      <c r="F702" s="253"/>
      <c r="G702" s="253"/>
      <c r="H702" s="253"/>
      <c r="I702" s="253"/>
      <c r="J702" s="253"/>
      <c r="K702" s="253"/>
      <c r="L702" s="253"/>
      <c r="M702" s="253"/>
      <c r="N702" s="253"/>
      <c r="O702" s="253"/>
      <c r="P702" s="253"/>
      <c r="Q702" s="253"/>
      <c r="R702" s="253"/>
      <c r="S702" s="253"/>
      <c r="T702" s="253"/>
      <c r="U702" s="253"/>
      <c r="V702" s="253"/>
      <c r="W702" s="253"/>
      <c r="X702" s="253"/>
      <c r="Y702" s="253"/>
      <c r="Z702" s="253"/>
      <c r="AA702" s="253"/>
      <c r="AB702" s="253"/>
      <c r="AC702" s="253"/>
      <c r="AD702" s="253"/>
      <c r="AE702" s="253"/>
      <c r="AF702" s="253"/>
      <c r="AG702" s="365"/>
      <c r="AH702" s="378"/>
      <c r="AI702" s="378"/>
      <c r="AJ702" s="378"/>
      <c r="AK702" s="378"/>
      <c r="AL702" s="378"/>
      <c r="AM702" s="378"/>
      <c r="AN702" s="378"/>
      <c r="AO702" s="378"/>
      <c r="AP702" s="378"/>
      <c r="AQ702" s="378"/>
      <c r="AR702" s="378"/>
      <c r="AS702" s="378"/>
      <c r="AT702" s="378"/>
      <c r="AU702" s="268"/>
    </row>
    <row r="703" spans="1:47" ht="30" outlineLevel="1">
      <c r="A703" s="466">
        <v>29</v>
      </c>
      <c r="B703" s="381" t="s">
        <v>121</v>
      </c>
      <c r="C703" s="253" t="s">
        <v>25</v>
      </c>
      <c r="D703" s="257"/>
      <c r="E703" s="257"/>
      <c r="F703" s="257"/>
      <c r="G703" s="257"/>
      <c r="H703" s="257"/>
      <c r="I703" s="257"/>
      <c r="J703" s="257"/>
      <c r="K703" s="257"/>
      <c r="L703" s="257"/>
      <c r="M703" s="257"/>
      <c r="N703" s="257"/>
      <c r="O703" s="257"/>
      <c r="P703" s="257"/>
      <c r="Q703" s="257"/>
      <c r="R703" s="257">
        <v>3</v>
      </c>
      <c r="S703" s="257"/>
      <c r="T703" s="257"/>
      <c r="U703" s="257"/>
      <c r="V703" s="257"/>
      <c r="W703" s="257"/>
      <c r="X703" s="257"/>
      <c r="Y703" s="257"/>
      <c r="Z703" s="257"/>
      <c r="AA703" s="257"/>
      <c r="AB703" s="257"/>
      <c r="AC703" s="257"/>
      <c r="AD703" s="257"/>
      <c r="AE703" s="257"/>
      <c r="AF703" s="673"/>
      <c r="AG703" s="379"/>
      <c r="AH703" s="363"/>
      <c r="AI703" s="363"/>
      <c r="AJ703" s="363"/>
      <c r="AK703" s="363"/>
      <c r="AL703" s="363"/>
      <c r="AM703" s="363"/>
      <c r="AN703" s="368"/>
      <c r="AO703" s="368"/>
      <c r="AP703" s="368"/>
      <c r="AQ703" s="368"/>
      <c r="AR703" s="368"/>
      <c r="AS703" s="368"/>
      <c r="AT703" s="368"/>
      <c r="AU703" s="258">
        <f>SUM(AG703:AT703)</f>
        <v>0</v>
      </c>
    </row>
    <row r="704" spans="1:47" ht="15" outlineLevel="1">
      <c r="A704" s="466"/>
      <c r="B704" s="256" t="s">
        <v>309</v>
      </c>
      <c r="C704" s="253" t="s">
        <v>163</v>
      </c>
      <c r="D704" s="257"/>
      <c r="E704" s="257"/>
      <c r="F704" s="257"/>
      <c r="G704" s="257"/>
      <c r="H704" s="257"/>
      <c r="I704" s="257"/>
      <c r="J704" s="257"/>
      <c r="K704" s="257"/>
      <c r="L704" s="257"/>
      <c r="M704" s="257"/>
      <c r="N704" s="257"/>
      <c r="O704" s="257"/>
      <c r="P704" s="257"/>
      <c r="Q704" s="257"/>
      <c r="R704" s="257">
        <f>R703</f>
        <v>3</v>
      </c>
      <c r="S704" s="257"/>
      <c r="T704" s="257"/>
      <c r="U704" s="257"/>
      <c r="V704" s="257"/>
      <c r="W704" s="257"/>
      <c r="X704" s="257"/>
      <c r="Y704" s="257"/>
      <c r="Z704" s="257"/>
      <c r="AA704" s="257"/>
      <c r="AB704" s="257"/>
      <c r="AC704" s="257"/>
      <c r="AD704" s="257"/>
      <c r="AE704" s="257"/>
      <c r="AF704" s="673"/>
      <c r="AG704" s="364">
        <f>AG703</f>
        <v>0</v>
      </c>
      <c r="AH704" s="364">
        <f t="shared" ref="AH704" si="2038">AH703</f>
        <v>0</v>
      </c>
      <c r="AI704" s="364">
        <f t="shared" ref="AI704" si="2039">AI703</f>
        <v>0</v>
      </c>
      <c r="AJ704" s="364">
        <f t="shared" ref="AJ704" si="2040">AJ703</f>
        <v>0</v>
      </c>
      <c r="AK704" s="364">
        <f t="shared" ref="AK704" si="2041">AK703</f>
        <v>0</v>
      </c>
      <c r="AL704" s="364">
        <f t="shared" ref="AL704" si="2042">AL703</f>
        <v>0</v>
      </c>
      <c r="AM704" s="364">
        <f t="shared" ref="AM704" si="2043">AM703</f>
        <v>0</v>
      </c>
      <c r="AN704" s="364">
        <f t="shared" ref="AN704" si="2044">AN703</f>
        <v>0</v>
      </c>
      <c r="AO704" s="364">
        <f t="shared" ref="AO704" si="2045">AO703</f>
        <v>0</v>
      </c>
      <c r="AP704" s="364">
        <f t="shared" ref="AP704" si="2046">AP703</f>
        <v>0</v>
      </c>
      <c r="AQ704" s="364">
        <f t="shared" ref="AQ704" si="2047">AQ703</f>
        <v>0</v>
      </c>
      <c r="AR704" s="364">
        <f t="shared" ref="AR704" si="2048">AR703</f>
        <v>0</v>
      </c>
      <c r="AS704" s="364">
        <f t="shared" ref="AS704" si="2049">AS703</f>
        <v>0</v>
      </c>
      <c r="AT704" s="364">
        <f t="shared" ref="AT704" si="2050">AT703</f>
        <v>0</v>
      </c>
      <c r="AU704" s="268"/>
    </row>
    <row r="705" spans="1:47" ht="15" outlineLevel="1">
      <c r="A705" s="466"/>
      <c r="B705" s="256"/>
      <c r="C705" s="253"/>
      <c r="D705" s="253"/>
      <c r="E705" s="253"/>
      <c r="F705" s="253"/>
      <c r="G705" s="253"/>
      <c r="H705" s="253"/>
      <c r="I705" s="253"/>
      <c r="J705" s="253"/>
      <c r="K705" s="253"/>
      <c r="L705" s="253"/>
      <c r="M705" s="253"/>
      <c r="N705" s="253"/>
      <c r="O705" s="253"/>
      <c r="P705" s="253"/>
      <c r="Q705" s="253"/>
      <c r="R705" s="253"/>
      <c r="S705" s="253"/>
      <c r="T705" s="253"/>
      <c r="U705" s="253"/>
      <c r="V705" s="253"/>
      <c r="W705" s="253"/>
      <c r="X705" s="253"/>
      <c r="Y705" s="253"/>
      <c r="Z705" s="253"/>
      <c r="AA705" s="253"/>
      <c r="AB705" s="253"/>
      <c r="AC705" s="253"/>
      <c r="AD705" s="253"/>
      <c r="AE705" s="253"/>
      <c r="AF705" s="253"/>
      <c r="AG705" s="365"/>
      <c r="AH705" s="378"/>
      <c r="AI705" s="378"/>
      <c r="AJ705" s="378"/>
      <c r="AK705" s="378"/>
      <c r="AL705" s="378"/>
      <c r="AM705" s="378"/>
      <c r="AN705" s="378"/>
      <c r="AO705" s="378"/>
      <c r="AP705" s="378"/>
      <c r="AQ705" s="378"/>
      <c r="AR705" s="378"/>
      <c r="AS705" s="378"/>
      <c r="AT705" s="378"/>
      <c r="AU705" s="268"/>
    </row>
    <row r="706" spans="1:47" ht="30" outlineLevel="1">
      <c r="A706" s="466">
        <v>30</v>
      </c>
      <c r="B706" s="381" t="s">
        <v>122</v>
      </c>
      <c r="C706" s="253" t="s">
        <v>25</v>
      </c>
      <c r="D706" s="257"/>
      <c r="E706" s="257"/>
      <c r="F706" s="257"/>
      <c r="G706" s="257"/>
      <c r="H706" s="257"/>
      <c r="I706" s="257"/>
      <c r="J706" s="257"/>
      <c r="K706" s="257"/>
      <c r="L706" s="257"/>
      <c r="M706" s="257"/>
      <c r="N706" s="257"/>
      <c r="O706" s="257"/>
      <c r="P706" s="257"/>
      <c r="Q706" s="257"/>
      <c r="R706" s="257">
        <v>12</v>
      </c>
      <c r="S706" s="257"/>
      <c r="T706" s="257"/>
      <c r="U706" s="257"/>
      <c r="V706" s="257"/>
      <c r="W706" s="257"/>
      <c r="X706" s="257"/>
      <c r="Y706" s="257"/>
      <c r="Z706" s="257"/>
      <c r="AA706" s="257"/>
      <c r="AB706" s="257"/>
      <c r="AC706" s="257"/>
      <c r="AD706" s="257"/>
      <c r="AE706" s="257"/>
      <c r="AF706" s="673"/>
      <c r="AG706" s="379"/>
      <c r="AH706" s="363"/>
      <c r="AI706" s="363"/>
      <c r="AJ706" s="363"/>
      <c r="AK706" s="363"/>
      <c r="AL706" s="363"/>
      <c r="AM706" s="363"/>
      <c r="AN706" s="368"/>
      <c r="AO706" s="368"/>
      <c r="AP706" s="368"/>
      <c r="AQ706" s="368"/>
      <c r="AR706" s="368"/>
      <c r="AS706" s="368"/>
      <c r="AT706" s="368"/>
      <c r="AU706" s="258">
        <f>SUM(AG706:AT706)</f>
        <v>0</v>
      </c>
    </row>
    <row r="707" spans="1:47" ht="15" outlineLevel="1">
      <c r="A707" s="466"/>
      <c r="B707" s="256" t="s">
        <v>309</v>
      </c>
      <c r="C707" s="253" t="s">
        <v>163</v>
      </c>
      <c r="D707" s="257"/>
      <c r="E707" s="257"/>
      <c r="F707" s="257"/>
      <c r="G707" s="257"/>
      <c r="H707" s="257"/>
      <c r="I707" s="257"/>
      <c r="J707" s="257"/>
      <c r="K707" s="257"/>
      <c r="L707" s="257"/>
      <c r="M707" s="257"/>
      <c r="N707" s="257"/>
      <c r="O707" s="257"/>
      <c r="P707" s="257"/>
      <c r="Q707" s="257"/>
      <c r="R707" s="257">
        <f>R706</f>
        <v>12</v>
      </c>
      <c r="S707" s="257"/>
      <c r="T707" s="257"/>
      <c r="U707" s="257"/>
      <c r="V707" s="257"/>
      <c r="W707" s="257"/>
      <c r="X707" s="257"/>
      <c r="Y707" s="257"/>
      <c r="Z707" s="257"/>
      <c r="AA707" s="257"/>
      <c r="AB707" s="257"/>
      <c r="AC707" s="257"/>
      <c r="AD707" s="257"/>
      <c r="AE707" s="257"/>
      <c r="AF707" s="673"/>
      <c r="AG707" s="364">
        <f>AG706</f>
        <v>0</v>
      </c>
      <c r="AH707" s="364">
        <f t="shared" ref="AH707" si="2051">AH706</f>
        <v>0</v>
      </c>
      <c r="AI707" s="364">
        <f t="shared" ref="AI707" si="2052">AI706</f>
        <v>0</v>
      </c>
      <c r="AJ707" s="364">
        <f t="shared" ref="AJ707" si="2053">AJ706</f>
        <v>0</v>
      </c>
      <c r="AK707" s="364">
        <f t="shared" ref="AK707" si="2054">AK706</f>
        <v>0</v>
      </c>
      <c r="AL707" s="364">
        <f t="shared" ref="AL707" si="2055">AL706</f>
        <v>0</v>
      </c>
      <c r="AM707" s="364">
        <f t="shared" ref="AM707" si="2056">AM706</f>
        <v>0</v>
      </c>
      <c r="AN707" s="364">
        <f t="shared" ref="AN707" si="2057">AN706</f>
        <v>0</v>
      </c>
      <c r="AO707" s="364">
        <f t="shared" ref="AO707" si="2058">AO706</f>
        <v>0</v>
      </c>
      <c r="AP707" s="364">
        <f t="shared" ref="AP707" si="2059">AP706</f>
        <v>0</v>
      </c>
      <c r="AQ707" s="364">
        <f t="shared" ref="AQ707" si="2060">AQ706</f>
        <v>0</v>
      </c>
      <c r="AR707" s="364">
        <f t="shared" ref="AR707" si="2061">AR706</f>
        <v>0</v>
      </c>
      <c r="AS707" s="364">
        <f t="shared" ref="AS707" si="2062">AS706</f>
        <v>0</v>
      </c>
      <c r="AT707" s="364">
        <f t="shared" ref="AT707" si="2063">AT706</f>
        <v>0</v>
      </c>
      <c r="AU707" s="268"/>
    </row>
    <row r="708" spans="1:47" ht="15" outlineLevel="1">
      <c r="A708" s="466"/>
      <c r="B708" s="256"/>
      <c r="C708" s="253"/>
      <c r="D708" s="253"/>
      <c r="E708" s="253"/>
      <c r="F708" s="253"/>
      <c r="G708" s="253"/>
      <c r="H708" s="253"/>
      <c r="I708" s="253"/>
      <c r="J708" s="253"/>
      <c r="K708" s="253"/>
      <c r="L708" s="253"/>
      <c r="M708" s="253"/>
      <c r="N708" s="253"/>
      <c r="O708" s="253"/>
      <c r="P708" s="253"/>
      <c r="Q708" s="253"/>
      <c r="R708" s="253"/>
      <c r="S708" s="253"/>
      <c r="T708" s="253"/>
      <c r="U708" s="253"/>
      <c r="V708" s="253"/>
      <c r="W708" s="253"/>
      <c r="X708" s="253"/>
      <c r="Y708" s="253"/>
      <c r="Z708" s="253"/>
      <c r="AA708" s="253"/>
      <c r="AB708" s="253"/>
      <c r="AC708" s="253"/>
      <c r="AD708" s="253"/>
      <c r="AE708" s="253"/>
      <c r="AF708" s="253"/>
      <c r="AG708" s="365"/>
      <c r="AH708" s="378"/>
      <c r="AI708" s="378"/>
      <c r="AJ708" s="378"/>
      <c r="AK708" s="378"/>
      <c r="AL708" s="378"/>
      <c r="AM708" s="378"/>
      <c r="AN708" s="378"/>
      <c r="AO708" s="378"/>
      <c r="AP708" s="378"/>
      <c r="AQ708" s="378"/>
      <c r="AR708" s="378"/>
      <c r="AS708" s="378"/>
      <c r="AT708" s="378"/>
      <c r="AU708" s="268"/>
    </row>
    <row r="709" spans="1:47" ht="15" outlineLevel="1">
      <c r="A709" s="466">
        <v>31</v>
      </c>
      <c r="B709" s="381" t="s">
        <v>123</v>
      </c>
      <c r="C709" s="253" t="s">
        <v>25</v>
      </c>
      <c r="D709" s="257"/>
      <c r="E709" s="257"/>
      <c r="F709" s="257"/>
      <c r="G709" s="257"/>
      <c r="H709" s="257"/>
      <c r="I709" s="257"/>
      <c r="J709" s="257"/>
      <c r="K709" s="257"/>
      <c r="L709" s="257"/>
      <c r="M709" s="257"/>
      <c r="N709" s="257"/>
      <c r="O709" s="257"/>
      <c r="P709" s="257"/>
      <c r="Q709" s="257"/>
      <c r="R709" s="257">
        <v>12</v>
      </c>
      <c r="S709" s="257"/>
      <c r="T709" s="257"/>
      <c r="U709" s="257"/>
      <c r="V709" s="257"/>
      <c r="W709" s="257"/>
      <c r="X709" s="257"/>
      <c r="Y709" s="257"/>
      <c r="Z709" s="257"/>
      <c r="AA709" s="257"/>
      <c r="AB709" s="257"/>
      <c r="AC709" s="257"/>
      <c r="AD709" s="257"/>
      <c r="AE709" s="257"/>
      <c r="AF709" s="673"/>
      <c r="AG709" s="379"/>
      <c r="AH709" s="363"/>
      <c r="AI709" s="363"/>
      <c r="AJ709" s="363"/>
      <c r="AK709" s="363"/>
      <c r="AL709" s="363"/>
      <c r="AM709" s="363"/>
      <c r="AN709" s="368"/>
      <c r="AO709" s="368"/>
      <c r="AP709" s="368"/>
      <c r="AQ709" s="368"/>
      <c r="AR709" s="368"/>
      <c r="AS709" s="368"/>
      <c r="AT709" s="368"/>
      <c r="AU709" s="258">
        <f>SUM(AG709:AT709)</f>
        <v>0</v>
      </c>
    </row>
    <row r="710" spans="1:47" ht="15" outlineLevel="1">
      <c r="A710" s="466"/>
      <c r="B710" s="256" t="s">
        <v>309</v>
      </c>
      <c r="C710" s="253" t="s">
        <v>163</v>
      </c>
      <c r="D710" s="257"/>
      <c r="E710" s="257"/>
      <c r="F710" s="257"/>
      <c r="G710" s="257"/>
      <c r="H710" s="257"/>
      <c r="I710" s="257"/>
      <c r="J710" s="257"/>
      <c r="K710" s="257"/>
      <c r="L710" s="257"/>
      <c r="M710" s="257"/>
      <c r="N710" s="257"/>
      <c r="O710" s="257"/>
      <c r="P710" s="257"/>
      <c r="Q710" s="257"/>
      <c r="R710" s="257">
        <f>R709</f>
        <v>12</v>
      </c>
      <c r="S710" s="257"/>
      <c r="T710" s="257"/>
      <c r="U710" s="257"/>
      <c r="V710" s="257"/>
      <c r="W710" s="257"/>
      <c r="X710" s="257"/>
      <c r="Y710" s="257"/>
      <c r="Z710" s="257"/>
      <c r="AA710" s="257"/>
      <c r="AB710" s="257"/>
      <c r="AC710" s="257"/>
      <c r="AD710" s="257"/>
      <c r="AE710" s="257"/>
      <c r="AF710" s="673"/>
      <c r="AG710" s="364">
        <f>AG709</f>
        <v>0</v>
      </c>
      <c r="AH710" s="364">
        <f t="shared" ref="AH710" si="2064">AH709</f>
        <v>0</v>
      </c>
      <c r="AI710" s="364">
        <f t="shared" ref="AI710" si="2065">AI709</f>
        <v>0</v>
      </c>
      <c r="AJ710" s="364">
        <f t="shared" ref="AJ710" si="2066">AJ709</f>
        <v>0</v>
      </c>
      <c r="AK710" s="364">
        <f t="shared" ref="AK710" si="2067">AK709</f>
        <v>0</v>
      </c>
      <c r="AL710" s="364">
        <f t="shared" ref="AL710" si="2068">AL709</f>
        <v>0</v>
      </c>
      <c r="AM710" s="364">
        <f t="shared" ref="AM710" si="2069">AM709</f>
        <v>0</v>
      </c>
      <c r="AN710" s="364">
        <f t="shared" ref="AN710" si="2070">AN709</f>
        <v>0</v>
      </c>
      <c r="AO710" s="364">
        <f t="shared" ref="AO710" si="2071">AO709</f>
        <v>0</v>
      </c>
      <c r="AP710" s="364">
        <f t="shared" ref="AP710" si="2072">AP709</f>
        <v>0</v>
      </c>
      <c r="AQ710" s="364">
        <f t="shared" ref="AQ710" si="2073">AQ709</f>
        <v>0</v>
      </c>
      <c r="AR710" s="364">
        <f t="shared" ref="AR710" si="2074">AR709</f>
        <v>0</v>
      </c>
      <c r="AS710" s="364">
        <f t="shared" ref="AS710" si="2075">AS709</f>
        <v>0</v>
      </c>
      <c r="AT710" s="364">
        <f t="shared" ref="AT710" si="2076">AT709</f>
        <v>0</v>
      </c>
      <c r="AU710" s="268"/>
    </row>
    <row r="711" spans="1:47" ht="15" outlineLevel="1">
      <c r="A711" s="466"/>
      <c r="B711" s="381"/>
      <c r="C711" s="253"/>
      <c r="D711" s="253"/>
      <c r="E711" s="253"/>
      <c r="F711" s="253"/>
      <c r="G711" s="253"/>
      <c r="H711" s="253"/>
      <c r="I711" s="253"/>
      <c r="J711" s="253"/>
      <c r="K711" s="253"/>
      <c r="L711" s="253"/>
      <c r="M711" s="253"/>
      <c r="N711" s="253"/>
      <c r="O711" s="253"/>
      <c r="P711" s="253"/>
      <c r="Q711" s="253"/>
      <c r="R711" s="253"/>
      <c r="S711" s="253"/>
      <c r="T711" s="253"/>
      <c r="U711" s="253"/>
      <c r="V711" s="253"/>
      <c r="W711" s="253"/>
      <c r="X711" s="253"/>
      <c r="Y711" s="253"/>
      <c r="Z711" s="253"/>
      <c r="AA711" s="253"/>
      <c r="AB711" s="253"/>
      <c r="AC711" s="253"/>
      <c r="AD711" s="253"/>
      <c r="AE711" s="253"/>
      <c r="AF711" s="253"/>
      <c r="AG711" s="365"/>
      <c r="AH711" s="378"/>
      <c r="AI711" s="378"/>
      <c r="AJ711" s="378"/>
      <c r="AK711" s="378"/>
      <c r="AL711" s="378"/>
      <c r="AM711" s="378"/>
      <c r="AN711" s="378"/>
      <c r="AO711" s="378"/>
      <c r="AP711" s="378"/>
      <c r="AQ711" s="378"/>
      <c r="AR711" s="378"/>
      <c r="AS711" s="378"/>
      <c r="AT711" s="378"/>
      <c r="AU711" s="268"/>
    </row>
    <row r="712" spans="1:47" ht="15" outlineLevel="1">
      <c r="A712" s="466">
        <v>32</v>
      </c>
      <c r="B712" s="381" t="s">
        <v>124</v>
      </c>
      <c r="C712" s="253" t="s">
        <v>25</v>
      </c>
      <c r="D712" s="257"/>
      <c r="E712" s="257"/>
      <c r="F712" s="257"/>
      <c r="G712" s="257"/>
      <c r="H712" s="257"/>
      <c r="I712" s="257"/>
      <c r="J712" s="257"/>
      <c r="K712" s="257"/>
      <c r="L712" s="257"/>
      <c r="M712" s="257"/>
      <c r="N712" s="257"/>
      <c r="O712" s="257"/>
      <c r="P712" s="257"/>
      <c r="Q712" s="257"/>
      <c r="R712" s="257">
        <v>12</v>
      </c>
      <c r="S712" s="257"/>
      <c r="T712" s="257"/>
      <c r="U712" s="257"/>
      <c r="V712" s="257"/>
      <c r="W712" s="257"/>
      <c r="X712" s="257"/>
      <c r="Y712" s="257"/>
      <c r="Z712" s="257"/>
      <c r="AA712" s="257"/>
      <c r="AB712" s="257"/>
      <c r="AC712" s="257"/>
      <c r="AD712" s="257"/>
      <c r="AE712" s="257"/>
      <c r="AF712" s="673"/>
      <c r="AG712" s="379"/>
      <c r="AH712" s="363"/>
      <c r="AI712" s="363"/>
      <c r="AJ712" s="363"/>
      <c r="AK712" s="363"/>
      <c r="AL712" s="363"/>
      <c r="AM712" s="363"/>
      <c r="AN712" s="368"/>
      <c r="AO712" s="368"/>
      <c r="AP712" s="368"/>
      <c r="AQ712" s="368"/>
      <c r="AR712" s="368"/>
      <c r="AS712" s="368"/>
      <c r="AT712" s="368"/>
      <c r="AU712" s="258">
        <f>SUM(AG712:AT712)</f>
        <v>0</v>
      </c>
    </row>
    <row r="713" spans="1:47" ht="15" outlineLevel="1">
      <c r="A713" s="466"/>
      <c r="B713" s="256" t="s">
        <v>309</v>
      </c>
      <c r="C713" s="253" t="s">
        <v>163</v>
      </c>
      <c r="D713" s="257"/>
      <c r="E713" s="257"/>
      <c r="F713" s="257"/>
      <c r="G713" s="257"/>
      <c r="H713" s="257"/>
      <c r="I713" s="257"/>
      <c r="J713" s="257"/>
      <c r="K713" s="257"/>
      <c r="L713" s="257"/>
      <c r="M713" s="257"/>
      <c r="N713" s="257"/>
      <c r="O713" s="257"/>
      <c r="P713" s="257"/>
      <c r="Q713" s="257"/>
      <c r="R713" s="257">
        <f>R712</f>
        <v>12</v>
      </c>
      <c r="S713" s="257"/>
      <c r="T713" s="257"/>
      <c r="U713" s="257"/>
      <c r="V713" s="257"/>
      <c r="W713" s="257"/>
      <c r="X713" s="257"/>
      <c r="Y713" s="257"/>
      <c r="Z713" s="257"/>
      <c r="AA713" s="257"/>
      <c r="AB713" s="257"/>
      <c r="AC713" s="257"/>
      <c r="AD713" s="257"/>
      <c r="AE713" s="257"/>
      <c r="AF713" s="673"/>
      <c r="AG713" s="364">
        <f>AG712</f>
        <v>0</v>
      </c>
      <c r="AH713" s="364">
        <f t="shared" ref="AH713" si="2077">AH712</f>
        <v>0</v>
      </c>
      <c r="AI713" s="364">
        <f t="shared" ref="AI713" si="2078">AI712</f>
        <v>0</v>
      </c>
      <c r="AJ713" s="364">
        <f t="shared" ref="AJ713" si="2079">AJ712</f>
        <v>0</v>
      </c>
      <c r="AK713" s="364">
        <f t="shared" ref="AK713" si="2080">AK712</f>
        <v>0</v>
      </c>
      <c r="AL713" s="364">
        <f t="shared" ref="AL713" si="2081">AL712</f>
        <v>0</v>
      </c>
      <c r="AM713" s="364">
        <f t="shared" ref="AM713" si="2082">AM712</f>
        <v>0</v>
      </c>
      <c r="AN713" s="364">
        <f t="shared" ref="AN713" si="2083">AN712</f>
        <v>0</v>
      </c>
      <c r="AO713" s="364">
        <f t="shared" ref="AO713" si="2084">AO712</f>
        <v>0</v>
      </c>
      <c r="AP713" s="364">
        <f t="shared" ref="AP713" si="2085">AP712</f>
        <v>0</v>
      </c>
      <c r="AQ713" s="364">
        <f t="shared" ref="AQ713" si="2086">AQ712</f>
        <v>0</v>
      </c>
      <c r="AR713" s="364">
        <f t="shared" ref="AR713" si="2087">AR712</f>
        <v>0</v>
      </c>
      <c r="AS713" s="364">
        <f t="shared" ref="AS713" si="2088">AS712</f>
        <v>0</v>
      </c>
      <c r="AT713" s="364">
        <f t="shared" ref="AT713" si="2089">AT712</f>
        <v>0</v>
      </c>
      <c r="AU713" s="268"/>
    </row>
    <row r="714" spans="1:47" ht="15" outlineLevel="1">
      <c r="A714" s="466"/>
      <c r="B714" s="381"/>
      <c r="C714" s="253"/>
      <c r="D714" s="253"/>
      <c r="E714" s="253"/>
      <c r="F714" s="253"/>
      <c r="G714" s="253"/>
      <c r="H714" s="253"/>
      <c r="I714" s="253"/>
      <c r="J714" s="253"/>
      <c r="K714" s="253"/>
      <c r="L714" s="253"/>
      <c r="M714" s="253"/>
      <c r="N714" s="253"/>
      <c r="O714" s="253"/>
      <c r="P714" s="253"/>
      <c r="Q714" s="253"/>
      <c r="R714" s="253"/>
      <c r="S714" s="253"/>
      <c r="T714" s="253"/>
      <c r="U714" s="253"/>
      <c r="V714" s="253"/>
      <c r="W714" s="253"/>
      <c r="X714" s="253"/>
      <c r="Y714" s="253"/>
      <c r="Z714" s="253"/>
      <c r="AA714" s="253"/>
      <c r="AB714" s="253"/>
      <c r="AC714" s="253"/>
      <c r="AD714" s="253"/>
      <c r="AE714" s="253"/>
      <c r="AF714" s="253"/>
      <c r="AG714" s="365"/>
      <c r="AH714" s="378"/>
      <c r="AI714" s="378"/>
      <c r="AJ714" s="378"/>
      <c r="AK714" s="378"/>
      <c r="AL714" s="378"/>
      <c r="AM714" s="378"/>
      <c r="AN714" s="378"/>
      <c r="AO714" s="378"/>
      <c r="AP714" s="378"/>
      <c r="AQ714" s="378"/>
      <c r="AR714" s="378"/>
      <c r="AS714" s="378"/>
      <c r="AT714" s="378"/>
      <c r="AU714" s="268"/>
    </row>
    <row r="715" spans="1:47" ht="15.6" outlineLevel="1">
      <c r="A715" s="466"/>
      <c r="B715" s="250" t="s">
        <v>498</v>
      </c>
      <c r="C715" s="253"/>
      <c r="D715" s="253"/>
      <c r="E715" s="253"/>
      <c r="F715" s="253"/>
      <c r="G715" s="253"/>
      <c r="H715" s="253"/>
      <c r="I715" s="253"/>
      <c r="J715" s="253"/>
      <c r="K715" s="253"/>
      <c r="L715" s="253"/>
      <c r="M715" s="253"/>
      <c r="N715" s="253"/>
      <c r="O715" s="253"/>
      <c r="P715" s="253"/>
      <c r="Q715" s="253"/>
      <c r="R715" s="253"/>
      <c r="S715" s="253"/>
      <c r="T715" s="253"/>
      <c r="U715" s="253"/>
      <c r="V715" s="253"/>
      <c r="W715" s="253"/>
      <c r="X715" s="253"/>
      <c r="Y715" s="253"/>
      <c r="Z715" s="253"/>
      <c r="AA715" s="253"/>
      <c r="AB715" s="253"/>
      <c r="AC715" s="253"/>
      <c r="AD715" s="253"/>
      <c r="AE715" s="253"/>
      <c r="AF715" s="253"/>
      <c r="AG715" s="365"/>
      <c r="AH715" s="378"/>
      <c r="AI715" s="378"/>
      <c r="AJ715" s="378"/>
      <c r="AK715" s="378"/>
      <c r="AL715" s="378"/>
      <c r="AM715" s="378"/>
      <c r="AN715" s="378"/>
      <c r="AO715" s="378"/>
      <c r="AP715" s="378"/>
      <c r="AQ715" s="378"/>
      <c r="AR715" s="378"/>
      <c r="AS715" s="378"/>
      <c r="AT715" s="378"/>
      <c r="AU715" s="268"/>
    </row>
    <row r="716" spans="1:47" ht="15" outlineLevel="1">
      <c r="A716" s="466">
        <v>33</v>
      </c>
      <c r="B716" s="381" t="s">
        <v>125</v>
      </c>
      <c r="C716" s="253" t="s">
        <v>25</v>
      </c>
      <c r="D716" s="257"/>
      <c r="E716" s="257"/>
      <c r="F716" s="257"/>
      <c r="G716" s="257"/>
      <c r="H716" s="257"/>
      <c r="I716" s="257"/>
      <c r="J716" s="257"/>
      <c r="K716" s="257"/>
      <c r="L716" s="257"/>
      <c r="M716" s="257"/>
      <c r="N716" s="257"/>
      <c r="O716" s="257"/>
      <c r="P716" s="257"/>
      <c r="Q716" s="257"/>
      <c r="R716" s="257">
        <v>0</v>
      </c>
      <c r="S716" s="257"/>
      <c r="T716" s="257"/>
      <c r="U716" s="257"/>
      <c r="V716" s="257"/>
      <c r="W716" s="257"/>
      <c r="X716" s="257"/>
      <c r="Y716" s="257"/>
      <c r="Z716" s="257"/>
      <c r="AA716" s="257"/>
      <c r="AB716" s="257"/>
      <c r="AC716" s="257"/>
      <c r="AD716" s="257"/>
      <c r="AE716" s="257"/>
      <c r="AF716" s="673"/>
      <c r="AG716" s="379"/>
      <c r="AH716" s="363"/>
      <c r="AI716" s="363"/>
      <c r="AJ716" s="363"/>
      <c r="AK716" s="363"/>
      <c r="AL716" s="363"/>
      <c r="AM716" s="363"/>
      <c r="AN716" s="368"/>
      <c r="AO716" s="368"/>
      <c r="AP716" s="368"/>
      <c r="AQ716" s="368"/>
      <c r="AR716" s="368"/>
      <c r="AS716" s="368"/>
      <c r="AT716" s="368"/>
      <c r="AU716" s="258">
        <f>SUM(AG716:AT716)</f>
        <v>0</v>
      </c>
    </row>
    <row r="717" spans="1:47" ht="15" outlineLevel="1">
      <c r="A717" s="466"/>
      <c r="B717" s="256" t="s">
        <v>309</v>
      </c>
      <c r="C717" s="253" t="s">
        <v>163</v>
      </c>
      <c r="D717" s="257"/>
      <c r="E717" s="257"/>
      <c r="F717" s="257"/>
      <c r="G717" s="257"/>
      <c r="H717" s="257"/>
      <c r="I717" s="257"/>
      <c r="J717" s="257"/>
      <c r="K717" s="257"/>
      <c r="L717" s="257"/>
      <c r="M717" s="257"/>
      <c r="N717" s="257"/>
      <c r="O717" s="257"/>
      <c r="P717" s="257"/>
      <c r="Q717" s="257"/>
      <c r="R717" s="257">
        <f>R716</f>
        <v>0</v>
      </c>
      <c r="S717" s="257"/>
      <c r="T717" s="257"/>
      <c r="U717" s="257"/>
      <c r="V717" s="257"/>
      <c r="W717" s="257"/>
      <c r="X717" s="257"/>
      <c r="Y717" s="257"/>
      <c r="Z717" s="257"/>
      <c r="AA717" s="257"/>
      <c r="AB717" s="257"/>
      <c r="AC717" s="257"/>
      <c r="AD717" s="257"/>
      <c r="AE717" s="257"/>
      <c r="AF717" s="673"/>
      <c r="AG717" s="364">
        <f>AG716</f>
        <v>0</v>
      </c>
      <c r="AH717" s="364">
        <f t="shared" ref="AH717" si="2090">AH716</f>
        <v>0</v>
      </c>
      <c r="AI717" s="364">
        <f t="shared" ref="AI717" si="2091">AI716</f>
        <v>0</v>
      </c>
      <c r="AJ717" s="364">
        <f t="shared" ref="AJ717" si="2092">AJ716</f>
        <v>0</v>
      </c>
      <c r="AK717" s="364">
        <f t="shared" ref="AK717" si="2093">AK716</f>
        <v>0</v>
      </c>
      <c r="AL717" s="364">
        <f t="shared" ref="AL717" si="2094">AL716</f>
        <v>0</v>
      </c>
      <c r="AM717" s="364">
        <f t="shared" ref="AM717" si="2095">AM716</f>
        <v>0</v>
      </c>
      <c r="AN717" s="364">
        <f t="shared" ref="AN717" si="2096">AN716</f>
        <v>0</v>
      </c>
      <c r="AO717" s="364">
        <f t="shared" ref="AO717" si="2097">AO716</f>
        <v>0</v>
      </c>
      <c r="AP717" s="364">
        <f t="shared" ref="AP717" si="2098">AP716</f>
        <v>0</v>
      </c>
      <c r="AQ717" s="364">
        <f t="shared" ref="AQ717" si="2099">AQ716</f>
        <v>0</v>
      </c>
      <c r="AR717" s="364">
        <f t="shared" ref="AR717" si="2100">AR716</f>
        <v>0</v>
      </c>
      <c r="AS717" s="364">
        <f t="shared" ref="AS717" si="2101">AS716</f>
        <v>0</v>
      </c>
      <c r="AT717" s="364">
        <f t="shared" ref="AT717" si="2102">AT716</f>
        <v>0</v>
      </c>
      <c r="AU717" s="268"/>
    </row>
    <row r="718" spans="1:47" ht="15" outlineLevel="1">
      <c r="A718" s="466"/>
      <c r="B718" s="381"/>
      <c r="C718" s="253"/>
      <c r="D718" s="253"/>
      <c r="E718" s="253"/>
      <c r="F718" s="253"/>
      <c r="G718" s="253"/>
      <c r="H718" s="253"/>
      <c r="I718" s="253"/>
      <c r="J718" s="253"/>
      <c r="K718" s="253"/>
      <c r="L718" s="253"/>
      <c r="M718" s="253"/>
      <c r="N718" s="253"/>
      <c r="O718" s="253"/>
      <c r="P718" s="253"/>
      <c r="Q718" s="253"/>
      <c r="R718" s="253"/>
      <c r="S718" s="253"/>
      <c r="T718" s="253"/>
      <c r="U718" s="253"/>
      <c r="V718" s="253"/>
      <c r="W718" s="253"/>
      <c r="X718" s="253"/>
      <c r="Y718" s="253"/>
      <c r="Z718" s="253"/>
      <c r="AA718" s="253"/>
      <c r="AB718" s="253"/>
      <c r="AC718" s="253"/>
      <c r="AD718" s="253"/>
      <c r="AE718" s="253"/>
      <c r="AF718" s="253"/>
      <c r="AG718" s="365"/>
      <c r="AH718" s="378"/>
      <c r="AI718" s="378"/>
      <c r="AJ718" s="378"/>
      <c r="AK718" s="378"/>
      <c r="AL718" s="378"/>
      <c r="AM718" s="378"/>
      <c r="AN718" s="378"/>
      <c r="AO718" s="378"/>
      <c r="AP718" s="378"/>
      <c r="AQ718" s="378"/>
      <c r="AR718" s="378"/>
      <c r="AS718" s="378"/>
      <c r="AT718" s="378"/>
      <c r="AU718" s="268"/>
    </row>
    <row r="719" spans="1:47" ht="15" outlineLevel="1">
      <c r="A719" s="466">
        <v>34</v>
      </c>
      <c r="B719" s="381" t="s">
        <v>126</v>
      </c>
      <c r="C719" s="253" t="s">
        <v>25</v>
      </c>
      <c r="D719" s="257"/>
      <c r="E719" s="257"/>
      <c r="F719" s="257"/>
      <c r="G719" s="257"/>
      <c r="H719" s="257"/>
      <c r="I719" s="257"/>
      <c r="J719" s="257"/>
      <c r="K719" s="257"/>
      <c r="L719" s="257"/>
      <c r="M719" s="257"/>
      <c r="N719" s="257"/>
      <c r="O719" s="257"/>
      <c r="P719" s="257"/>
      <c r="Q719" s="257"/>
      <c r="R719" s="257">
        <v>0</v>
      </c>
      <c r="S719" s="257"/>
      <c r="T719" s="257"/>
      <c r="U719" s="257"/>
      <c r="V719" s="257"/>
      <c r="W719" s="257"/>
      <c r="X719" s="257"/>
      <c r="Y719" s="257"/>
      <c r="Z719" s="257"/>
      <c r="AA719" s="257"/>
      <c r="AB719" s="257"/>
      <c r="AC719" s="257"/>
      <c r="AD719" s="257"/>
      <c r="AE719" s="257"/>
      <c r="AF719" s="673"/>
      <c r="AG719" s="379"/>
      <c r="AH719" s="363"/>
      <c r="AI719" s="363"/>
      <c r="AJ719" s="363"/>
      <c r="AK719" s="363"/>
      <c r="AL719" s="363"/>
      <c r="AM719" s="363"/>
      <c r="AN719" s="368"/>
      <c r="AO719" s="368"/>
      <c r="AP719" s="368"/>
      <c r="AQ719" s="368"/>
      <c r="AR719" s="368"/>
      <c r="AS719" s="368"/>
      <c r="AT719" s="368"/>
      <c r="AU719" s="258">
        <f>SUM(AG719:AT719)</f>
        <v>0</v>
      </c>
    </row>
    <row r="720" spans="1:47" ht="15" outlineLevel="1">
      <c r="A720" s="466"/>
      <c r="B720" s="256" t="s">
        <v>309</v>
      </c>
      <c r="C720" s="253" t="s">
        <v>163</v>
      </c>
      <c r="D720" s="257"/>
      <c r="E720" s="257"/>
      <c r="F720" s="257"/>
      <c r="G720" s="257"/>
      <c r="H720" s="257"/>
      <c r="I720" s="257"/>
      <c r="J720" s="257"/>
      <c r="K720" s="257"/>
      <c r="L720" s="257"/>
      <c r="M720" s="257"/>
      <c r="N720" s="257"/>
      <c r="O720" s="257"/>
      <c r="P720" s="257"/>
      <c r="Q720" s="257"/>
      <c r="R720" s="257">
        <f>R719</f>
        <v>0</v>
      </c>
      <c r="S720" s="257"/>
      <c r="T720" s="257"/>
      <c r="U720" s="257"/>
      <c r="V720" s="257"/>
      <c r="W720" s="257"/>
      <c r="X720" s="257"/>
      <c r="Y720" s="257"/>
      <c r="Z720" s="257"/>
      <c r="AA720" s="257"/>
      <c r="AB720" s="257"/>
      <c r="AC720" s="257"/>
      <c r="AD720" s="257"/>
      <c r="AE720" s="257"/>
      <c r="AF720" s="673"/>
      <c r="AG720" s="364">
        <f>AG719</f>
        <v>0</v>
      </c>
      <c r="AH720" s="364">
        <f t="shared" ref="AH720" si="2103">AH719</f>
        <v>0</v>
      </c>
      <c r="AI720" s="364">
        <f t="shared" ref="AI720" si="2104">AI719</f>
        <v>0</v>
      </c>
      <c r="AJ720" s="364">
        <f t="shared" ref="AJ720" si="2105">AJ719</f>
        <v>0</v>
      </c>
      <c r="AK720" s="364">
        <f t="shared" ref="AK720" si="2106">AK719</f>
        <v>0</v>
      </c>
      <c r="AL720" s="364">
        <f t="shared" ref="AL720" si="2107">AL719</f>
        <v>0</v>
      </c>
      <c r="AM720" s="364">
        <f t="shared" ref="AM720" si="2108">AM719</f>
        <v>0</v>
      </c>
      <c r="AN720" s="364">
        <f t="shared" ref="AN720" si="2109">AN719</f>
        <v>0</v>
      </c>
      <c r="AO720" s="364">
        <f t="shared" ref="AO720" si="2110">AO719</f>
        <v>0</v>
      </c>
      <c r="AP720" s="364">
        <f t="shared" ref="AP720" si="2111">AP719</f>
        <v>0</v>
      </c>
      <c r="AQ720" s="364">
        <f t="shared" ref="AQ720" si="2112">AQ719</f>
        <v>0</v>
      </c>
      <c r="AR720" s="364">
        <f t="shared" ref="AR720" si="2113">AR719</f>
        <v>0</v>
      </c>
      <c r="AS720" s="364">
        <f t="shared" ref="AS720" si="2114">AS719</f>
        <v>0</v>
      </c>
      <c r="AT720" s="364">
        <f t="shared" ref="AT720" si="2115">AT719</f>
        <v>0</v>
      </c>
      <c r="AU720" s="268"/>
    </row>
    <row r="721" spans="1:47" ht="15" outlineLevel="1">
      <c r="A721" s="466"/>
      <c r="B721" s="381"/>
      <c r="C721" s="253"/>
      <c r="D721" s="253"/>
      <c r="E721" s="253"/>
      <c r="F721" s="253"/>
      <c r="G721" s="253"/>
      <c r="H721" s="253"/>
      <c r="I721" s="253"/>
      <c r="J721" s="253"/>
      <c r="K721" s="253"/>
      <c r="L721" s="253"/>
      <c r="M721" s="253"/>
      <c r="N721" s="253"/>
      <c r="O721" s="253"/>
      <c r="P721" s="253"/>
      <c r="Q721" s="253"/>
      <c r="R721" s="253"/>
      <c r="S721" s="253"/>
      <c r="T721" s="253"/>
      <c r="U721" s="253"/>
      <c r="V721" s="253"/>
      <c r="W721" s="253"/>
      <c r="X721" s="253"/>
      <c r="Y721" s="253"/>
      <c r="Z721" s="253"/>
      <c r="AA721" s="253"/>
      <c r="AB721" s="253"/>
      <c r="AC721" s="253"/>
      <c r="AD721" s="253"/>
      <c r="AE721" s="253"/>
      <c r="AF721" s="253"/>
      <c r="AG721" s="365"/>
      <c r="AH721" s="378"/>
      <c r="AI721" s="378"/>
      <c r="AJ721" s="378"/>
      <c r="AK721" s="378"/>
      <c r="AL721" s="378"/>
      <c r="AM721" s="378"/>
      <c r="AN721" s="378"/>
      <c r="AO721" s="378"/>
      <c r="AP721" s="378"/>
      <c r="AQ721" s="378"/>
      <c r="AR721" s="378"/>
      <c r="AS721" s="378"/>
      <c r="AT721" s="378"/>
      <c r="AU721" s="268"/>
    </row>
    <row r="722" spans="1:47" ht="15" outlineLevel="1">
      <c r="A722" s="466">
        <v>35</v>
      </c>
      <c r="B722" s="381" t="s">
        <v>127</v>
      </c>
      <c r="C722" s="253" t="s">
        <v>25</v>
      </c>
      <c r="D722" s="257"/>
      <c r="E722" s="257"/>
      <c r="F722" s="257"/>
      <c r="G722" s="257"/>
      <c r="H722" s="257"/>
      <c r="I722" s="257"/>
      <c r="J722" s="257"/>
      <c r="K722" s="257"/>
      <c r="L722" s="257"/>
      <c r="M722" s="257"/>
      <c r="N722" s="257"/>
      <c r="O722" s="257"/>
      <c r="P722" s="257"/>
      <c r="Q722" s="257"/>
      <c r="R722" s="257">
        <v>0</v>
      </c>
      <c r="S722" s="257"/>
      <c r="T722" s="257"/>
      <c r="U722" s="257"/>
      <c r="V722" s="257"/>
      <c r="W722" s="257"/>
      <c r="X722" s="257"/>
      <c r="Y722" s="257"/>
      <c r="Z722" s="257"/>
      <c r="AA722" s="257"/>
      <c r="AB722" s="257"/>
      <c r="AC722" s="257"/>
      <c r="AD722" s="257"/>
      <c r="AE722" s="257"/>
      <c r="AF722" s="673"/>
      <c r="AG722" s="379"/>
      <c r="AH722" s="363"/>
      <c r="AI722" s="363"/>
      <c r="AJ722" s="363"/>
      <c r="AK722" s="363"/>
      <c r="AL722" s="363"/>
      <c r="AM722" s="363"/>
      <c r="AN722" s="368"/>
      <c r="AO722" s="368"/>
      <c r="AP722" s="368"/>
      <c r="AQ722" s="368"/>
      <c r="AR722" s="368"/>
      <c r="AS722" s="368"/>
      <c r="AT722" s="368"/>
      <c r="AU722" s="258">
        <f>SUM(AG722:AT722)</f>
        <v>0</v>
      </c>
    </row>
    <row r="723" spans="1:47" ht="15" outlineLevel="1">
      <c r="A723" s="466"/>
      <c r="B723" s="256" t="s">
        <v>309</v>
      </c>
      <c r="C723" s="253" t="s">
        <v>163</v>
      </c>
      <c r="D723" s="257"/>
      <c r="E723" s="257"/>
      <c r="F723" s="257"/>
      <c r="G723" s="257"/>
      <c r="H723" s="257"/>
      <c r="I723" s="257"/>
      <c r="J723" s="257"/>
      <c r="K723" s="257"/>
      <c r="L723" s="257"/>
      <c r="M723" s="257"/>
      <c r="N723" s="257"/>
      <c r="O723" s="257"/>
      <c r="P723" s="257"/>
      <c r="Q723" s="257"/>
      <c r="R723" s="257">
        <f>R722</f>
        <v>0</v>
      </c>
      <c r="S723" s="257"/>
      <c r="T723" s="257"/>
      <c r="U723" s="257"/>
      <c r="V723" s="257"/>
      <c r="W723" s="257"/>
      <c r="X723" s="257"/>
      <c r="Y723" s="257"/>
      <c r="Z723" s="257"/>
      <c r="AA723" s="257"/>
      <c r="AB723" s="257"/>
      <c r="AC723" s="257"/>
      <c r="AD723" s="257"/>
      <c r="AE723" s="257"/>
      <c r="AF723" s="673"/>
      <c r="AG723" s="364">
        <f>AG722</f>
        <v>0</v>
      </c>
      <c r="AH723" s="364">
        <f t="shared" ref="AH723" si="2116">AH722</f>
        <v>0</v>
      </c>
      <c r="AI723" s="364">
        <f t="shared" ref="AI723" si="2117">AI722</f>
        <v>0</v>
      </c>
      <c r="AJ723" s="364">
        <f t="shared" ref="AJ723" si="2118">AJ722</f>
        <v>0</v>
      </c>
      <c r="AK723" s="364">
        <f t="shared" ref="AK723" si="2119">AK722</f>
        <v>0</v>
      </c>
      <c r="AL723" s="364">
        <f t="shared" ref="AL723" si="2120">AL722</f>
        <v>0</v>
      </c>
      <c r="AM723" s="364">
        <f t="shared" ref="AM723" si="2121">AM722</f>
        <v>0</v>
      </c>
      <c r="AN723" s="364">
        <f t="shared" ref="AN723" si="2122">AN722</f>
        <v>0</v>
      </c>
      <c r="AO723" s="364">
        <f t="shared" ref="AO723" si="2123">AO722</f>
        <v>0</v>
      </c>
      <c r="AP723" s="364">
        <f t="shared" ref="AP723" si="2124">AP722</f>
        <v>0</v>
      </c>
      <c r="AQ723" s="364">
        <f t="shared" ref="AQ723" si="2125">AQ722</f>
        <v>0</v>
      </c>
      <c r="AR723" s="364">
        <f t="shared" ref="AR723" si="2126">AR722</f>
        <v>0</v>
      </c>
      <c r="AS723" s="364">
        <f t="shared" ref="AS723" si="2127">AS722</f>
        <v>0</v>
      </c>
      <c r="AT723" s="364">
        <f t="shared" ref="AT723" si="2128">AT722</f>
        <v>0</v>
      </c>
      <c r="AU723" s="268"/>
    </row>
    <row r="724" spans="1:47" ht="15" outlineLevel="1">
      <c r="A724" s="466"/>
      <c r="B724" s="384"/>
      <c r="C724" s="253"/>
      <c r="D724" s="253"/>
      <c r="E724" s="253"/>
      <c r="F724" s="253"/>
      <c r="G724" s="253"/>
      <c r="H724" s="253"/>
      <c r="I724" s="253"/>
      <c r="J724" s="253"/>
      <c r="K724" s="253"/>
      <c r="L724" s="253"/>
      <c r="M724" s="253"/>
      <c r="N724" s="253"/>
      <c r="O724" s="253"/>
      <c r="P724" s="253"/>
      <c r="Q724" s="253"/>
      <c r="R724" s="253"/>
      <c r="S724" s="253"/>
      <c r="T724" s="253"/>
      <c r="U724" s="253"/>
      <c r="V724" s="253"/>
      <c r="W724" s="253"/>
      <c r="X724" s="253"/>
      <c r="Y724" s="253"/>
      <c r="Z724" s="253"/>
      <c r="AA724" s="253"/>
      <c r="AB724" s="253"/>
      <c r="AC724" s="253"/>
      <c r="AD724" s="253"/>
      <c r="AE724" s="253"/>
      <c r="AF724" s="253"/>
      <c r="AG724" s="365"/>
      <c r="AH724" s="378"/>
      <c r="AI724" s="378"/>
      <c r="AJ724" s="378"/>
      <c r="AK724" s="378"/>
      <c r="AL724" s="378"/>
      <c r="AM724" s="378"/>
      <c r="AN724" s="378"/>
      <c r="AO724" s="378"/>
      <c r="AP724" s="378"/>
      <c r="AQ724" s="378"/>
      <c r="AR724" s="378"/>
      <c r="AS724" s="378"/>
      <c r="AT724" s="378"/>
      <c r="AU724" s="268"/>
    </row>
    <row r="725" spans="1:47" ht="15.6" outlineLevel="1">
      <c r="A725" s="466"/>
      <c r="B725" s="250" t="s">
        <v>499</v>
      </c>
      <c r="C725" s="253"/>
      <c r="D725" s="253"/>
      <c r="E725" s="253"/>
      <c r="F725" s="253"/>
      <c r="G725" s="253"/>
      <c r="H725" s="253"/>
      <c r="I725" s="253"/>
      <c r="J725" s="253"/>
      <c r="K725" s="253"/>
      <c r="L725" s="253"/>
      <c r="M725" s="253"/>
      <c r="N725" s="253"/>
      <c r="O725" s="253"/>
      <c r="P725" s="253"/>
      <c r="Q725" s="253"/>
      <c r="R725" s="253"/>
      <c r="S725" s="253"/>
      <c r="T725" s="253"/>
      <c r="U725" s="253"/>
      <c r="V725" s="253"/>
      <c r="W725" s="253"/>
      <c r="X725" s="253"/>
      <c r="Y725" s="253"/>
      <c r="Z725" s="253"/>
      <c r="AA725" s="253"/>
      <c r="AB725" s="253"/>
      <c r="AC725" s="253"/>
      <c r="AD725" s="253"/>
      <c r="AE725" s="253"/>
      <c r="AF725" s="253"/>
      <c r="AG725" s="365"/>
      <c r="AH725" s="378"/>
      <c r="AI725" s="378"/>
      <c r="AJ725" s="378"/>
      <c r="AK725" s="378"/>
      <c r="AL725" s="378"/>
      <c r="AM725" s="378"/>
      <c r="AN725" s="378"/>
      <c r="AO725" s="378"/>
      <c r="AP725" s="378"/>
      <c r="AQ725" s="378"/>
      <c r="AR725" s="378"/>
      <c r="AS725" s="378"/>
      <c r="AT725" s="378"/>
      <c r="AU725" s="268"/>
    </row>
    <row r="726" spans="1:47" ht="45" outlineLevel="1">
      <c r="A726" s="466">
        <v>36</v>
      </c>
      <c r="B726" s="381" t="s">
        <v>128</v>
      </c>
      <c r="C726" s="253" t="s">
        <v>25</v>
      </c>
      <c r="D726" s="257"/>
      <c r="E726" s="257"/>
      <c r="F726" s="257"/>
      <c r="G726" s="257"/>
      <c r="H726" s="257"/>
      <c r="I726" s="257"/>
      <c r="J726" s="257"/>
      <c r="K726" s="257"/>
      <c r="L726" s="257"/>
      <c r="M726" s="257"/>
      <c r="N726" s="257"/>
      <c r="O726" s="257"/>
      <c r="P726" s="257"/>
      <c r="Q726" s="257"/>
      <c r="R726" s="257">
        <v>12</v>
      </c>
      <c r="S726" s="257"/>
      <c r="T726" s="257"/>
      <c r="U726" s="257"/>
      <c r="V726" s="257"/>
      <c r="W726" s="257"/>
      <c r="X726" s="257"/>
      <c r="Y726" s="257"/>
      <c r="Z726" s="257"/>
      <c r="AA726" s="257"/>
      <c r="AB726" s="257"/>
      <c r="AC726" s="257"/>
      <c r="AD726" s="257"/>
      <c r="AE726" s="257"/>
      <c r="AF726" s="673"/>
      <c r="AG726" s="379"/>
      <c r="AH726" s="363"/>
      <c r="AI726" s="363"/>
      <c r="AJ726" s="363"/>
      <c r="AK726" s="363"/>
      <c r="AL726" s="363"/>
      <c r="AM726" s="363"/>
      <c r="AN726" s="368"/>
      <c r="AO726" s="368"/>
      <c r="AP726" s="368"/>
      <c r="AQ726" s="368"/>
      <c r="AR726" s="368"/>
      <c r="AS726" s="368"/>
      <c r="AT726" s="368"/>
      <c r="AU726" s="258">
        <f>SUM(AG726:AT726)</f>
        <v>0</v>
      </c>
    </row>
    <row r="727" spans="1:47" ht="15" outlineLevel="1">
      <c r="A727" s="466"/>
      <c r="B727" s="256" t="s">
        <v>309</v>
      </c>
      <c r="C727" s="253" t="s">
        <v>163</v>
      </c>
      <c r="D727" s="257"/>
      <c r="E727" s="257"/>
      <c r="F727" s="257"/>
      <c r="G727" s="257"/>
      <c r="H727" s="257"/>
      <c r="I727" s="257"/>
      <c r="J727" s="257"/>
      <c r="K727" s="257"/>
      <c r="L727" s="257"/>
      <c r="M727" s="257"/>
      <c r="N727" s="257"/>
      <c r="O727" s="257"/>
      <c r="P727" s="257"/>
      <c r="Q727" s="257"/>
      <c r="R727" s="257">
        <f>R726</f>
        <v>12</v>
      </c>
      <c r="S727" s="257"/>
      <c r="T727" s="257"/>
      <c r="U727" s="257"/>
      <c r="V727" s="257"/>
      <c r="W727" s="257"/>
      <c r="X727" s="257"/>
      <c r="Y727" s="257"/>
      <c r="Z727" s="257"/>
      <c r="AA727" s="257"/>
      <c r="AB727" s="257"/>
      <c r="AC727" s="257"/>
      <c r="AD727" s="257"/>
      <c r="AE727" s="257"/>
      <c r="AF727" s="673"/>
      <c r="AG727" s="364">
        <f>AG726</f>
        <v>0</v>
      </c>
      <c r="AH727" s="364">
        <f t="shared" ref="AH727" si="2129">AH726</f>
        <v>0</v>
      </c>
      <c r="AI727" s="364">
        <f t="shared" ref="AI727" si="2130">AI726</f>
        <v>0</v>
      </c>
      <c r="AJ727" s="364">
        <f t="shared" ref="AJ727" si="2131">AJ726</f>
        <v>0</v>
      </c>
      <c r="AK727" s="364">
        <f t="shared" ref="AK727" si="2132">AK726</f>
        <v>0</v>
      </c>
      <c r="AL727" s="364">
        <f t="shared" ref="AL727" si="2133">AL726</f>
        <v>0</v>
      </c>
      <c r="AM727" s="364">
        <f t="shared" ref="AM727" si="2134">AM726</f>
        <v>0</v>
      </c>
      <c r="AN727" s="364">
        <f t="shared" ref="AN727" si="2135">AN726</f>
        <v>0</v>
      </c>
      <c r="AO727" s="364">
        <f t="shared" ref="AO727" si="2136">AO726</f>
        <v>0</v>
      </c>
      <c r="AP727" s="364">
        <f t="shared" ref="AP727" si="2137">AP726</f>
        <v>0</v>
      </c>
      <c r="AQ727" s="364">
        <f t="shared" ref="AQ727" si="2138">AQ726</f>
        <v>0</v>
      </c>
      <c r="AR727" s="364">
        <f t="shared" ref="AR727" si="2139">AR726</f>
        <v>0</v>
      </c>
      <c r="AS727" s="364">
        <f t="shared" ref="AS727" si="2140">AS726</f>
        <v>0</v>
      </c>
      <c r="AT727" s="364">
        <f t="shared" ref="AT727" si="2141">AT726</f>
        <v>0</v>
      </c>
      <c r="AU727" s="268"/>
    </row>
    <row r="728" spans="1:47" ht="15" outlineLevel="1">
      <c r="A728" s="466"/>
      <c r="B728" s="381"/>
      <c r="C728" s="253"/>
      <c r="D728" s="253"/>
      <c r="E728" s="253"/>
      <c r="F728" s="253"/>
      <c r="G728" s="253"/>
      <c r="H728" s="253"/>
      <c r="I728" s="253"/>
      <c r="J728" s="253"/>
      <c r="K728" s="253"/>
      <c r="L728" s="253"/>
      <c r="M728" s="253"/>
      <c r="N728" s="253"/>
      <c r="O728" s="253"/>
      <c r="P728" s="253"/>
      <c r="Q728" s="253"/>
      <c r="R728" s="253"/>
      <c r="S728" s="253"/>
      <c r="T728" s="253"/>
      <c r="U728" s="253"/>
      <c r="V728" s="253"/>
      <c r="W728" s="253"/>
      <c r="X728" s="253"/>
      <c r="Y728" s="253"/>
      <c r="Z728" s="253"/>
      <c r="AA728" s="253"/>
      <c r="AB728" s="253"/>
      <c r="AC728" s="253"/>
      <c r="AD728" s="253"/>
      <c r="AE728" s="253"/>
      <c r="AF728" s="253"/>
      <c r="AG728" s="365"/>
      <c r="AH728" s="378"/>
      <c r="AI728" s="378"/>
      <c r="AJ728" s="378"/>
      <c r="AK728" s="378"/>
      <c r="AL728" s="378"/>
      <c r="AM728" s="378"/>
      <c r="AN728" s="378"/>
      <c r="AO728" s="378"/>
      <c r="AP728" s="378"/>
      <c r="AQ728" s="378"/>
      <c r="AR728" s="378"/>
      <c r="AS728" s="378"/>
      <c r="AT728" s="378"/>
      <c r="AU728" s="268"/>
    </row>
    <row r="729" spans="1:47" ht="15" outlineLevel="1">
      <c r="A729" s="466">
        <v>37</v>
      </c>
      <c r="B729" s="381" t="s">
        <v>129</v>
      </c>
      <c r="C729" s="253" t="s">
        <v>25</v>
      </c>
      <c r="D729" s="257"/>
      <c r="E729" s="257"/>
      <c r="F729" s="257"/>
      <c r="G729" s="257"/>
      <c r="H729" s="257"/>
      <c r="I729" s="257"/>
      <c r="J729" s="257"/>
      <c r="K729" s="257"/>
      <c r="L729" s="257"/>
      <c r="M729" s="257"/>
      <c r="N729" s="257"/>
      <c r="O729" s="257"/>
      <c r="P729" s="257"/>
      <c r="Q729" s="257"/>
      <c r="R729" s="257">
        <v>12</v>
      </c>
      <c r="S729" s="257"/>
      <c r="T729" s="257"/>
      <c r="U729" s="257"/>
      <c r="V729" s="257"/>
      <c r="W729" s="257"/>
      <c r="X729" s="257"/>
      <c r="Y729" s="257"/>
      <c r="Z729" s="257"/>
      <c r="AA729" s="257"/>
      <c r="AB729" s="257"/>
      <c r="AC729" s="257"/>
      <c r="AD729" s="257"/>
      <c r="AE729" s="257"/>
      <c r="AF729" s="673"/>
      <c r="AG729" s="379"/>
      <c r="AH729" s="363"/>
      <c r="AI729" s="363"/>
      <c r="AJ729" s="363"/>
      <c r="AK729" s="363"/>
      <c r="AL729" s="363"/>
      <c r="AM729" s="363"/>
      <c r="AN729" s="368"/>
      <c r="AO729" s="368"/>
      <c r="AP729" s="368"/>
      <c r="AQ729" s="368"/>
      <c r="AR729" s="368"/>
      <c r="AS729" s="368"/>
      <c r="AT729" s="368"/>
      <c r="AU729" s="258">
        <f>SUM(AG729:AT729)</f>
        <v>0</v>
      </c>
    </row>
    <row r="730" spans="1:47" ht="15" outlineLevel="1">
      <c r="A730" s="466"/>
      <c r="B730" s="256" t="s">
        <v>309</v>
      </c>
      <c r="C730" s="253" t="s">
        <v>163</v>
      </c>
      <c r="D730" s="257"/>
      <c r="E730" s="257"/>
      <c r="F730" s="257"/>
      <c r="G730" s="257"/>
      <c r="H730" s="257"/>
      <c r="I730" s="257"/>
      <c r="J730" s="257"/>
      <c r="K730" s="257"/>
      <c r="L730" s="257"/>
      <c r="M730" s="257"/>
      <c r="N730" s="257"/>
      <c r="O730" s="257"/>
      <c r="P730" s="257"/>
      <c r="Q730" s="257"/>
      <c r="R730" s="257">
        <f>R729</f>
        <v>12</v>
      </c>
      <c r="S730" s="257"/>
      <c r="T730" s="257"/>
      <c r="U730" s="257"/>
      <c r="V730" s="257"/>
      <c r="W730" s="257"/>
      <c r="X730" s="257"/>
      <c r="Y730" s="257"/>
      <c r="Z730" s="257"/>
      <c r="AA730" s="257"/>
      <c r="AB730" s="257"/>
      <c r="AC730" s="257"/>
      <c r="AD730" s="257"/>
      <c r="AE730" s="257"/>
      <c r="AF730" s="673"/>
      <c r="AG730" s="364">
        <f>AG729</f>
        <v>0</v>
      </c>
      <c r="AH730" s="364">
        <f t="shared" ref="AH730" si="2142">AH729</f>
        <v>0</v>
      </c>
      <c r="AI730" s="364">
        <f t="shared" ref="AI730" si="2143">AI729</f>
        <v>0</v>
      </c>
      <c r="AJ730" s="364">
        <f t="shared" ref="AJ730" si="2144">AJ729</f>
        <v>0</v>
      </c>
      <c r="AK730" s="364">
        <f t="shared" ref="AK730" si="2145">AK729</f>
        <v>0</v>
      </c>
      <c r="AL730" s="364">
        <f t="shared" ref="AL730" si="2146">AL729</f>
        <v>0</v>
      </c>
      <c r="AM730" s="364">
        <f t="shared" ref="AM730" si="2147">AM729</f>
        <v>0</v>
      </c>
      <c r="AN730" s="364">
        <f t="shared" ref="AN730" si="2148">AN729</f>
        <v>0</v>
      </c>
      <c r="AO730" s="364">
        <f t="shared" ref="AO730" si="2149">AO729</f>
        <v>0</v>
      </c>
      <c r="AP730" s="364">
        <f t="shared" ref="AP730" si="2150">AP729</f>
        <v>0</v>
      </c>
      <c r="AQ730" s="364">
        <f t="shared" ref="AQ730" si="2151">AQ729</f>
        <v>0</v>
      </c>
      <c r="AR730" s="364">
        <f t="shared" ref="AR730" si="2152">AR729</f>
        <v>0</v>
      </c>
      <c r="AS730" s="364">
        <f t="shared" ref="AS730" si="2153">AS729</f>
        <v>0</v>
      </c>
      <c r="AT730" s="364">
        <f t="shared" ref="AT730" si="2154">AT729</f>
        <v>0</v>
      </c>
      <c r="AU730" s="268"/>
    </row>
    <row r="731" spans="1:47" ht="15" outlineLevel="1">
      <c r="A731" s="466"/>
      <c r="B731" s="381"/>
      <c r="C731" s="253"/>
      <c r="D731" s="253"/>
      <c r="E731" s="253"/>
      <c r="F731" s="253"/>
      <c r="G731" s="253"/>
      <c r="H731" s="253"/>
      <c r="I731" s="253"/>
      <c r="J731" s="253"/>
      <c r="K731" s="253"/>
      <c r="L731" s="253"/>
      <c r="M731" s="253"/>
      <c r="N731" s="253"/>
      <c r="O731" s="253"/>
      <c r="P731" s="253"/>
      <c r="Q731" s="253"/>
      <c r="R731" s="253"/>
      <c r="S731" s="253"/>
      <c r="T731" s="253"/>
      <c r="U731" s="253"/>
      <c r="V731" s="253"/>
      <c r="W731" s="253"/>
      <c r="X731" s="253"/>
      <c r="Y731" s="253"/>
      <c r="Z731" s="253"/>
      <c r="AA731" s="253"/>
      <c r="AB731" s="253"/>
      <c r="AC731" s="253"/>
      <c r="AD731" s="253"/>
      <c r="AE731" s="253"/>
      <c r="AF731" s="253"/>
      <c r="AG731" s="365"/>
      <c r="AH731" s="378"/>
      <c r="AI731" s="378"/>
      <c r="AJ731" s="378"/>
      <c r="AK731" s="378"/>
      <c r="AL731" s="378"/>
      <c r="AM731" s="378"/>
      <c r="AN731" s="378"/>
      <c r="AO731" s="378"/>
      <c r="AP731" s="378"/>
      <c r="AQ731" s="378"/>
      <c r="AR731" s="378"/>
      <c r="AS731" s="378"/>
      <c r="AT731" s="378"/>
      <c r="AU731" s="268"/>
    </row>
    <row r="732" spans="1:47" ht="15" outlineLevel="1">
      <c r="A732" s="466">
        <v>38</v>
      </c>
      <c r="B732" s="381" t="s">
        <v>130</v>
      </c>
      <c r="C732" s="253" t="s">
        <v>25</v>
      </c>
      <c r="D732" s="257"/>
      <c r="E732" s="257"/>
      <c r="F732" s="257"/>
      <c r="G732" s="257"/>
      <c r="H732" s="257"/>
      <c r="I732" s="257"/>
      <c r="J732" s="257"/>
      <c r="K732" s="257"/>
      <c r="L732" s="257"/>
      <c r="M732" s="257"/>
      <c r="N732" s="257"/>
      <c r="O732" s="257"/>
      <c r="P732" s="257"/>
      <c r="Q732" s="257"/>
      <c r="R732" s="257">
        <v>12</v>
      </c>
      <c r="S732" s="257"/>
      <c r="T732" s="257"/>
      <c r="U732" s="257"/>
      <c r="V732" s="257"/>
      <c r="W732" s="257"/>
      <c r="X732" s="257"/>
      <c r="Y732" s="257"/>
      <c r="Z732" s="257"/>
      <c r="AA732" s="257"/>
      <c r="AB732" s="257"/>
      <c r="AC732" s="257"/>
      <c r="AD732" s="257"/>
      <c r="AE732" s="257"/>
      <c r="AF732" s="673"/>
      <c r="AG732" s="379"/>
      <c r="AH732" s="363"/>
      <c r="AI732" s="363"/>
      <c r="AJ732" s="363"/>
      <c r="AK732" s="363"/>
      <c r="AL732" s="363"/>
      <c r="AM732" s="363"/>
      <c r="AN732" s="368"/>
      <c r="AO732" s="368"/>
      <c r="AP732" s="368"/>
      <c r="AQ732" s="368"/>
      <c r="AR732" s="368"/>
      <c r="AS732" s="368"/>
      <c r="AT732" s="368"/>
      <c r="AU732" s="258">
        <f>SUM(AG732:AT732)</f>
        <v>0</v>
      </c>
    </row>
    <row r="733" spans="1:47" ht="15" outlineLevel="1">
      <c r="A733" s="466"/>
      <c r="B733" s="256" t="s">
        <v>309</v>
      </c>
      <c r="C733" s="253" t="s">
        <v>163</v>
      </c>
      <c r="D733" s="257"/>
      <c r="E733" s="257"/>
      <c r="F733" s="257"/>
      <c r="G733" s="257"/>
      <c r="H733" s="257"/>
      <c r="I733" s="257"/>
      <c r="J733" s="257"/>
      <c r="K733" s="257"/>
      <c r="L733" s="257"/>
      <c r="M733" s="257"/>
      <c r="N733" s="257"/>
      <c r="O733" s="257"/>
      <c r="P733" s="257"/>
      <c r="Q733" s="257"/>
      <c r="R733" s="257">
        <f>R732</f>
        <v>12</v>
      </c>
      <c r="S733" s="257"/>
      <c r="T733" s="257"/>
      <c r="U733" s="257"/>
      <c r="V733" s="257"/>
      <c r="W733" s="257"/>
      <c r="X733" s="257"/>
      <c r="Y733" s="257"/>
      <c r="Z733" s="257"/>
      <c r="AA733" s="257"/>
      <c r="AB733" s="257"/>
      <c r="AC733" s="257"/>
      <c r="AD733" s="257"/>
      <c r="AE733" s="257"/>
      <c r="AF733" s="673"/>
      <c r="AG733" s="364">
        <f>AG732</f>
        <v>0</v>
      </c>
      <c r="AH733" s="364">
        <f t="shared" ref="AH733" si="2155">AH732</f>
        <v>0</v>
      </c>
      <c r="AI733" s="364">
        <f t="shared" ref="AI733" si="2156">AI732</f>
        <v>0</v>
      </c>
      <c r="AJ733" s="364">
        <f t="shared" ref="AJ733" si="2157">AJ732</f>
        <v>0</v>
      </c>
      <c r="AK733" s="364">
        <f t="shared" ref="AK733" si="2158">AK732</f>
        <v>0</v>
      </c>
      <c r="AL733" s="364">
        <f t="shared" ref="AL733" si="2159">AL732</f>
        <v>0</v>
      </c>
      <c r="AM733" s="364">
        <f t="shared" ref="AM733" si="2160">AM732</f>
        <v>0</v>
      </c>
      <c r="AN733" s="364">
        <f t="shared" ref="AN733" si="2161">AN732</f>
        <v>0</v>
      </c>
      <c r="AO733" s="364">
        <f t="shared" ref="AO733" si="2162">AO732</f>
        <v>0</v>
      </c>
      <c r="AP733" s="364">
        <f t="shared" ref="AP733" si="2163">AP732</f>
        <v>0</v>
      </c>
      <c r="AQ733" s="364">
        <f t="shared" ref="AQ733" si="2164">AQ732</f>
        <v>0</v>
      </c>
      <c r="AR733" s="364">
        <f t="shared" ref="AR733" si="2165">AR732</f>
        <v>0</v>
      </c>
      <c r="AS733" s="364">
        <f t="shared" ref="AS733" si="2166">AS732</f>
        <v>0</v>
      </c>
      <c r="AT733" s="364">
        <f t="shared" ref="AT733" si="2167">AT732</f>
        <v>0</v>
      </c>
      <c r="AU733" s="268"/>
    </row>
    <row r="734" spans="1:47" ht="15" outlineLevel="1">
      <c r="A734" s="466"/>
      <c r="B734" s="381"/>
      <c r="C734" s="253"/>
      <c r="D734" s="253"/>
      <c r="E734" s="253"/>
      <c r="F734" s="253"/>
      <c r="G734" s="253"/>
      <c r="H734" s="253"/>
      <c r="I734" s="253"/>
      <c r="J734" s="253"/>
      <c r="K734" s="253"/>
      <c r="L734" s="253"/>
      <c r="M734" s="253"/>
      <c r="N734" s="253"/>
      <c r="O734" s="253"/>
      <c r="P734" s="253"/>
      <c r="Q734" s="253"/>
      <c r="R734" s="253"/>
      <c r="S734" s="253"/>
      <c r="T734" s="253"/>
      <c r="U734" s="253"/>
      <c r="V734" s="253"/>
      <c r="W734" s="253"/>
      <c r="X734" s="253"/>
      <c r="Y734" s="253"/>
      <c r="Z734" s="253"/>
      <c r="AA734" s="253"/>
      <c r="AB734" s="253"/>
      <c r="AC734" s="253"/>
      <c r="AD734" s="253"/>
      <c r="AE734" s="253"/>
      <c r="AF734" s="253"/>
      <c r="AG734" s="365"/>
      <c r="AH734" s="378"/>
      <c r="AI734" s="378"/>
      <c r="AJ734" s="378"/>
      <c r="AK734" s="378"/>
      <c r="AL734" s="378"/>
      <c r="AM734" s="378"/>
      <c r="AN734" s="378"/>
      <c r="AO734" s="378"/>
      <c r="AP734" s="378"/>
      <c r="AQ734" s="378"/>
      <c r="AR734" s="378"/>
      <c r="AS734" s="378"/>
      <c r="AT734" s="378"/>
      <c r="AU734" s="268"/>
    </row>
    <row r="735" spans="1:47" ht="30" outlineLevel="1">
      <c r="A735" s="466">
        <v>39</v>
      </c>
      <c r="B735" s="381" t="s">
        <v>131</v>
      </c>
      <c r="C735" s="253" t="s">
        <v>25</v>
      </c>
      <c r="D735" s="257"/>
      <c r="E735" s="257"/>
      <c r="F735" s="257"/>
      <c r="G735" s="257"/>
      <c r="H735" s="257"/>
      <c r="I735" s="257"/>
      <c r="J735" s="257"/>
      <c r="K735" s="257"/>
      <c r="L735" s="257"/>
      <c r="M735" s="257"/>
      <c r="N735" s="257"/>
      <c r="O735" s="257"/>
      <c r="P735" s="257"/>
      <c r="Q735" s="257"/>
      <c r="R735" s="257">
        <v>12</v>
      </c>
      <c r="S735" s="257"/>
      <c r="T735" s="257"/>
      <c r="U735" s="257"/>
      <c r="V735" s="257"/>
      <c r="W735" s="257"/>
      <c r="X735" s="257"/>
      <c r="Y735" s="257"/>
      <c r="Z735" s="257"/>
      <c r="AA735" s="257"/>
      <c r="AB735" s="257"/>
      <c r="AC735" s="257"/>
      <c r="AD735" s="257"/>
      <c r="AE735" s="257"/>
      <c r="AF735" s="673"/>
      <c r="AG735" s="379"/>
      <c r="AH735" s="363"/>
      <c r="AI735" s="363"/>
      <c r="AJ735" s="363"/>
      <c r="AK735" s="363"/>
      <c r="AL735" s="363"/>
      <c r="AM735" s="363"/>
      <c r="AN735" s="368"/>
      <c r="AO735" s="368"/>
      <c r="AP735" s="368"/>
      <c r="AQ735" s="368"/>
      <c r="AR735" s="368"/>
      <c r="AS735" s="368"/>
      <c r="AT735" s="368"/>
      <c r="AU735" s="258">
        <f>SUM(AG735:AT735)</f>
        <v>0</v>
      </c>
    </row>
    <row r="736" spans="1:47" ht="15" outlineLevel="1">
      <c r="A736" s="466"/>
      <c r="B736" s="256" t="s">
        <v>309</v>
      </c>
      <c r="C736" s="253" t="s">
        <v>163</v>
      </c>
      <c r="D736" s="257"/>
      <c r="E736" s="257"/>
      <c r="F736" s="257"/>
      <c r="G736" s="257"/>
      <c r="H736" s="257"/>
      <c r="I736" s="257"/>
      <c r="J736" s="257"/>
      <c r="K736" s="257"/>
      <c r="L736" s="257"/>
      <c r="M736" s="257"/>
      <c r="N736" s="257"/>
      <c r="O736" s="257"/>
      <c r="P736" s="257"/>
      <c r="Q736" s="257"/>
      <c r="R736" s="257">
        <f>R735</f>
        <v>12</v>
      </c>
      <c r="S736" s="257"/>
      <c r="T736" s="257"/>
      <c r="U736" s="257"/>
      <c r="V736" s="257"/>
      <c r="W736" s="257"/>
      <c r="X736" s="257"/>
      <c r="Y736" s="257"/>
      <c r="Z736" s="257"/>
      <c r="AA736" s="257"/>
      <c r="AB736" s="257"/>
      <c r="AC736" s="257"/>
      <c r="AD736" s="257"/>
      <c r="AE736" s="257"/>
      <c r="AF736" s="673"/>
      <c r="AG736" s="364">
        <f>AG735</f>
        <v>0</v>
      </c>
      <c r="AH736" s="364">
        <f t="shared" ref="AH736" si="2168">AH735</f>
        <v>0</v>
      </c>
      <c r="AI736" s="364">
        <f t="shared" ref="AI736" si="2169">AI735</f>
        <v>0</v>
      </c>
      <c r="AJ736" s="364">
        <f t="shared" ref="AJ736" si="2170">AJ735</f>
        <v>0</v>
      </c>
      <c r="AK736" s="364">
        <f t="shared" ref="AK736" si="2171">AK735</f>
        <v>0</v>
      </c>
      <c r="AL736" s="364">
        <f t="shared" ref="AL736" si="2172">AL735</f>
        <v>0</v>
      </c>
      <c r="AM736" s="364">
        <f t="shared" ref="AM736" si="2173">AM735</f>
        <v>0</v>
      </c>
      <c r="AN736" s="364">
        <f t="shared" ref="AN736" si="2174">AN735</f>
        <v>0</v>
      </c>
      <c r="AO736" s="364">
        <f t="shared" ref="AO736" si="2175">AO735</f>
        <v>0</v>
      </c>
      <c r="AP736" s="364">
        <f t="shared" ref="AP736" si="2176">AP735</f>
        <v>0</v>
      </c>
      <c r="AQ736" s="364">
        <f t="shared" ref="AQ736" si="2177">AQ735</f>
        <v>0</v>
      </c>
      <c r="AR736" s="364">
        <f t="shared" ref="AR736" si="2178">AR735</f>
        <v>0</v>
      </c>
      <c r="AS736" s="364">
        <f t="shared" ref="AS736" si="2179">AS735</f>
        <v>0</v>
      </c>
      <c r="AT736" s="364">
        <f t="shared" ref="AT736" si="2180">AT735</f>
        <v>0</v>
      </c>
      <c r="AU736" s="268"/>
    </row>
    <row r="737" spans="1:47" ht="15" outlineLevel="1">
      <c r="A737" s="466"/>
      <c r="B737" s="381"/>
      <c r="C737" s="253"/>
      <c r="D737" s="253"/>
      <c r="E737" s="253"/>
      <c r="F737" s="253"/>
      <c r="G737" s="253"/>
      <c r="H737" s="253"/>
      <c r="I737" s="253"/>
      <c r="J737" s="253"/>
      <c r="K737" s="253"/>
      <c r="L737" s="253"/>
      <c r="M737" s="253"/>
      <c r="N737" s="253"/>
      <c r="O737" s="253"/>
      <c r="P737" s="253"/>
      <c r="Q737" s="253"/>
      <c r="R737" s="253"/>
      <c r="S737" s="253"/>
      <c r="T737" s="253"/>
      <c r="U737" s="253"/>
      <c r="V737" s="253"/>
      <c r="W737" s="253"/>
      <c r="X737" s="253"/>
      <c r="Y737" s="253"/>
      <c r="Z737" s="253"/>
      <c r="AA737" s="253"/>
      <c r="AB737" s="253"/>
      <c r="AC737" s="253"/>
      <c r="AD737" s="253"/>
      <c r="AE737" s="253"/>
      <c r="AF737" s="253"/>
      <c r="AG737" s="365"/>
      <c r="AH737" s="378"/>
      <c r="AI737" s="378"/>
      <c r="AJ737" s="378"/>
      <c r="AK737" s="378"/>
      <c r="AL737" s="378"/>
      <c r="AM737" s="378"/>
      <c r="AN737" s="378"/>
      <c r="AO737" s="378"/>
      <c r="AP737" s="378"/>
      <c r="AQ737" s="378"/>
      <c r="AR737" s="378"/>
      <c r="AS737" s="378"/>
      <c r="AT737" s="378"/>
      <c r="AU737" s="268"/>
    </row>
    <row r="738" spans="1:47" ht="30" outlineLevel="1">
      <c r="A738" s="466">
        <v>40</v>
      </c>
      <c r="B738" s="381" t="s">
        <v>132</v>
      </c>
      <c r="C738" s="253" t="s">
        <v>25</v>
      </c>
      <c r="D738" s="257"/>
      <c r="E738" s="257"/>
      <c r="F738" s="257"/>
      <c r="G738" s="257"/>
      <c r="H738" s="257"/>
      <c r="I738" s="257"/>
      <c r="J738" s="257"/>
      <c r="K738" s="257"/>
      <c r="L738" s="257"/>
      <c r="M738" s="257"/>
      <c r="N738" s="257"/>
      <c r="O738" s="257"/>
      <c r="P738" s="257"/>
      <c r="Q738" s="257"/>
      <c r="R738" s="257">
        <v>12</v>
      </c>
      <c r="S738" s="257"/>
      <c r="T738" s="257"/>
      <c r="U738" s="257"/>
      <c r="V738" s="257"/>
      <c r="W738" s="257"/>
      <c r="X738" s="257"/>
      <c r="Y738" s="257"/>
      <c r="Z738" s="257"/>
      <c r="AA738" s="257"/>
      <c r="AB738" s="257"/>
      <c r="AC738" s="257"/>
      <c r="AD738" s="257"/>
      <c r="AE738" s="257"/>
      <c r="AF738" s="673"/>
      <c r="AG738" s="379"/>
      <c r="AH738" s="363"/>
      <c r="AI738" s="363"/>
      <c r="AJ738" s="363"/>
      <c r="AK738" s="363"/>
      <c r="AL738" s="363"/>
      <c r="AM738" s="363"/>
      <c r="AN738" s="368"/>
      <c r="AO738" s="368"/>
      <c r="AP738" s="368"/>
      <c r="AQ738" s="368"/>
      <c r="AR738" s="368"/>
      <c r="AS738" s="368"/>
      <c r="AT738" s="368"/>
      <c r="AU738" s="258">
        <f>SUM(AG738:AT738)</f>
        <v>0</v>
      </c>
    </row>
    <row r="739" spans="1:47" ht="15" outlineLevel="1">
      <c r="A739" s="466"/>
      <c r="B739" s="256" t="s">
        <v>309</v>
      </c>
      <c r="C739" s="253" t="s">
        <v>163</v>
      </c>
      <c r="D739" s="257"/>
      <c r="E739" s="257"/>
      <c r="F739" s="257"/>
      <c r="G739" s="257"/>
      <c r="H739" s="257"/>
      <c r="I739" s="257"/>
      <c r="J739" s="257"/>
      <c r="K739" s="257"/>
      <c r="L739" s="257"/>
      <c r="M739" s="257"/>
      <c r="N739" s="257"/>
      <c r="O739" s="257"/>
      <c r="P739" s="257"/>
      <c r="Q739" s="257"/>
      <c r="R739" s="257">
        <f>R738</f>
        <v>12</v>
      </c>
      <c r="S739" s="257"/>
      <c r="T739" s="257"/>
      <c r="U739" s="257"/>
      <c r="V739" s="257"/>
      <c r="W739" s="257"/>
      <c r="X739" s="257"/>
      <c r="Y739" s="257"/>
      <c r="Z739" s="257"/>
      <c r="AA739" s="257"/>
      <c r="AB739" s="257"/>
      <c r="AC739" s="257"/>
      <c r="AD739" s="257"/>
      <c r="AE739" s="257"/>
      <c r="AF739" s="673"/>
      <c r="AG739" s="364">
        <f>AG738</f>
        <v>0</v>
      </c>
      <c r="AH739" s="364">
        <f t="shared" ref="AH739" si="2181">AH738</f>
        <v>0</v>
      </c>
      <c r="AI739" s="364">
        <f t="shared" ref="AI739" si="2182">AI738</f>
        <v>0</v>
      </c>
      <c r="AJ739" s="364">
        <f t="shared" ref="AJ739" si="2183">AJ738</f>
        <v>0</v>
      </c>
      <c r="AK739" s="364">
        <f t="shared" ref="AK739" si="2184">AK738</f>
        <v>0</v>
      </c>
      <c r="AL739" s="364">
        <f t="shared" ref="AL739" si="2185">AL738</f>
        <v>0</v>
      </c>
      <c r="AM739" s="364">
        <f t="shared" ref="AM739" si="2186">AM738</f>
        <v>0</v>
      </c>
      <c r="AN739" s="364">
        <f t="shared" ref="AN739" si="2187">AN738</f>
        <v>0</v>
      </c>
      <c r="AO739" s="364">
        <f t="shared" ref="AO739" si="2188">AO738</f>
        <v>0</v>
      </c>
      <c r="AP739" s="364">
        <f t="shared" ref="AP739" si="2189">AP738</f>
        <v>0</v>
      </c>
      <c r="AQ739" s="364">
        <f t="shared" ref="AQ739" si="2190">AQ738</f>
        <v>0</v>
      </c>
      <c r="AR739" s="364">
        <f t="shared" ref="AR739" si="2191">AR738</f>
        <v>0</v>
      </c>
      <c r="AS739" s="364">
        <f t="shared" ref="AS739" si="2192">AS738</f>
        <v>0</v>
      </c>
      <c r="AT739" s="364">
        <f t="shared" ref="AT739" si="2193">AT738</f>
        <v>0</v>
      </c>
      <c r="AU739" s="268"/>
    </row>
    <row r="740" spans="1:47" ht="15" outlineLevel="1">
      <c r="A740" s="466"/>
      <c r="B740" s="381"/>
      <c r="C740" s="253"/>
      <c r="D740" s="253"/>
      <c r="E740" s="253"/>
      <c r="F740" s="253"/>
      <c r="G740" s="253"/>
      <c r="H740" s="253"/>
      <c r="I740" s="253"/>
      <c r="J740" s="253"/>
      <c r="K740" s="253"/>
      <c r="L740" s="253"/>
      <c r="M740" s="253"/>
      <c r="N740" s="253"/>
      <c r="O740" s="253"/>
      <c r="P740" s="253"/>
      <c r="Q740" s="253"/>
      <c r="R740" s="253"/>
      <c r="S740" s="253"/>
      <c r="T740" s="253"/>
      <c r="U740" s="253"/>
      <c r="V740" s="253"/>
      <c r="W740" s="253"/>
      <c r="X740" s="253"/>
      <c r="Y740" s="253"/>
      <c r="Z740" s="253"/>
      <c r="AA740" s="253"/>
      <c r="AB740" s="253"/>
      <c r="AC740" s="253"/>
      <c r="AD740" s="253"/>
      <c r="AE740" s="253"/>
      <c r="AF740" s="253"/>
      <c r="AG740" s="365"/>
      <c r="AH740" s="378"/>
      <c r="AI740" s="378"/>
      <c r="AJ740" s="378"/>
      <c r="AK740" s="378"/>
      <c r="AL740" s="378"/>
      <c r="AM740" s="378"/>
      <c r="AN740" s="378"/>
      <c r="AO740" s="378"/>
      <c r="AP740" s="378"/>
      <c r="AQ740" s="378"/>
      <c r="AR740" s="378"/>
      <c r="AS740" s="378"/>
      <c r="AT740" s="378"/>
      <c r="AU740" s="268"/>
    </row>
    <row r="741" spans="1:47" ht="30" outlineLevel="1">
      <c r="A741" s="466">
        <v>41</v>
      </c>
      <c r="B741" s="381" t="s">
        <v>133</v>
      </c>
      <c r="C741" s="253" t="s">
        <v>25</v>
      </c>
      <c r="D741" s="257"/>
      <c r="E741" s="257"/>
      <c r="F741" s="257"/>
      <c r="G741" s="257"/>
      <c r="H741" s="257"/>
      <c r="I741" s="257"/>
      <c r="J741" s="257"/>
      <c r="K741" s="257"/>
      <c r="L741" s="257"/>
      <c r="M741" s="257"/>
      <c r="N741" s="257"/>
      <c r="O741" s="257"/>
      <c r="P741" s="257"/>
      <c r="Q741" s="257"/>
      <c r="R741" s="257">
        <v>12</v>
      </c>
      <c r="S741" s="257"/>
      <c r="T741" s="257"/>
      <c r="U741" s="257"/>
      <c r="V741" s="257"/>
      <c r="W741" s="257"/>
      <c r="X741" s="257"/>
      <c r="Y741" s="257"/>
      <c r="Z741" s="257"/>
      <c r="AA741" s="257"/>
      <c r="AB741" s="257"/>
      <c r="AC741" s="257"/>
      <c r="AD741" s="257"/>
      <c r="AE741" s="257"/>
      <c r="AF741" s="673"/>
      <c r="AG741" s="379"/>
      <c r="AH741" s="363"/>
      <c r="AI741" s="363"/>
      <c r="AJ741" s="363"/>
      <c r="AK741" s="363"/>
      <c r="AL741" s="363"/>
      <c r="AM741" s="363"/>
      <c r="AN741" s="368"/>
      <c r="AO741" s="368"/>
      <c r="AP741" s="368"/>
      <c r="AQ741" s="368"/>
      <c r="AR741" s="368"/>
      <c r="AS741" s="368"/>
      <c r="AT741" s="368"/>
      <c r="AU741" s="258">
        <f>SUM(AG741:AT741)</f>
        <v>0</v>
      </c>
    </row>
    <row r="742" spans="1:47" ht="15" outlineLevel="1">
      <c r="A742" s="466"/>
      <c r="B742" s="256" t="s">
        <v>309</v>
      </c>
      <c r="C742" s="253" t="s">
        <v>163</v>
      </c>
      <c r="D742" s="257"/>
      <c r="E742" s="257"/>
      <c r="F742" s="257"/>
      <c r="G742" s="257"/>
      <c r="H742" s="257"/>
      <c r="I742" s="257"/>
      <c r="J742" s="257"/>
      <c r="K742" s="257"/>
      <c r="L742" s="257"/>
      <c r="M742" s="257"/>
      <c r="N742" s="257"/>
      <c r="O742" s="257"/>
      <c r="P742" s="257"/>
      <c r="Q742" s="257"/>
      <c r="R742" s="257">
        <f>R741</f>
        <v>12</v>
      </c>
      <c r="S742" s="257"/>
      <c r="T742" s="257"/>
      <c r="U742" s="257"/>
      <c r="V742" s="257"/>
      <c r="W742" s="257"/>
      <c r="X742" s="257"/>
      <c r="Y742" s="257"/>
      <c r="Z742" s="257"/>
      <c r="AA742" s="257"/>
      <c r="AB742" s="257"/>
      <c r="AC742" s="257"/>
      <c r="AD742" s="257"/>
      <c r="AE742" s="257"/>
      <c r="AF742" s="673"/>
      <c r="AG742" s="364">
        <f>AG741</f>
        <v>0</v>
      </c>
      <c r="AH742" s="364">
        <f t="shared" ref="AH742" si="2194">AH741</f>
        <v>0</v>
      </c>
      <c r="AI742" s="364">
        <f t="shared" ref="AI742" si="2195">AI741</f>
        <v>0</v>
      </c>
      <c r="AJ742" s="364">
        <f t="shared" ref="AJ742" si="2196">AJ741</f>
        <v>0</v>
      </c>
      <c r="AK742" s="364">
        <f t="shared" ref="AK742" si="2197">AK741</f>
        <v>0</v>
      </c>
      <c r="AL742" s="364">
        <f t="shared" ref="AL742" si="2198">AL741</f>
        <v>0</v>
      </c>
      <c r="AM742" s="364">
        <f t="shared" ref="AM742" si="2199">AM741</f>
        <v>0</v>
      </c>
      <c r="AN742" s="364">
        <f t="shared" ref="AN742" si="2200">AN741</f>
        <v>0</v>
      </c>
      <c r="AO742" s="364">
        <f t="shared" ref="AO742" si="2201">AO741</f>
        <v>0</v>
      </c>
      <c r="AP742" s="364">
        <f t="shared" ref="AP742" si="2202">AP741</f>
        <v>0</v>
      </c>
      <c r="AQ742" s="364">
        <f t="shared" ref="AQ742" si="2203">AQ741</f>
        <v>0</v>
      </c>
      <c r="AR742" s="364">
        <f t="shared" ref="AR742" si="2204">AR741</f>
        <v>0</v>
      </c>
      <c r="AS742" s="364">
        <f t="shared" ref="AS742" si="2205">AS741</f>
        <v>0</v>
      </c>
      <c r="AT742" s="364">
        <f t="shared" ref="AT742" si="2206">AT741</f>
        <v>0</v>
      </c>
      <c r="AU742" s="268"/>
    </row>
    <row r="743" spans="1:47" ht="15" outlineLevel="1">
      <c r="A743" s="466"/>
      <c r="B743" s="381"/>
      <c r="C743" s="253"/>
      <c r="D743" s="253"/>
      <c r="E743" s="253"/>
      <c r="F743" s="253"/>
      <c r="G743" s="253"/>
      <c r="H743" s="253"/>
      <c r="I743" s="253"/>
      <c r="J743" s="253"/>
      <c r="K743" s="253"/>
      <c r="L743" s="253"/>
      <c r="M743" s="253"/>
      <c r="N743" s="253"/>
      <c r="O743" s="253"/>
      <c r="P743" s="253"/>
      <c r="Q743" s="253"/>
      <c r="R743" s="253"/>
      <c r="S743" s="253"/>
      <c r="T743" s="253"/>
      <c r="U743" s="253"/>
      <c r="V743" s="253"/>
      <c r="W743" s="253"/>
      <c r="X743" s="253"/>
      <c r="Y743" s="253"/>
      <c r="Z743" s="253"/>
      <c r="AA743" s="253"/>
      <c r="AB743" s="253"/>
      <c r="AC743" s="253"/>
      <c r="AD743" s="253"/>
      <c r="AE743" s="253"/>
      <c r="AF743" s="253"/>
      <c r="AG743" s="365"/>
      <c r="AH743" s="378"/>
      <c r="AI743" s="378"/>
      <c r="AJ743" s="378"/>
      <c r="AK743" s="378"/>
      <c r="AL743" s="378"/>
      <c r="AM743" s="378"/>
      <c r="AN743" s="378"/>
      <c r="AO743" s="378"/>
      <c r="AP743" s="378"/>
      <c r="AQ743" s="378"/>
      <c r="AR743" s="378"/>
      <c r="AS743" s="378"/>
      <c r="AT743" s="378"/>
      <c r="AU743" s="268"/>
    </row>
    <row r="744" spans="1:47" ht="30" outlineLevel="1">
      <c r="A744" s="466">
        <v>42</v>
      </c>
      <c r="B744" s="381" t="s">
        <v>134</v>
      </c>
      <c r="C744" s="253" t="s">
        <v>25</v>
      </c>
      <c r="D744" s="257"/>
      <c r="E744" s="257"/>
      <c r="F744" s="257"/>
      <c r="G744" s="257"/>
      <c r="H744" s="257"/>
      <c r="I744" s="257"/>
      <c r="J744" s="257"/>
      <c r="K744" s="257"/>
      <c r="L744" s="257"/>
      <c r="M744" s="257"/>
      <c r="N744" s="257"/>
      <c r="O744" s="257"/>
      <c r="P744" s="257"/>
      <c r="Q744" s="673"/>
      <c r="R744" s="253"/>
      <c r="S744" s="257"/>
      <c r="T744" s="257"/>
      <c r="U744" s="257"/>
      <c r="V744" s="257"/>
      <c r="W744" s="257"/>
      <c r="X744" s="257"/>
      <c r="Y744" s="257"/>
      <c r="Z744" s="257"/>
      <c r="AA744" s="257"/>
      <c r="AB744" s="257"/>
      <c r="AC744" s="257"/>
      <c r="AD744" s="257"/>
      <c r="AE744" s="257"/>
      <c r="AF744" s="673"/>
      <c r="AG744" s="379"/>
      <c r="AH744" s="363"/>
      <c r="AI744" s="363"/>
      <c r="AJ744" s="363"/>
      <c r="AK744" s="363"/>
      <c r="AL744" s="363"/>
      <c r="AM744" s="363"/>
      <c r="AN744" s="368"/>
      <c r="AO744" s="368"/>
      <c r="AP744" s="368"/>
      <c r="AQ744" s="368"/>
      <c r="AR744" s="368"/>
      <c r="AS744" s="368"/>
      <c r="AT744" s="368"/>
      <c r="AU744" s="258">
        <f>SUM(AG744:AT744)</f>
        <v>0</v>
      </c>
    </row>
    <row r="745" spans="1:47" ht="15" outlineLevel="1">
      <c r="A745" s="466"/>
      <c r="B745" s="256" t="s">
        <v>309</v>
      </c>
      <c r="C745" s="253" t="s">
        <v>163</v>
      </c>
      <c r="D745" s="257"/>
      <c r="E745" s="257"/>
      <c r="F745" s="257"/>
      <c r="G745" s="257"/>
      <c r="H745" s="257"/>
      <c r="I745" s="257"/>
      <c r="J745" s="257"/>
      <c r="K745" s="257"/>
      <c r="L745" s="257"/>
      <c r="M745" s="257"/>
      <c r="N745" s="257"/>
      <c r="O745" s="257"/>
      <c r="P745" s="257"/>
      <c r="Q745" s="673"/>
      <c r="R745" s="416"/>
      <c r="S745" s="257"/>
      <c r="T745" s="257"/>
      <c r="U745" s="257"/>
      <c r="V745" s="257"/>
      <c r="W745" s="257"/>
      <c r="X745" s="257"/>
      <c r="Y745" s="257"/>
      <c r="Z745" s="257"/>
      <c r="AA745" s="257"/>
      <c r="AB745" s="257"/>
      <c r="AC745" s="257"/>
      <c r="AD745" s="257"/>
      <c r="AE745" s="257"/>
      <c r="AF745" s="673"/>
      <c r="AG745" s="364">
        <f>AG744</f>
        <v>0</v>
      </c>
      <c r="AH745" s="364">
        <f t="shared" ref="AH745" si="2207">AH744</f>
        <v>0</v>
      </c>
      <c r="AI745" s="364">
        <f t="shared" ref="AI745" si="2208">AI744</f>
        <v>0</v>
      </c>
      <c r="AJ745" s="364">
        <f t="shared" ref="AJ745" si="2209">AJ744</f>
        <v>0</v>
      </c>
      <c r="AK745" s="364">
        <f t="shared" ref="AK745" si="2210">AK744</f>
        <v>0</v>
      </c>
      <c r="AL745" s="364">
        <f t="shared" ref="AL745" si="2211">AL744</f>
        <v>0</v>
      </c>
      <c r="AM745" s="364">
        <f t="shared" ref="AM745" si="2212">AM744</f>
        <v>0</v>
      </c>
      <c r="AN745" s="364">
        <f t="shared" ref="AN745" si="2213">AN744</f>
        <v>0</v>
      </c>
      <c r="AO745" s="364">
        <f t="shared" ref="AO745" si="2214">AO744</f>
        <v>0</v>
      </c>
      <c r="AP745" s="364">
        <f t="shared" ref="AP745" si="2215">AP744</f>
        <v>0</v>
      </c>
      <c r="AQ745" s="364">
        <f t="shared" ref="AQ745" si="2216">AQ744</f>
        <v>0</v>
      </c>
      <c r="AR745" s="364">
        <f t="shared" ref="AR745" si="2217">AR744</f>
        <v>0</v>
      </c>
      <c r="AS745" s="364">
        <f t="shared" ref="AS745" si="2218">AS744</f>
        <v>0</v>
      </c>
      <c r="AT745" s="364">
        <f t="shared" ref="AT745" si="2219">AT744</f>
        <v>0</v>
      </c>
      <c r="AU745" s="268"/>
    </row>
    <row r="746" spans="1:47" ht="15" outlineLevel="1">
      <c r="A746" s="466"/>
      <c r="B746" s="381"/>
      <c r="C746" s="253"/>
      <c r="D746" s="253"/>
      <c r="E746" s="253"/>
      <c r="F746" s="253"/>
      <c r="G746" s="253"/>
      <c r="H746" s="253"/>
      <c r="I746" s="253"/>
      <c r="J746" s="253"/>
      <c r="K746" s="253"/>
      <c r="L746" s="253"/>
      <c r="M746" s="253"/>
      <c r="N746" s="253"/>
      <c r="O746" s="253"/>
      <c r="P746" s="253"/>
      <c r="Q746" s="253"/>
      <c r="R746" s="253"/>
      <c r="S746" s="253"/>
      <c r="T746" s="253"/>
      <c r="U746" s="253"/>
      <c r="V746" s="253"/>
      <c r="W746" s="253"/>
      <c r="X746" s="253"/>
      <c r="Y746" s="253"/>
      <c r="Z746" s="253"/>
      <c r="AA746" s="253"/>
      <c r="AB746" s="253"/>
      <c r="AC746" s="253"/>
      <c r="AD746" s="253"/>
      <c r="AE746" s="253"/>
      <c r="AF746" s="253"/>
      <c r="AG746" s="365"/>
      <c r="AH746" s="378"/>
      <c r="AI746" s="378"/>
      <c r="AJ746" s="378"/>
      <c r="AK746" s="378"/>
      <c r="AL746" s="378"/>
      <c r="AM746" s="378"/>
      <c r="AN746" s="378"/>
      <c r="AO746" s="378"/>
      <c r="AP746" s="378"/>
      <c r="AQ746" s="378"/>
      <c r="AR746" s="378"/>
      <c r="AS746" s="378"/>
      <c r="AT746" s="378"/>
      <c r="AU746" s="268"/>
    </row>
    <row r="747" spans="1:47" ht="15" outlineLevel="1">
      <c r="A747" s="466">
        <v>43</v>
      </c>
      <c r="B747" s="381" t="s">
        <v>135</v>
      </c>
      <c r="C747" s="253" t="s">
        <v>25</v>
      </c>
      <c r="D747" s="257"/>
      <c r="E747" s="257"/>
      <c r="F747" s="257"/>
      <c r="G747" s="257"/>
      <c r="H747" s="257"/>
      <c r="I747" s="257"/>
      <c r="J747" s="257"/>
      <c r="K747" s="257"/>
      <c r="L747" s="257"/>
      <c r="M747" s="257"/>
      <c r="N747" s="257"/>
      <c r="O747" s="257"/>
      <c r="P747" s="257"/>
      <c r="Q747" s="257"/>
      <c r="R747" s="257">
        <v>12</v>
      </c>
      <c r="S747" s="257"/>
      <c r="T747" s="257"/>
      <c r="U747" s="257"/>
      <c r="V747" s="257"/>
      <c r="W747" s="257"/>
      <c r="X747" s="257"/>
      <c r="Y747" s="257"/>
      <c r="Z747" s="257"/>
      <c r="AA747" s="257"/>
      <c r="AB747" s="257"/>
      <c r="AC747" s="257"/>
      <c r="AD747" s="257"/>
      <c r="AE747" s="257"/>
      <c r="AF747" s="673"/>
      <c r="AG747" s="379"/>
      <c r="AH747" s="363"/>
      <c r="AI747" s="363"/>
      <c r="AJ747" s="363"/>
      <c r="AK747" s="363"/>
      <c r="AL747" s="363"/>
      <c r="AM747" s="363"/>
      <c r="AN747" s="368"/>
      <c r="AO747" s="368"/>
      <c r="AP747" s="368"/>
      <c r="AQ747" s="368"/>
      <c r="AR747" s="368"/>
      <c r="AS747" s="368"/>
      <c r="AT747" s="368"/>
      <c r="AU747" s="258">
        <f>SUM(AG747:AT747)</f>
        <v>0</v>
      </c>
    </row>
    <row r="748" spans="1:47" ht="15" outlineLevel="1">
      <c r="A748" s="466"/>
      <c r="B748" s="256" t="s">
        <v>309</v>
      </c>
      <c r="C748" s="253" t="s">
        <v>163</v>
      </c>
      <c r="D748" s="257"/>
      <c r="E748" s="257"/>
      <c r="F748" s="257"/>
      <c r="G748" s="257"/>
      <c r="H748" s="257"/>
      <c r="I748" s="257"/>
      <c r="J748" s="257"/>
      <c r="K748" s="257"/>
      <c r="L748" s="257"/>
      <c r="M748" s="257"/>
      <c r="N748" s="257"/>
      <c r="O748" s="257"/>
      <c r="P748" s="257"/>
      <c r="Q748" s="257"/>
      <c r="R748" s="257">
        <f>R747</f>
        <v>12</v>
      </c>
      <c r="S748" s="257"/>
      <c r="T748" s="257"/>
      <c r="U748" s="257"/>
      <c r="V748" s="257"/>
      <c r="W748" s="257"/>
      <c r="X748" s="257"/>
      <c r="Y748" s="257"/>
      <c r="Z748" s="257"/>
      <c r="AA748" s="257"/>
      <c r="AB748" s="257"/>
      <c r="AC748" s="257"/>
      <c r="AD748" s="257"/>
      <c r="AE748" s="257"/>
      <c r="AF748" s="673"/>
      <c r="AG748" s="364">
        <f>AG747</f>
        <v>0</v>
      </c>
      <c r="AH748" s="364">
        <f t="shared" ref="AH748" si="2220">AH747</f>
        <v>0</v>
      </c>
      <c r="AI748" s="364">
        <f t="shared" ref="AI748" si="2221">AI747</f>
        <v>0</v>
      </c>
      <c r="AJ748" s="364">
        <f t="shared" ref="AJ748" si="2222">AJ747</f>
        <v>0</v>
      </c>
      <c r="AK748" s="364">
        <f t="shared" ref="AK748" si="2223">AK747</f>
        <v>0</v>
      </c>
      <c r="AL748" s="364">
        <f t="shared" ref="AL748" si="2224">AL747</f>
        <v>0</v>
      </c>
      <c r="AM748" s="364">
        <f t="shared" ref="AM748" si="2225">AM747</f>
        <v>0</v>
      </c>
      <c r="AN748" s="364">
        <f t="shared" ref="AN748" si="2226">AN747</f>
        <v>0</v>
      </c>
      <c r="AO748" s="364">
        <f t="shared" ref="AO748" si="2227">AO747</f>
        <v>0</v>
      </c>
      <c r="AP748" s="364">
        <f t="shared" ref="AP748" si="2228">AP747</f>
        <v>0</v>
      </c>
      <c r="AQ748" s="364">
        <f t="shared" ref="AQ748" si="2229">AQ747</f>
        <v>0</v>
      </c>
      <c r="AR748" s="364">
        <f t="shared" ref="AR748" si="2230">AR747</f>
        <v>0</v>
      </c>
      <c r="AS748" s="364">
        <f t="shared" ref="AS748" si="2231">AS747</f>
        <v>0</v>
      </c>
      <c r="AT748" s="364">
        <f t="shared" ref="AT748" si="2232">AT747</f>
        <v>0</v>
      </c>
      <c r="AU748" s="268"/>
    </row>
    <row r="749" spans="1:47" ht="15" outlineLevel="1">
      <c r="A749" s="466"/>
      <c r="B749" s="381"/>
      <c r="C749" s="253"/>
      <c r="D749" s="253"/>
      <c r="E749" s="253"/>
      <c r="F749" s="253"/>
      <c r="G749" s="253"/>
      <c r="H749" s="253"/>
      <c r="I749" s="253"/>
      <c r="J749" s="253"/>
      <c r="K749" s="253"/>
      <c r="L749" s="253"/>
      <c r="M749" s="253"/>
      <c r="N749" s="253"/>
      <c r="O749" s="253"/>
      <c r="P749" s="253"/>
      <c r="Q749" s="253"/>
      <c r="R749" s="253"/>
      <c r="S749" s="253"/>
      <c r="T749" s="253"/>
      <c r="U749" s="253"/>
      <c r="V749" s="253"/>
      <c r="W749" s="253"/>
      <c r="X749" s="253"/>
      <c r="Y749" s="253"/>
      <c r="Z749" s="253"/>
      <c r="AA749" s="253"/>
      <c r="AB749" s="253"/>
      <c r="AC749" s="253"/>
      <c r="AD749" s="253"/>
      <c r="AE749" s="253"/>
      <c r="AF749" s="253"/>
      <c r="AG749" s="365"/>
      <c r="AH749" s="378"/>
      <c r="AI749" s="378"/>
      <c r="AJ749" s="378"/>
      <c r="AK749" s="378"/>
      <c r="AL749" s="378"/>
      <c r="AM749" s="378"/>
      <c r="AN749" s="378"/>
      <c r="AO749" s="378"/>
      <c r="AP749" s="378"/>
      <c r="AQ749" s="378"/>
      <c r="AR749" s="378"/>
      <c r="AS749" s="378"/>
      <c r="AT749" s="378"/>
      <c r="AU749" s="268"/>
    </row>
    <row r="750" spans="1:47" ht="30" outlineLevel="1">
      <c r="A750" s="466">
        <v>44</v>
      </c>
      <c r="B750" s="381" t="s">
        <v>136</v>
      </c>
      <c r="C750" s="253" t="s">
        <v>25</v>
      </c>
      <c r="D750" s="257"/>
      <c r="E750" s="257"/>
      <c r="F750" s="257"/>
      <c r="G750" s="257"/>
      <c r="H750" s="257"/>
      <c r="I750" s="257"/>
      <c r="J750" s="257"/>
      <c r="K750" s="257"/>
      <c r="L750" s="257"/>
      <c r="M750" s="257"/>
      <c r="N750" s="257"/>
      <c r="O750" s="257"/>
      <c r="P750" s="257"/>
      <c r="Q750" s="257"/>
      <c r="R750" s="257">
        <v>12</v>
      </c>
      <c r="S750" s="257"/>
      <c r="T750" s="257"/>
      <c r="U750" s="257"/>
      <c r="V750" s="257"/>
      <c r="W750" s="257"/>
      <c r="X750" s="257"/>
      <c r="Y750" s="257"/>
      <c r="Z750" s="257"/>
      <c r="AA750" s="257"/>
      <c r="AB750" s="257"/>
      <c r="AC750" s="257"/>
      <c r="AD750" s="257"/>
      <c r="AE750" s="257"/>
      <c r="AF750" s="673"/>
      <c r="AG750" s="379"/>
      <c r="AH750" s="363"/>
      <c r="AI750" s="363"/>
      <c r="AJ750" s="363"/>
      <c r="AK750" s="363"/>
      <c r="AL750" s="363"/>
      <c r="AM750" s="363"/>
      <c r="AN750" s="368"/>
      <c r="AO750" s="368"/>
      <c r="AP750" s="368"/>
      <c r="AQ750" s="368"/>
      <c r="AR750" s="368"/>
      <c r="AS750" s="368"/>
      <c r="AT750" s="368"/>
      <c r="AU750" s="258">
        <f>SUM(AG750:AT750)</f>
        <v>0</v>
      </c>
    </row>
    <row r="751" spans="1:47" ht="15" outlineLevel="1">
      <c r="A751" s="466"/>
      <c r="B751" s="256" t="s">
        <v>309</v>
      </c>
      <c r="C751" s="253" t="s">
        <v>163</v>
      </c>
      <c r="D751" s="257"/>
      <c r="E751" s="257"/>
      <c r="F751" s="257"/>
      <c r="G751" s="257"/>
      <c r="H751" s="257"/>
      <c r="I751" s="257"/>
      <c r="J751" s="257"/>
      <c r="K751" s="257"/>
      <c r="L751" s="257"/>
      <c r="M751" s="257"/>
      <c r="N751" s="257"/>
      <c r="O751" s="257"/>
      <c r="P751" s="257"/>
      <c r="Q751" s="257"/>
      <c r="R751" s="257">
        <f>R750</f>
        <v>12</v>
      </c>
      <c r="S751" s="257"/>
      <c r="T751" s="257"/>
      <c r="U751" s="257"/>
      <c r="V751" s="257"/>
      <c r="W751" s="257"/>
      <c r="X751" s="257"/>
      <c r="Y751" s="257"/>
      <c r="Z751" s="257"/>
      <c r="AA751" s="257"/>
      <c r="AB751" s="257"/>
      <c r="AC751" s="257"/>
      <c r="AD751" s="257"/>
      <c r="AE751" s="257"/>
      <c r="AF751" s="673"/>
      <c r="AG751" s="364">
        <f>AG750</f>
        <v>0</v>
      </c>
      <c r="AH751" s="364">
        <f t="shared" ref="AH751" si="2233">AH750</f>
        <v>0</v>
      </c>
      <c r="AI751" s="364">
        <f t="shared" ref="AI751" si="2234">AI750</f>
        <v>0</v>
      </c>
      <c r="AJ751" s="364">
        <f t="shared" ref="AJ751" si="2235">AJ750</f>
        <v>0</v>
      </c>
      <c r="AK751" s="364">
        <f t="shared" ref="AK751" si="2236">AK750</f>
        <v>0</v>
      </c>
      <c r="AL751" s="364">
        <f t="shared" ref="AL751" si="2237">AL750</f>
        <v>0</v>
      </c>
      <c r="AM751" s="364">
        <f t="shared" ref="AM751" si="2238">AM750</f>
        <v>0</v>
      </c>
      <c r="AN751" s="364">
        <f t="shared" ref="AN751" si="2239">AN750</f>
        <v>0</v>
      </c>
      <c r="AO751" s="364">
        <f t="shared" ref="AO751" si="2240">AO750</f>
        <v>0</v>
      </c>
      <c r="AP751" s="364">
        <f t="shared" ref="AP751" si="2241">AP750</f>
        <v>0</v>
      </c>
      <c r="AQ751" s="364">
        <f t="shared" ref="AQ751" si="2242">AQ750</f>
        <v>0</v>
      </c>
      <c r="AR751" s="364">
        <f t="shared" ref="AR751" si="2243">AR750</f>
        <v>0</v>
      </c>
      <c r="AS751" s="364">
        <f t="shared" ref="AS751" si="2244">AS750</f>
        <v>0</v>
      </c>
      <c r="AT751" s="364">
        <f t="shared" ref="AT751" si="2245">AT750</f>
        <v>0</v>
      </c>
      <c r="AU751" s="268"/>
    </row>
    <row r="752" spans="1:47" ht="15" outlineLevel="1">
      <c r="A752" s="466"/>
      <c r="B752" s="381"/>
      <c r="C752" s="253"/>
      <c r="D752" s="253"/>
      <c r="E752" s="253"/>
      <c r="F752" s="253"/>
      <c r="G752" s="253"/>
      <c r="H752" s="253"/>
      <c r="I752" s="253"/>
      <c r="J752" s="253"/>
      <c r="K752" s="253"/>
      <c r="L752" s="253"/>
      <c r="M752" s="253"/>
      <c r="N752" s="253"/>
      <c r="O752" s="253"/>
      <c r="P752" s="253"/>
      <c r="Q752" s="253"/>
      <c r="R752" s="253"/>
      <c r="S752" s="253"/>
      <c r="T752" s="253"/>
      <c r="U752" s="253"/>
      <c r="V752" s="253"/>
      <c r="W752" s="253"/>
      <c r="X752" s="253"/>
      <c r="Y752" s="253"/>
      <c r="Z752" s="253"/>
      <c r="AA752" s="253"/>
      <c r="AB752" s="253"/>
      <c r="AC752" s="253"/>
      <c r="AD752" s="253"/>
      <c r="AE752" s="253"/>
      <c r="AF752" s="253"/>
      <c r="AG752" s="365"/>
      <c r="AH752" s="378"/>
      <c r="AI752" s="378"/>
      <c r="AJ752" s="378"/>
      <c r="AK752" s="378"/>
      <c r="AL752" s="378"/>
      <c r="AM752" s="378"/>
      <c r="AN752" s="378"/>
      <c r="AO752" s="378"/>
      <c r="AP752" s="378"/>
      <c r="AQ752" s="378"/>
      <c r="AR752" s="378"/>
      <c r="AS752" s="378"/>
      <c r="AT752" s="378"/>
      <c r="AU752" s="268"/>
    </row>
    <row r="753" spans="1:47" ht="30" outlineLevel="1">
      <c r="A753" s="466">
        <v>45</v>
      </c>
      <c r="B753" s="381" t="s">
        <v>137</v>
      </c>
      <c r="C753" s="253" t="s">
        <v>25</v>
      </c>
      <c r="D753" s="257"/>
      <c r="E753" s="257"/>
      <c r="F753" s="257"/>
      <c r="G753" s="257"/>
      <c r="H753" s="257"/>
      <c r="I753" s="257"/>
      <c r="J753" s="257"/>
      <c r="K753" s="257"/>
      <c r="L753" s="257"/>
      <c r="M753" s="257"/>
      <c r="N753" s="257"/>
      <c r="O753" s="257"/>
      <c r="P753" s="257"/>
      <c r="Q753" s="257"/>
      <c r="R753" s="257">
        <v>12</v>
      </c>
      <c r="S753" s="257"/>
      <c r="T753" s="257"/>
      <c r="U753" s="257"/>
      <c r="V753" s="257"/>
      <c r="W753" s="257"/>
      <c r="X753" s="257"/>
      <c r="Y753" s="257"/>
      <c r="Z753" s="257"/>
      <c r="AA753" s="257"/>
      <c r="AB753" s="257"/>
      <c r="AC753" s="257"/>
      <c r="AD753" s="257"/>
      <c r="AE753" s="257"/>
      <c r="AF753" s="673"/>
      <c r="AG753" s="379"/>
      <c r="AH753" s="363"/>
      <c r="AI753" s="363"/>
      <c r="AJ753" s="363"/>
      <c r="AK753" s="363"/>
      <c r="AL753" s="363"/>
      <c r="AM753" s="363"/>
      <c r="AN753" s="368"/>
      <c r="AO753" s="368"/>
      <c r="AP753" s="368"/>
      <c r="AQ753" s="368"/>
      <c r="AR753" s="368"/>
      <c r="AS753" s="368"/>
      <c r="AT753" s="368"/>
      <c r="AU753" s="258">
        <f>SUM(AG753:AT753)</f>
        <v>0</v>
      </c>
    </row>
    <row r="754" spans="1:47" ht="15" outlineLevel="1">
      <c r="A754" s="466"/>
      <c r="B754" s="256" t="s">
        <v>309</v>
      </c>
      <c r="C754" s="253" t="s">
        <v>163</v>
      </c>
      <c r="D754" s="257"/>
      <c r="E754" s="257"/>
      <c r="F754" s="257"/>
      <c r="G754" s="257"/>
      <c r="H754" s="257"/>
      <c r="I754" s="257"/>
      <c r="J754" s="257"/>
      <c r="K754" s="257"/>
      <c r="L754" s="257"/>
      <c r="M754" s="257"/>
      <c r="N754" s="257"/>
      <c r="O754" s="257"/>
      <c r="P754" s="257"/>
      <c r="Q754" s="257"/>
      <c r="R754" s="257">
        <f>R753</f>
        <v>12</v>
      </c>
      <c r="S754" s="257"/>
      <c r="T754" s="257"/>
      <c r="U754" s="257"/>
      <c r="V754" s="257"/>
      <c r="W754" s="257"/>
      <c r="X754" s="257"/>
      <c r="Y754" s="257"/>
      <c r="Z754" s="257"/>
      <c r="AA754" s="257"/>
      <c r="AB754" s="257"/>
      <c r="AC754" s="257"/>
      <c r="AD754" s="257"/>
      <c r="AE754" s="257"/>
      <c r="AF754" s="673"/>
      <c r="AG754" s="364">
        <f>AG753</f>
        <v>0</v>
      </c>
      <c r="AH754" s="364">
        <f t="shared" ref="AH754" si="2246">AH753</f>
        <v>0</v>
      </c>
      <c r="AI754" s="364">
        <f t="shared" ref="AI754" si="2247">AI753</f>
        <v>0</v>
      </c>
      <c r="AJ754" s="364">
        <f t="shared" ref="AJ754" si="2248">AJ753</f>
        <v>0</v>
      </c>
      <c r="AK754" s="364">
        <f t="shared" ref="AK754" si="2249">AK753</f>
        <v>0</v>
      </c>
      <c r="AL754" s="364">
        <f t="shared" ref="AL754" si="2250">AL753</f>
        <v>0</v>
      </c>
      <c r="AM754" s="364">
        <f t="shared" ref="AM754" si="2251">AM753</f>
        <v>0</v>
      </c>
      <c r="AN754" s="364">
        <f t="shared" ref="AN754" si="2252">AN753</f>
        <v>0</v>
      </c>
      <c r="AO754" s="364">
        <f t="shared" ref="AO754" si="2253">AO753</f>
        <v>0</v>
      </c>
      <c r="AP754" s="364">
        <f t="shared" ref="AP754" si="2254">AP753</f>
        <v>0</v>
      </c>
      <c r="AQ754" s="364">
        <f t="shared" ref="AQ754" si="2255">AQ753</f>
        <v>0</v>
      </c>
      <c r="AR754" s="364">
        <f t="shared" ref="AR754" si="2256">AR753</f>
        <v>0</v>
      </c>
      <c r="AS754" s="364">
        <f t="shared" ref="AS754" si="2257">AS753</f>
        <v>0</v>
      </c>
      <c r="AT754" s="364">
        <f t="shared" ref="AT754" si="2258">AT753</f>
        <v>0</v>
      </c>
      <c r="AU754" s="268"/>
    </row>
    <row r="755" spans="1:47" ht="15" outlineLevel="1">
      <c r="A755" s="466"/>
      <c r="B755" s="381"/>
      <c r="C755" s="253"/>
      <c r="D755" s="253"/>
      <c r="E755" s="253"/>
      <c r="F755" s="253"/>
      <c r="G755" s="253"/>
      <c r="H755" s="253"/>
      <c r="I755" s="253"/>
      <c r="J755" s="253"/>
      <c r="K755" s="253"/>
      <c r="L755" s="253"/>
      <c r="M755" s="253"/>
      <c r="N755" s="253"/>
      <c r="O755" s="253"/>
      <c r="P755" s="253"/>
      <c r="Q755" s="253"/>
      <c r="R755" s="253"/>
      <c r="S755" s="253"/>
      <c r="T755" s="253"/>
      <c r="U755" s="253"/>
      <c r="V755" s="253"/>
      <c r="W755" s="253"/>
      <c r="X755" s="253"/>
      <c r="Y755" s="253"/>
      <c r="Z755" s="253"/>
      <c r="AA755" s="253"/>
      <c r="AB755" s="253"/>
      <c r="AC755" s="253"/>
      <c r="AD755" s="253"/>
      <c r="AE755" s="253"/>
      <c r="AF755" s="253"/>
      <c r="AG755" s="365"/>
      <c r="AH755" s="378"/>
      <c r="AI755" s="378"/>
      <c r="AJ755" s="378"/>
      <c r="AK755" s="378"/>
      <c r="AL755" s="378"/>
      <c r="AM755" s="378"/>
      <c r="AN755" s="378"/>
      <c r="AO755" s="378"/>
      <c r="AP755" s="378"/>
      <c r="AQ755" s="378"/>
      <c r="AR755" s="378"/>
      <c r="AS755" s="378"/>
      <c r="AT755" s="378"/>
      <c r="AU755" s="268"/>
    </row>
    <row r="756" spans="1:47" ht="30" outlineLevel="1">
      <c r="A756" s="466">
        <v>46</v>
      </c>
      <c r="B756" s="381" t="s">
        <v>138</v>
      </c>
      <c r="C756" s="253" t="s">
        <v>25</v>
      </c>
      <c r="D756" s="257"/>
      <c r="E756" s="257"/>
      <c r="F756" s="257"/>
      <c r="G756" s="257"/>
      <c r="H756" s="257"/>
      <c r="I756" s="257"/>
      <c r="J756" s="257"/>
      <c r="K756" s="257"/>
      <c r="L756" s="257"/>
      <c r="M756" s="257"/>
      <c r="N756" s="257"/>
      <c r="O756" s="257"/>
      <c r="P756" s="257"/>
      <c r="Q756" s="257"/>
      <c r="R756" s="257">
        <v>12</v>
      </c>
      <c r="S756" s="257"/>
      <c r="T756" s="257"/>
      <c r="U756" s="257"/>
      <c r="V756" s="257"/>
      <c r="W756" s="257"/>
      <c r="X756" s="257"/>
      <c r="Y756" s="257"/>
      <c r="Z756" s="257"/>
      <c r="AA756" s="257"/>
      <c r="AB756" s="257"/>
      <c r="AC756" s="257"/>
      <c r="AD756" s="257"/>
      <c r="AE756" s="257"/>
      <c r="AF756" s="673"/>
      <c r="AG756" s="379"/>
      <c r="AH756" s="363"/>
      <c r="AI756" s="363"/>
      <c r="AJ756" s="363"/>
      <c r="AK756" s="363"/>
      <c r="AL756" s="363"/>
      <c r="AM756" s="363"/>
      <c r="AN756" s="368"/>
      <c r="AO756" s="368"/>
      <c r="AP756" s="368"/>
      <c r="AQ756" s="368"/>
      <c r="AR756" s="368"/>
      <c r="AS756" s="368"/>
      <c r="AT756" s="368"/>
      <c r="AU756" s="258">
        <f>SUM(AG756:AT756)</f>
        <v>0</v>
      </c>
    </row>
    <row r="757" spans="1:47" ht="15" outlineLevel="1">
      <c r="A757" s="466"/>
      <c r="B757" s="256" t="s">
        <v>309</v>
      </c>
      <c r="C757" s="253" t="s">
        <v>163</v>
      </c>
      <c r="D757" s="257"/>
      <c r="E757" s="257"/>
      <c r="F757" s="257"/>
      <c r="G757" s="257"/>
      <c r="H757" s="257"/>
      <c r="I757" s="257"/>
      <c r="J757" s="257"/>
      <c r="K757" s="257"/>
      <c r="L757" s="257"/>
      <c r="M757" s="257"/>
      <c r="N757" s="257"/>
      <c r="O757" s="257"/>
      <c r="P757" s="257"/>
      <c r="Q757" s="257"/>
      <c r="R757" s="257">
        <f>R756</f>
        <v>12</v>
      </c>
      <c r="S757" s="257"/>
      <c r="T757" s="257"/>
      <c r="U757" s="257"/>
      <c r="V757" s="257"/>
      <c r="W757" s="257"/>
      <c r="X757" s="257"/>
      <c r="Y757" s="257"/>
      <c r="Z757" s="257"/>
      <c r="AA757" s="257"/>
      <c r="AB757" s="257"/>
      <c r="AC757" s="257"/>
      <c r="AD757" s="257"/>
      <c r="AE757" s="257"/>
      <c r="AF757" s="673"/>
      <c r="AG757" s="364">
        <f>AG756</f>
        <v>0</v>
      </c>
      <c r="AH757" s="364">
        <f t="shared" ref="AH757" si="2259">AH756</f>
        <v>0</v>
      </c>
      <c r="AI757" s="364">
        <f t="shared" ref="AI757" si="2260">AI756</f>
        <v>0</v>
      </c>
      <c r="AJ757" s="364">
        <f t="shared" ref="AJ757" si="2261">AJ756</f>
        <v>0</v>
      </c>
      <c r="AK757" s="364">
        <f t="shared" ref="AK757" si="2262">AK756</f>
        <v>0</v>
      </c>
      <c r="AL757" s="364">
        <f t="shared" ref="AL757" si="2263">AL756</f>
        <v>0</v>
      </c>
      <c r="AM757" s="364">
        <f t="shared" ref="AM757" si="2264">AM756</f>
        <v>0</v>
      </c>
      <c r="AN757" s="364">
        <f t="shared" ref="AN757" si="2265">AN756</f>
        <v>0</v>
      </c>
      <c r="AO757" s="364">
        <f t="shared" ref="AO757" si="2266">AO756</f>
        <v>0</v>
      </c>
      <c r="AP757" s="364">
        <f t="shared" ref="AP757" si="2267">AP756</f>
        <v>0</v>
      </c>
      <c r="AQ757" s="364">
        <f t="shared" ref="AQ757" si="2268">AQ756</f>
        <v>0</v>
      </c>
      <c r="AR757" s="364">
        <f t="shared" ref="AR757" si="2269">AR756</f>
        <v>0</v>
      </c>
      <c r="AS757" s="364">
        <f t="shared" ref="AS757" si="2270">AS756</f>
        <v>0</v>
      </c>
      <c r="AT757" s="364">
        <f t="shared" ref="AT757" si="2271">AT756</f>
        <v>0</v>
      </c>
      <c r="AU757" s="268"/>
    </row>
    <row r="758" spans="1:47" ht="15" outlineLevel="1">
      <c r="A758" s="466"/>
      <c r="B758" s="381"/>
      <c r="C758" s="253"/>
      <c r="D758" s="253"/>
      <c r="E758" s="253"/>
      <c r="F758" s="253"/>
      <c r="G758" s="253"/>
      <c r="H758" s="253"/>
      <c r="I758" s="253"/>
      <c r="J758" s="253"/>
      <c r="K758" s="253"/>
      <c r="L758" s="253"/>
      <c r="M758" s="253"/>
      <c r="N758" s="253"/>
      <c r="O758" s="253"/>
      <c r="P758" s="253"/>
      <c r="Q758" s="253"/>
      <c r="R758" s="253"/>
      <c r="S758" s="253"/>
      <c r="T758" s="253"/>
      <c r="U758" s="253"/>
      <c r="V758" s="253"/>
      <c r="W758" s="253"/>
      <c r="X758" s="253"/>
      <c r="Y758" s="253"/>
      <c r="Z758" s="253"/>
      <c r="AA758" s="253"/>
      <c r="AB758" s="253"/>
      <c r="AC758" s="253"/>
      <c r="AD758" s="253"/>
      <c r="AE758" s="253"/>
      <c r="AF758" s="253"/>
      <c r="AG758" s="365"/>
      <c r="AH758" s="378"/>
      <c r="AI758" s="378"/>
      <c r="AJ758" s="378"/>
      <c r="AK758" s="378"/>
      <c r="AL758" s="378"/>
      <c r="AM758" s="378"/>
      <c r="AN758" s="378"/>
      <c r="AO758" s="378"/>
      <c r="AP758" s="378"/>
      <c r="AQ758" s="378"/>
      <c r="AR758" s="378"/>
      <c r="AS758" s="378"/>
      <c r="AT758" s="378"/>
      <c r="AU758" s="268"/>
    </row>
    <row r="759" spans="1:47" ht="30" outlineLevel="1">
      <c r="A759" s="466">
        <v>47</v>
      </c>
      <c r="B759" s="381" t="s">
        <v>139</v>
      </c>
      <c r="C759" s="253" t="s">
        <v>25</v>
      </c>
      <c r="D759" s="257"/>
      <c r="E759" s="257"/>
      <c r="F759" s="257"/>
      <c r="G759" s="257"/>
      <c r="H759" s="257"/>
      <c r="I759" s="257"/>
      <c r="J759" s="257"/>
      <c r="K759" s="257"/>
      <c r="L759" s="257"/>
      <c r="M759" s="257"/>
      <c r="N759" s="257"/>
      <c r="O759" s="257"/>
      <c r="P759" s="257"/>
      <c r="Q759" s="257"/>
      <c r="R759" s="257">
        <v>12</v>
      </c>
      <c r="S759" s="257"/>
      <c r="T759" s="257"/>
      <c r="U759" s="257"/>
      <c r="V759" s="257"/>
      <c r="W759" s="257"/>
      <c r="X759" s="257"/>
      <c r="Y759" s="257"/>
      <c r="Z759" s="257"/>
      <c r="AA759" s="257"/>
      <c r="AB759" s="257"/>
      <c r="AC759" s="257"/>
      <c r="AD759" s="257"/>
      <c r="AE759" s="257"/>
      <c r="AF759" s="673"/>
      <c r="AG759" s="379"/>
      <c r="AH759" s="363"/>
      <c r="AI759" s="363"/>
      <c r="AJ759" s="363"/>
      <c r="AK759" s="363"/>
      <c r="AL759" s="363"/>
      <c r="AM759" s="363"/>
      <c r="AN759" s="368"/>
      <c r="AO759" s="368"/>
      <c r="AP759" s="368"/>
      <c r="AQ759" s="368"/>
      <c r="AR759" s="368"/>
      <c r="AS759" s="368"/>
      <c r="AT759" s="368"/>
      <c r="AU759" s="258">
        <f>SUM(AG759:AT759)</f>
        <v>0</v>
      </c>
    </row>
    <row r="760" spans="1:47" ht="15" outlineLevel="1">
      <c r="A760" s="466"/>
      <c r="B760" s="256" t="s">
        <v>309</v>
      </c>
      <c r="C760" s="253" t="s">
        <v>163</v>
      </c>
      <c r="D760" s="257"/>
      <c r="E760" s="257"/>
      <c r="F760" s="257"/>
      <c r="G760" s="257"/>
      <c r="H760" s="257"/>
      <c r="I760" s="257"/>
      <c r="J760" s="257"/>
      <c r="K760" s="257"/>
      <c r="L760" s="257"/>
      <c r="M760" s="257"/>
      <c r="N760" s="257"/>
      <c r="O760" s="257"/>
      <c r="P760" s="257"/>
      <c r="Q760" s="257"/>
      <c r="R760" s="257">
        <f>R759</f>
        <v>12</v>
      </c>
      <c r="S760" s="257"/>
      <c r="T760" s="257"/>
      <c r="U760" s="257"/>
      <c r="V760" s="257"/>
      <c r="W760" s="257"/>
      <c r="X760" s="257"/>
      <c r="Y760" s="257"/>
      <c r="Z760" s="257"/>
      <c r="AA760" s="257"/>
      <c r="AB760" s="257"/>
      <c r="AC760" s="257"/>
      <c r="AD760" s="257"/>
      <c r="AE760" s="257"/>
      <c r="AF760" s="673"/>
      <c r="AG760" s="364">
        <f>AG759</f>
        <v>0</v>
      </c>
      <c r="AH760" s="364">
        <f t="shared" ref="AH760" si="2272">AH759</f>
        <v>0</v>
      </c>
      <c r="AI760" s="364">
        <f t="shared" ref="AI760" si="2273">AI759</f>
        <v>0</v>
      </c>
      <c r="AJ760" s="364">
        <f t="shared" ref="AJ760" si="2274">AJ759</f>
        <v>0</v>
      </c>
      <c r="AK760" s="364">
        <f t="shared" ref="AK760" si="2275">AK759</f>
        <v>0</v>
      </c>
      <c r="AL760" s="364">
        <f t="shared" ref="AL760" si="2276">AL759</f>
        <v>0</v>
      </c>
      <c r="AM760" s="364">
        <f t="shared" ref="AM760" si="2277">AM759</f>
        <v>0</v>
      </c>
      <c r="AN760" s="364">
        <f t="shared" ref="AN760" si="2278">AN759</f>
        <v>0</v>
      </c>
      <c r="AO760" s="364">
        <f t="shared" ref="AO760" si="2279">AO759</f>
        <v>0</v>
      </c>
      <c r="AP760" s="364">
        <f t="shared" ref="AP760" si="2280">AP759</f>
        <v>0</v>
      </c>
      <c r="AQ760" s="364">
        <f t="shared" ref="AQ760" si="2281">AQ759</f>
        <v>0</v>
      </c>
      <c r="AR760" s="364">
        <f t="shared" ref="AR760" si="2282">AR759</f>
        <v>0</v>
      </c>
      <c r="AS760" s="364">
        <f t="shared" ref="AS760" si="2283">AS759</f>
        <v>0</v>
      </c>
      <c r="AT760" s="364">
        <f t="shared" ref="AT760" si="2284">AT759</f>
        <v>0</v>
      </c>
      <c r="AU760" s="268"/>
    </row>
    <row r="761" spans="1:47" ht="15" outlineLevel="1">
      <c r="A761" s="466"/>
      <c r="B761" s="381"/>
      <c r="C761" s="253"/>
      <c r="D761" s="253"/>
      <c r="E761" s="253"/>
      <c r="F761" s="253"/>
      <c r="G761" s="253"/>
      <c r="H761" s="253"/>
      <c r="I761" s="253"/>
      <c r="J761" s="253"/>
      <c r="K761" s="253"/>
      <c r="L761" s="253"/>
      <c r="M761" s="253"/>
      <c r="N761" s="253"/>
      <c r="O761" s="253"/>
      <c r="P761" s="253"/>
      <c r="Q761" s="253"/>
      <c r="R761" s="253"/>
      <c r="S761" s="253"/>
      <c r="T761" s="253"/>
      <c r="U761" s="253"/>
      <c r="V761" s="253"/>
      <c r="W761" s="253"/>
      <c r="X761" s="253"/>
      <c r="Y761" s="253"/>
      <c r="Z761" s="253"/>
      <c r="AA761" s="253"/>
      <c r="AB761" s="253"/>
      <c r="AC761" s="253"/>
      <c r="AD761" s="253"/>
      <c r="AE761" s="253"/>
      <c r="AF761" s="253"/>
      <c r="AG761" s="365"/>
      <c r="AH761" s="378"/>
      <c r="AI761" s="378"/>
      <c r="AJ761" s="378"/>
      <c r="AK761" s="378"/>
      <c r="AL761" s="378"/>
      <c r="AM761" s="378"/>
      <c r="AN761" s="378"/>
      <c r="AO761" s="378"/>
      <c r="AP761" s="378"/>
      <c r="AQ761" s="378"/>
      <c r="AR761" s="378"/>
      <c r="AS761" s="378"/>
      <c r="AT761" s="378"/>
      <c r="AU761" s="268"/>
    </row>
    <row r="762" spans="1:47" ht="30" outlineLevel="1">
      <c r="A762" s="466">
        <v>48</v>
      </c>
      <c r="B762" s="381" t="s">
        <v>140</v>
      </c>
      <c r="C762" s="253" t="s">
        <v>25</v>
      </c>
      <c r="D762" s="257"/>
      <c r="E762" s="257"/>
      <c r="F762" s="257"/>
      <c r="G762" s="257"/>
      <c r="H762" s="257"/>
      <c r="I762" s="257"/>
      <c r="J762" s="257"/>
      <c r="K762" s="257"/>
      <c r="L762" s="257"/>
      <c r="M762" s="257"/>
      <c r="N762" s="257"/>
      <c r="O762" s="257"/>
      <c r="P762" s="257"/>
      <c r="Q762" s="257"/>
      <c r="R762" s="257">
        <v>12</v>
      </c>
      <c r="S762" s="257"/>
      <c r="T762" s="257"/>
      <c r="U762" s="257"/>
      <c r="V762" s="257"/>
      <c r="W762" s="257"/>
      <c r="X762" s="257"/>
      <c r="Y762" s="257"/>
      <c r="Z762" s="257"/>
      <c r="AA762" s="257"/>
      <c r="AB762" s="257"/>
      <c r="AC762" s="257"/>
      <c r="AD762" s="257"/>
      <c r="AE762" s="257"/>
      <c r="AF762" s="673"/>
      <c r="AG762" s="379"/>
      <c r="AH762" s="363"/>
      <c r="AI762" s="363"/>
      <c r="AJ762" s="363"/>
      <c r="AK762" s="363"/>
      <c r="AL762" s="363"/>
      <c r="AM762" s="363"/>
      <c r="AN762" s="368"/>
      <c r="AO762" s="368"/>
      <c r="AP762" s="368"/>
      <c r="AQ762" s="368"/>
      <c r="AR762" s="368"/>
      <c r="AS762" s="368"/>
      <c r="AT762" s="368"/>
      <c r="AU762" s="258">
        <f>SUM(AG762:AT762)</f>
        <v>0</v>
      </c>
    </row>
    <row r="763" spans="1:47" ht="15" outlineLevel="1">
      <c r="A763" s="466"/>
      <c r="B763" s="256" t="s">
        <v>309</v>
      </c>
      <c r="C763" s="253" t="s">
        <v>163</v>
      </c>
      <c r="D763" s="257"/>
      <c r="E763" s="257"/>
      <c r="F763" s="257"/>
      <c r="G763" s="257"/>
      <c r="H763" s="257"/>
      <c r="I763" s="257"/>
      <c r="J763" s="257"/>
      <c r="K763" s="257"/>
      <c r="L763" s="257"/>
      <c r="M763" s="257"/>
      <c r="N763" s="257"/>
      <c r="O763" s="257"/>
      <c r="P763" s="257"/>
      <c r="Q763" s="257"/>
      <c r="R763" s="257">
        <f>R762</f>
        <v>12</v>
      </c>
      <c r="S763" s="257"/>
      <c r="T763" s="257"/>
      <c r="U763" s="257"/>
      <c r="V763" s="257"/>
      <c r="W763" s="257"/>
      <c r="X763" s="257"/>
      <c r="Y763" s="257"/>
      <c r="Z763" s="257"/>
      <c r="AA763" s="257"/>
      <c r="AB763" s="257"/>
      <c r="AC763" s="257"/>
      <c r="AD763" s="257"/>
      <c r="AE763" s="257"/>
      <c r="AF763" s="673"/>
      <c r="AG763" s="364">
        <f>AG762</f>
        <v>0</v>
      </c>
      <c r="AH763" s="364">
        <f t="shared" ref="AH763" si="2285">AH762</f>
        <v>0</v>
      </c>
      <c r="AI763" s="364">
        <f t="shared" ref="AI763" si="2286">AI762</f>
        <v>0</v>
      </c>
      <c r="AJ763" s="364">
        <f t="shared" ref="AJ763" si="2287">AJ762</f>
        <v>0</v>
      </c>
      <c r="AK763" s="364">
        <f t="shared" ref="AK763" si="2288">AK762</f>
        <v>0</v>
      </c>
      <c r="AL763" s="364">
        <f t="shared" ref="AL763" si="2289">AL762</f>
        <v>0</v>
      </c>
      <c r="AM763" s="364">
        <f t="shared" ref="AM763" si="2290">AM762</f>
        <v>0</v>
      </c>
      <c r="AN763" s="364">
        <f t="shared" ref="AN763" si="2291">AN762</f>
        <v>0</v>
      </c>
      <c r="AO763" s="364">
        <f t="shared" ref="AO763" si="2292">AO762</f>
        <v>0</v>
      </c>
      <c r="AP763" s="364">
        <f t="shared" ref="AP763" si="2293">AP762</f>
        <v>0</v>
      </c>
      <c r="AQ763" s="364">
        <f t="shared" ref="AQ763" si="2294">AQ762</f>
        <v>0</v>
      </c>
      <c r="AR763" s="364">
        <f t="shared" ref="AR763" si="2295">AR762</f>
        <v>0</v>
      </c>
      <c r="AS763" s="364">
        <f t="shared" ref="AS763" si="2296">AS762</f>
        <v>0</v>
      </c>
      <c r="AT763" s="364">
        <f t="shared" ref="AT763" si="2297">AT762</f>
        <v>0</v>
      </c>
      <c r="AU763" s="268"/>
    </row>
    <row r="764" spans="1:47" ht="15" outlineLevel="1">
      <c r="A764" s="466"/>
      <c r="B764" s="381"/>
      <c r="C764" s="253"/>
      <c r="D764" s="253"/>
      <c r="E764" s="253"/>
      <c r="F764" s="253"/>
      <c r="G764" s="253"/>
      <c r="H764" s="253"/>
      <c r="I764" s="253"/>
      <c r="J764" s="253"/>
      <c r="K764" s="253"/>
      <c r="L764" s="253"/>
      <c r="M764" s="253"/>
      <c r="N764" s="253"/>
      <c r="O764" s="253"/>
      <c r="P764" s="253"/>
      <c r="Q764" s="253"/>
      <c r="R764" s="253"/>
      <c r="S764" s="253"/>
      <c r="T764" s="253"/>
      <c r="U764" s="253"/>
      <c r="V764" s="253"/>
      <c r="W764" s="253"/>
      <c r="X764" s="253"/>
      <c r="Y764" s="253"/>
      <c r="Z764" s="253"/>
      <c r="AA764" s="253"/>
      <c r="AB764" s="253"/>
      <c r="AC764" s="253"/>
      <c r="AD764" s="253"/>
      <c r="AE764" s="253"/>
      <c r="AF764" s="253"/>
      <c r="AG764" s="365"/>
      <c r="AH764" s="378"/>
      <c r="AI764" s="378"/>
      <c r="AJ764" s="378"/>
      <c r="AK764" s="378"/>
      <c r="AL764" s="378"/>
      <c r="AM764" s="378"/>
      <c r="AN764" s="378"/>
      <c r="AO764" s="378"/>
      <c r="AP764" s="378"/>
      <c r="AQ764" s="378"/>
      <c r="AR764" s="378"/>
      <c r="AS764" s="378"/>
      <c r="AT764" s="378"/>
      <c r="AU764" s="268"/>
    </row>
    <row r="765" spans="1:47" ht="30" outlineLevel="1">
      <c r="A765" s="466">
        <v>49</v>
      </c>
      <c r="B765" s="381" t="s">
        <v>141</v>
      </c>
      <c r="C765" s="253" t="s">
        <v>25</v>
      </c>
      <c r="D765" s="257"/>
      <c r="E765" s="257"/>
      <c r="F765" s="257"/>
      <c r="G765" s="257"/>
      <c r="H765" s="257"/>
      <c r="I765" s="257"/>
      <c r="J765" s="257"/>
      <c r="K765" s="257"/>
      <c r="L765" s="257"/>
      <c r="M765" s="257"/>
      <c r="N765" s="257"/>
      <c r="O765" s="257"/>
      <c r="P765" s="257"/>
      <c r="Q765" s="257"/>
      <c r="R765" s="257">
        <v>12</v>
      </c>
      <c r="S765" s="257"/>
      <c r="T765" s="257"/>
      <c r="U765" s="257"/>
      <c r="V765" s="257"/>
      <c r="W765" s="257"/>
      <c r="X765" s="257"/>
      <c r="Y765" s="257"/>
      <c r="Z765" s="257"/>
      <c r="AA765" s="257"/>
      <c r="AB765" s="257"/>
      <c r="AC765" s="257"/>
      <c r="AD765" s="257"/>
      <c r="AE765" s="257"/>
      <c r="AF765" s="673"/>
      <c r="AG765" s="379"/>
      <c r="AH765" s="363"/>
      <c r="AI765" s="363"/>
      <c r="AJ765" s="363"/>
      <c r="AK765" s="363"/>
      <c r="AL765" s="363"/>
      <c r="AM765" s="363"/>
      <c r="AN765" s="368"/>
      <c r="AO765" s="368"/>
      <c r="AP765" s="368"/>
      <c r="AQ765" s="368"/>
      <c r="AR765" s="368"/>
      <c r="AS765" s="368"/>
      <c r="AT765" s="368"/>
      <c r="AU765" s="258">
        <f>SUM(AG765:AT765)</f>
        <v>0</v>
      </c>
    </row>
    <row r="766" spans="1:47" ht="15" outlineLevel="1">
      <c r="A766" s="466"/>
      <c r="B766" s="256" t="s">
        <v>309</v>
      </c>
      <c r="C766" s="253" t="s">
        <v>163</v>
      </c>
      <c r="D766" s="257"/>
      <c r="E766" s="257"/>
      <c r="F766" s="257"/>
      <c r="G766" s="257"/>
      <c r="H766" s="257"/>
      <c r="I766" s="257"/>
      <c r="J766" s="257"/>
      <c r="K766" s="257"/>
      <c r="L766" s="257"/>
      <c r="M766" s="257"/>
      <c r="N766" s="257"/>
      <c r="O766" s="257"/>
      <c r="P766" s="257"/>
      <c r="Q766" s="257"/>
      <c r="R766" s="257">
        <f>R765</f>
        <v>12</v>
      </c>
      <c r="S766" s="257"/>
      <c r="T766" s="257"/>
      <c r="U766" s="257"/>
      <c r="V766" s="257"/>
      <c r="W766" s="257"/>
      <c r="X766" s="257"/>
      <c r="Y766" s="257"/>
      <c r="Z766" s="257"/>
      <c r="AA766" s="257"/>
      <c r="AB766" s="257"/>
      <c r="AC766" s="257"/>
      <c r="AD766" s="257"/>
      <c r="AE766" s="257"/>
      <c r="AF766" s="673"/>
      <c r="AG766" s="364">
        <f>AG765</f>
        <v>0</v>
      </c>
      <c r="AH766" s="364">
        <f t="shared" ref="AH766" si="2298">AH765</f>
        <v>0</v>
      </c>
      <c r="AI766" s="364">
        <f t="shared" ref="AI766" si="2299">AI765</f>
        <v>0</v>
      </c>
      <c r="AJ766" s="364">
        <f t="shared" ref="AJ766" si="2300">AJ765</f>
        <v>0</v>
      </c>
      <c r="AK766" s="364">
        <f t="shared" ref="AK766" si="2301">AK765</f>
        <v>0</v>
      </c>
      <c r="AL766" s="364">
        <f t="shared" ref="AL766" si="2302">AL765</f>
        <v>0</v>
      </c>
      <c r="AM766" s="364">
        <f t="shared" ref="AM766" si="2303">AM765</f>
        <v>0</v>
      </c>
      <c r="AN766" s="364">
        <f t="shared" ref="AN766" si="2304">AN765</f>
        <v>0</v>
      </c>
      <c r="AO766" s="364">
        <f t="shared" ref="AO766" si="2305">AO765</f>
        <v>0</v>
      </c>
      <c r="AP766" s="364">
        <f t="shared" ref="AP766" si="2306">AP765</f>
        <v>0</v>
      </c>
      <c r="AQ766" s="364">
        <f t="shared" ref="AQ766" si="2307">AQ765</f>
        <v>0</v>
      </c>
      <c r="AR766" s="364">
        <f t="shared" ref="AR766" si="2308">AR765</f>
        <v>0</v>
      </c>
      <c r="AS766" s="364">
        <f t="shared" ref="AS766" si="2309">AS765</f>
        <v>0</v>
      </c>
      <c r="AT766" s="364">
        <f t="shared" ref="AT766" si="2310">AT765</f>
        <v>0</v>
      </c>
      <c r="AU766" s="268"/>
    </row>
    <row r="767" spans="1:47" ht="15" outlineLevel="1">
      <c r="A767" s="466"/>
      <c r="B767" s="256"/>
      <c r="C767" s="267"/>
      <c r="D767" s="253"/>
      <c r="E767" s="253"/>
      <c r="F767" s="253"/>
      <c r="G767" s="253"/>
      <c r="H767" s="253"/>
      <c r="I767" s="253"/>
      <c r="J767" s="253"/>
      <c r="K767" s="253"/>
      <c r="L767" s="253"/>
      <c r="M767" s="253"/>
      <c r="N767" s="253"/>
      <c r="O767" s="253"/>
      <c r="P767" s="253"/>
      <c r="Q767" s="253"/>
      <c r="R767" s="253"/>
      <c r="S767" s="253"/>
      <c r="T767" s="253"/>
      <c r="U767" s="253"/>
      <c r="V767" s="253"/>
      <c r="W767" s="253"/>
      <c r="X767" s="253"/>
      <c r="Y767" s="253"/>
      <c r="Z767" s="253"/>
      <c r="AA767" s="253"/>
      <c r="AB767" s="253"/>
      <c r="AC767" s="253"/>
      <c r="AD767" s="253"/>
      <c r="AE767" s="253"/>
      <c r="AF767" s="253"/>
      <c r="AG767" s="365"/>
      <c r="AH767" s="365"/>
      <c r="AI767" s="365"/>
      <c r="AJ767" s="365"/>
      <c r="AK767" s="365"/>
      <c r="AL767" s="365"/>
      <c r="AM767" s="365"/>
      <c r="AN767" s="365"/>
      <c r="AO767" s="365"/>
      <c r="AP767" s="365"/>
      <c r="AQ767" s="365"/>
      <c r="AR767" s="365"/>
      <c r="AS767" s="365"/>
      <c r="AT767" s="365"/>
      <c r="AU767" s="268"/>
    </row>
    <row r="768" spans="1:47" ht="15.6">
      <c r="B768" s="288" t="s">
        <v>310</v>
      </c>
      <c r="C768" s="290"/>
      <c r="D768" s="290">
        <f>SUM(D611:D766)</f>
        <v>0</v>
      </c>
      <c r="E768" s="290"/>
      <c r="F768" s="290"/>
      <c r="G768" s="290">
        <f>SUM(G611:G684)</f>
        <v>284816.78043164313</v>
      </c>
      <c r="H768" s="290">
        <f t="shared" ref="H768:P768" si="2311">SUM(H611:H684)</f>
        <v>284816.78043164313</v>
      </c>
      <c r="I768" s="290">
        <f t="shared" si="2311"/>
        <v>284816.78043164313</v>
      </c>
      <c r="J768" s="290">
        <f t="shared" si="2311"/>
        <v>284816.78043164313</v>
      </c>
      <c r="K768" s="290">
        <f t="shared" si="2311"/>
        <v>0</v>
      </c>
      <c r="L768" s="290">
        <f t="shared" si="2311"/>
        <v>0</v>
      </c>
      <c r="M768" s="290">
        <f t="shared" si="2311"/>
        <v>0</v>
      </c>
      <c r="N768" s="290">
        <f t="shared" si="2311"/>
        <v>0</v>
      </c>
      <c r="O768" s="290">
        <f t="shared" si="2311"/>
        <v>0</v>
      </c>
      <c r="P768" s="290">
        <f t="shared" si="2311"/>
        <v>0</v>
      </c>
      <c r="Q768" s="290"/>
      <c r="R768" s="290"/>
      <c r="S768" s="290">
        <f>SUM(S611:S766)</f>
        <v>0</v>
      </c>
      <c r="T768" s="290"/>
      <c r="U768" s="290"/>
      <c r="V768" s="290">
        <f>SUM(V611:V684)</f>
        <v>0</v>
      </c>
      <c r="W768" s="290">
        <f t="shared" ref="W768:AE768" si="2312">SUM(W611:W684)</f>
        <v>0</v>
      </c>
      <c r="X768" s="290">
        <f t="shared" si="2312"/>
        <v>0</v>
      </c>
      <c r="Y768" s="290">
        <f t="shared" si="2312"/>
        <v>0</v>
      </c>
      <c r="Z768" s="290">
        <f t="shared" si="2312"/>
        <v>0</v>
      </c>
      <c r="AA768" s="290">
        <f t="shared" si="2312"/>
        <v>0</v>
      </c>
      <c r="AB768" s="290">
        <f t="shared" si="2312"/>
        <v>0</v>
      </c>
      <c r="AC768" s="290">
        <f t="shared" si="2312"/>
        <v>0</v>
      </c>
      <c r="AD768" s="290">
        <f t="shared" si="2312"/>
        <v>0</v>
      </c>
      <c r="AE768" s="290">
        <f t="shared" si="2312"/>
        <v>0</v>
      </c>
      <c r="AF768" s="290"/>
      <c r="AG768" s="290">
        <f>IF(AG609="kWh",SUMPRODUCT(D611:D766,AG611:AG766))</f>
        <v>0</v>
      </c>
      <c r="AH768" s="290">
        <f>IF(AH609="kWh",SUMPRODUCT(D611:D766,AH611:AH766))</f>
        <v>0</v>
      </c>
      <c r="AI768" s="290">
        <f>IF(AI609="kw",SUMPRODUCT(R611:R766,S611:S766,AI611:AI766),SUMPRODUCT(D611:D766,AI611:AI766))</f>
        <v>0</v>
      </c>
      <c r="AJ768" s="290">
        <f>IF(AJ609="kw",SUMPRODUCT(R611:R766,S611:S766,AJ611:AJ766),SUMPRODUCT(D611:D766,AJ611:AJ766))</f>
        <v>0</v>
      </c>
      <c r="AK768" s="290">
        <f>IF(AK609="kw",SUMPRODUCT(R611:R766,S611:S766,AK611:AK766),SUMPRODUCT(D611:D766,AK611:AK766))</f>
        <v>0</v>
      </c>
      <c r="AL768" s="290">
        <f>IF(AL609="kw",SUMPRODUCT(R611:R766,S611:S766,AL611:AL766),SUMPRODUCT(D611:D766,AL611:AL766))</f>
        <v>0</v>
      </c>
      <c r="AM768" s="290">
        <f>IF(AM609="kw",SUMPRODUCT(R611:R766,S611:S766,AM611:AM766),SUMPRODUCT(D611:D766,AM611:AM766))</f>
        <v>0</v>
      </c>
      <c r="AN768" s="290">
        <f>IF(AN609="kw",SUMPRODUCT(R611:R766,S611:S766,AN611:AN766),SUMPRODUCT(D611:D766,AN611:AN766))</f>
        <v>0</v>
      </c>
      <c r="AO768" s="290">
        <f>IF(AO609="kw",SUMPRODUCT(R611:R766,S611:S766,AO611:AO766),SUMPRODUCT(D611:D766,AO611:AO766))</f>
        <v>0</v>
      </c>
      <c r="AP768" s="290">
        <f>IF(AP609="kw",SUMPRODUCT(R611:R766,S611:S766,AP611:AP766),SUMPRODUCT(D611:D766,AP611:AP766))</f>
        <v>0</v>
      </c>
      <c r="AQ768" s="290">
        <f>IF(AQ609="kw",SUMPRODUCT(R611:R766,S611:S766,AQ611:AQ766),SUMPRODUCT(D611:D766,AQ611:AQ766))</f>
        <v>0</v>
      </c>
      <c r="AR768" s="290">
        <f>IF(AR609="kw",SUMPRODUCT(R611:R766,S611:S766,AR611:AR766),SUMPRODUCT(D611:D766,AR611:AR766))</f>
        <v>0</v>
      </c>
      <c r="AS768" s="290">
        <f>IF(AS609="kw",SUMPRODUCT(R611:R766,S611:S766,AS611:AS766),SUMPRODUCT(D611:D766,AS611:AS766))</f>
        <v>0</v>
      </c>
      <c r="AT768" s="290">
        <f>IF(AT609="kw",SUMPRODUCT(R611:R766,S611:S766,AT611:AT766),SUMPRODUCT(D611:D766,AT611:AT766))</f>
        <v>0</v>
      </c>
      <c r="AU768" s="291"/>
    </row>
    <row r="769" spans="2:48" ht="15.6">
      <c r="B769" s="345" t="s">
        <v>311</v>
      </c>
      <c r="C769" s="346"/>
      <c r="D769" s="346"/>
      <c r="E769" s="346"/>
      <c r="F769" s="346"/>
      <c r="G769" s="346"/>
      <c r="H769" s="346"/>
      <c r="I769" s="346"/>
      <c r="J769" s="346"/>
      <c r="K769" s="346"/>
      <c r="L769" s="346"/>
      <c r="M769" s="346"/>
      <c r="N769" s="346"/>
      <c r="O769" s="346"/>
      <c r="P769" s="346"/>
      <c r="Q769" s="346"/>
      <c r="R769" s="346"/>
      <c r="S769" s="346"/>
      <c r="T769" s="346"/>
      <c r="U769" s="346"/>
      <c r="V769" s="346"/>
      <c r="W769" s="346"/>
      <c r="X769" s="346"/>
      <c r="Y769" s="346"/>
      <c r="Z769" s="346"/>
      <c r="AA769" s="346"/>
      <c r="AB769" s="346"/>
      <c r="AC769" s="346"/>
      <c r="AD769" s="346"/>
      <c r="AE769" s="346"/>
      <c r="AF769" s="346"/>
      <c r="AG769" s="346">
        <f>HLOOKUP(AG608,'2. LRAMVA Threshold'!$B$42:$Q$60,10,FALSE)</f>
        <v>0</v>
      </c>
      <c r="AH769" s="346">
        <f>HLOOKUP(AH608,'2. LRAMVA Threshold'!$B$42:$Q$53,10,FALSE)</f>
        <v>0</v>
      </c>
      <c r="AI769" s="346">
        <f>HLOOKUP(AI417,'2. LRAMVA Threshold'!$B$42:$Q$53,10,FALSE)</f>
        <v>0</v>
      </c>
      <c r="AJ769" s="346">
        <f>HLOOKUP(AJ417,'2. LRAMVA Threshold'!$B$42:$Q$53,10,FALSE)</f>
        <v>0</v>
      </c>
      <c r="AK769" s="346">
        <f>HLOOKUP(AK417,'2. LRAMVA Threshold'!$B$42:$Q$53,10,FALSE)</f>
        <v>0</v>
      </c>
      <c r="AL769" s="346">
        <f>HLOOKUP(AL417,'2. LRAMVA Threshold'!$B$42:$Q$53,10,FALSE)</f>
        <v>0</v>
      </c>
      <c r="AM769" s="346">
        <f>HLOOKUP(AM417,'2. LRAMVA Threshold'!$B$42:$Q$53,10,FALSE)</f>
        <v>0</v>
      </c>
      <c r="AN769" s="346">
        <f>HLOOKUP(AN417,'2. LRAMVA Threshold'!$B$42:$Q$53,10,FALSE)</f>
        <v>0</v>
      </c>
      <c r="AO769" s="346">
        <f>HLOOKUP(AO417,'2. LRAMVA Threshold'!$B$42:$Q$53,10,FALSE)</f>
        <v>0</v>
      </c>
      <c r="AP769" s="346">
        <f>HLOOKUP(AP417,'2. LRAMVA Threshold'!$B$42:$Q$53,10,FALSE)</f>
        <v>0</v>
      </c>
      <c r="AQ769" s="346">
        <f>HLOOKUP(AQ417,'2. LRAMVA Threshold'!$B$42:$Q$53,10,FALSE)</f>
        <v>0</v>
      </c>
      <c r="AR769" s="346">
        <f>HLOOKUP(AR417,'2. LRAMVA Threshold'!$B$42:$Q$53,10,FALSE)</f>
        <v>0</v>
      </c>
      <c r="AS769" s="346">
        <f>HLOOKUP(AS417,'2. LRAMVA Threshold'!$B$42:$Q$53,10,FALSE)</f>
        <v>0</v>
      </c>
      <c r="AT769" s="346">
        <f>HLOOKUP(AT417,'2. LRAMVA Threshold'!$B$42:$Q$53,10,FALSE)</f>
        <v>0</v>
      </c>
      <c r="AU769" s="395"/>
    </row>
    <row r="770" spans="2:48" ht="15">
      <c r="B770" s="348"/>
      <c r="C770" s="385"/>
      <c r="D770" s="386"/>
      <c r="E770" s="386"/>
      <c r="F770" s="386"/>
      <c r="G770" s="386"/>
      <c r="H770" s="386"/>
      <c r="I770" s="386"/>
      <c r="J770" s="386"/>
      <c r="K770" s="386"/>
      <c r="L770" s="386"/>
      <c r="M770" s="386"/>
      <c r="N770" s="350"/>
      <c r="O770" s="350"/>
      <c r="P770" s="350"/>
      <c r="Q770" s="350"/>
      <c r="R770" s="386"/>
      <c r="S770" s="387"/>
      <c r="T770" s="386"/>
      <c r="U770" s="386"/>
      <c r="V770" s="386"/>
      <c r="W770" s="388"/>
      <c r="X770" s="388"/>
      <c r="Y770" s="388"/>
      <c r="Z770" s="388"/>
      <c r="AA770" s="386"/>
      <c r="AB770" s="386"/>
      <c r="AC770" s="350"/>
      <c r="AD770" s="350"/>
      <c r="AE770" s="350"/>
      <c r="AF770" s="350"/>
      <c r="AG770" s="389"/>
      <c r="AH770" s="389"/>
      <c r="AI770" s="389"/>
      <c r="AJ770" s="389"/>
      <c r="AK770" s="389"/>
      <c r="AL770" s="389"/>
      <c r="AM770" s="389"/>
      <c r="AN770" s="353"/>
      <c r="AO770" s="353"/>
      <c r="AP770" s="353"/>
      <c r="AQ770" s="353"/>
      <c r="AR770" s="353"/>
      <c r="AS770" s="353"/>
      <c r="AT770" s="353"/>
      <c r="AU770" s="354"/>
    </row>
    <row r="771" spans="2:48" ht="15">
      <c r="B771" s="285" t="s">
        <v>312</v>
      </c>
      <c r="C771" s="298"/>
      <c r="D771" s="298"/>
      <c r="E771" s="331"/>
      <c r="F771" s="331"/>
      <c r="G771" s="331"/>
      <c r="H771" s="331"/>
      <c r="I771" s="331"/>
      <c r="J771" s="331"/>
      <c r="K771" s="331"/>
      <c r="L771" s="331"/>
      <c r="M771" s="331"/>
      <c r="N771" s="331"/>
      <c r="O771" s="331"/>
      <c r="P771" s="331"/>
      <c r="Q771" s="331"/>
      <c r="R771" s="331"/>
      <c r="S771" s="253"/>
      <c r="T771" s="300"/>
      <c r="U771" s="300"/>
      <c r="V771" s="300"/>
      <c r="W771" s="299"/>
      <c r="X771" s="299"/>
      <c r="Y771" s="299"/>
      <c r="Z771" s="299"/>
      <c r="AA771" s="300"/>
      <c r="AB771" s="300"/>
      <c r="AC771" s="300"/>
      <c r="AD771" s="300"/>
      <c r="AE771" s="300"/>
      <c r="AF771" s="300"/>
      <c r="AG771" s="737">
        <f>HLOOKUP(AG$35,'3.  Distribution Rates'!$C$122:$P$135,10,FALSE)</f>
        <v>7.1999999999999998E-3</v>
      </c>
      <c r="AH771" s="737">
        <f>HLOOKUP(AH$35,'3.  Distribution Rates'!$C$122:$P$135,10,FALSE)</f>
        <v>1.6799999999999999E-2</v>
      </c>
      <c r="AI771" s="301">
        <f>HLOOKUP(AI$35,'3.  Distribution Rates'!$C$122:$P$135,10,FALSE)</f>
        <v>3.2744</v>
      </c>
      <c r="AJ771" s="301">
        <f>HLOOKUP(AJ$35,'3.  Distribution Rates'!$C$122:$P$135,10,FALSE)</f>
        <v>8.9766999999999992</v>
      </c>
      <c r="AK771" s="301">
        <f>HLOOKUP(AK$35,'3.  Distribution Rates'!$C$122:$P$135,10,FALSE)</f>
        <v>0</v>
      </c>
      <c r="AL771" s="301">
        <f>HLOOKUP(AL$35,'3.  Distribution Rates'!$C$122:$P$135,10,FALSE)</f>
        <v>0</v>
      </c>
      <c r="AM771" s="301">
        <f>HLOOKUP(AM$35,'3.  Distribution Rates'!$C$122:$P$135,10,FALSE)</f>
        <v>0</v>
      </c>
      <c r="AN771" s="301">
        <f>HLOOKUP(AN$35,'3.  Distribution Rates'!$C$122:$P$135,10,FALSE)</f>
        <v>0</v>
      </c>
      <c r="AO771" s="301">
        <f>HLOOKUP(AO$35,'3.  Distribution Rates'!$C$122:$P$135,10,FALSE)</f>
        <v>0</v>
      </c>
      <c r="AP771" s="301">
        <f>HLOOKUP(AP$35,'3.  Distribution Rates'!$C$122:$P$135,10,FALSE)</f>
        <v>0</v>
      </c>
      <c r="AQ771" s="301">
        <f>HLOOKUP(AQ$35,'3.  Distribution Rates'!$C$122:$P$135,10,FALSE)</f>
        <v>0</v>
      </c>
      <c r="AR771" s="301">
        <f>HLOOKUP(AR$35,'3.  Distribution Rates'!$C$122:$P$135,10,FALSE)</f>
        <v>0</v>
      </c>
      <c r="AS771" s="301">
        <f>HLOOKUP(AS$35,'3.  Distribution Rates'!$C$122:$P$135,10,FALSE)</f>
        <v>0</v>
      </c>
      <c r="AT771" s="301">
        <f>HLOOKUP(AT$35,'3.  Distribution Rates'!$C$122:$P$135,10,FALSE)</f>
        <v>0</v>
      </c>
      <c r="AU771" s="306"/>
      <c r="AV771" s="396"/>
    </row>
    <row r="772" spans="2:48" ht="15">
      <c r="B772" s="285" t="s">
        <v>313</v>
      </c>
      <c r="C772" s="303"/>
      <c r="D772" s="245"/>
      <c r="E772" s="242"/>
      <c r="F772" s="242"/>
      <c r="G772" s="242"/>
      <c r="H772" s="242"/>
      <c r="I772" s="242"/>
      <c r="J772" s="242"/>
      <c r="K772" s="242"/>
      <c r="L772" s="242"/>
      <c r="M772" s="242"/>
      <c r="N772" s="242"/>
      <c r="O772" s="242"/>
      <c r="P772" s="242"/>
      <c r="Q772" s="242"/>
      <c r="R772" s="242"/>
      <c r="S772" s="253"/>
      <c r="T772" s="242"/>
      <c r="U772" s="242"/>
      <c r="V772" s="242"/>
      <c r="W772" s="245"/>
      <c r="X772" s="245"/>
      <c r="Y772" s="245"/>
      <c r="Z772" s="245"/>
      <c r="AA772" s="242"/>
      <c r="AB772" s="242"/>
      <c r="AC772" s="242"/>
      <c r="AD772" s="242"/>
      <c r="AE772" s="242"/>
      <c r="AF772" s="242"/>
      <c r="AG772" s="333">
        <f>'4.  2011-2014 LRAM'!AM141*AG771</f>
        <v>0</v>
      </c>
      <c r="AH772" s="333">
        <f>'4.  2011-2014 LRAM'!AN141*AH771</f>
        <v>0</v>
      </c>
      <c r="AI772" s="333">
        <f>'4.  2011-2014 LRAM'!AO141*AI771</f>
        <v>0</v>
      </c>
      <c r="AJ772" s="333">
        <f>'4.  2011-2014 LRAM'!AP141*AJ771</f>
        <v>0</v>
      </c>
      <c r="AK772" s="333">
        <f>'4.  2011-2014 LRAM'!AQ141*AK771</f>
        <v>0</v>
      </c>
      <c r="AL772" s="333">
        <f>'4.  2011-2014 LRAM'!AR141*AL771</f>
        <v>0</v>
      </c>
      <c r="AM772" s="333">
        <f>'4.  2011-2014 LRAM'!AS141*AM771</f>
        <v>0</v>
      </c>
      <c r="AN772" s="333">
        <f>'4.  2011-2014 LRAM'!AT141*AN771</f>
        <v>0</v>
      </c>
      <c r="AO772" s="333">
        <f>'4.  2011-2014 LRAM'!AU141*AO771</f>
        <v>0</v>
      </c>
      <c r="AP772" s="333">
        <f>'4.  2011-2014 LRAM'!AV141*AP771</f>
        <v>0</v>
      </c>
      <c r="AQ772" s="333">
        <f>'4.  2011-2014 LRAM'!AW141*AQ771</f>
        <v>0</v>
      </c>
      <c r="AR772" s="333">
        <f>'4.  2011-2014 LRAM'!AX141*AR771</f>
        <v>0</v>
      </c>
      <c r="AS772" s="333">
        <f>'4.  2011-2014 LRAM'!AY141*AS771</f>
        <v>0</v>
      </c>
      <c r="AT772" s="333">
        <f>'4.  2011-2014 LRAM'!AZ141*AT771</f>
        <v>0</v>
      </c>
      <c r="AU772" s="545">
        <f t="shared" ref="AU772:AU778" si="2313">SUM(AG772:AT772)</f>
        <v>0</v>
      </c>
      <c r="AV772" s="396"/>
    </row>
    <row r="773" spans="2:48" ht="15">
      <c r="B773" s="285" t="s">
        <v>314</v>
      </c>
      <c r="C773" s="303"/>
      <c r="D773" s="245"/>
      <c r="E773" s="242"/>
      <c r="F773" s="242"/>
      <c r="G773" s="242"/>
      <c r="H773" s="242"/>
      <c r="I773" s="242"/>
      <c r="J773" s="242"/>
      <c r="K773" s="242"/>
      <c r="L773" s="242"/>
      <c r="M773" s="242"/>
      <c r="N773" s="242"/>
      <c r="O773" s="242"/>
      <c r="P773" s="242"/>
      <c r="Q773" s="242"/>
      <c r="R773" s="242"/>
      <c r="S773" s="253"/>
      <c r="T773" s="242"/>
      <c r="U773" s="242"/>
      <c r="V773" s="242"/>
      <c r="W773" s="245"/>
      <c r="X773" s="245"/>
      <c r="Y773" s="245"/>
      <c r="Z773" s="245"/>
      <c r="AA773" s="242"/>
      <c r="AB773" s="242"/>
      <c r="AC773" s="242"/>
      <c r="AD773" s="242"/>
      <c r="AE773" s="242"/>
      <c r="AF773" s="242"/>
      <c r="AG773" s="333">
        <f>'4.  2011-2014 LRAM'!AM281*AG771</f>
        <v>0</v>
      </c>
      <c r="AH773" s="333">
        <f>'4.  2011-2014 LRAM'!AN281*AH771</f>
        <v>0</v>
      </c>
      <c r="AI773" s="333">
        <f>'4.  2011-2014 LRAM'!AO281*AI771</f>
        <v>0</v>
      </c>
      <c r="AJ773" s="333">
        <f>'4.  2011-2014 LRAM'!AP281*AJ771</f>
        <v>0</v>
      </c>
      <c r="AK773" s="333">
        <f>'4.  2011-2014 LRAM'!AQ281*AK771</f>
        <v>0</v>
      </c>
      <c r="AL773" s="333">
        <f>'4.  2011-2014 LRAM'!AR281*AL771</f>
        <v>0</v>
      </c>
      <c r="AM773" s="333">
        <f>'4.  2011-2014 LRAM'!AS281*AM771</f>
        <v>0</v>
      </c>
      <c r="AN773" s="333">
        <f>'4.  2011-2014 LRAM'!AT281*AN771</f>
        <v>0</v>
      </c>
      <c r="AO773" s="333">
        <f>'4.  2011-2014 LRAM'!AU281*AO771</f>
        <v>0</v>
      </c>
      <c r="AP773" s="333">
        <f>'4.  2011-2014 LRAM'!AV281*AP771</f>
        <v>0</v>
      </c>
      <c r="AQ773" s="333">
        <f>'4.  2011-2014 LRAM'!AW281*AQ771</f>
        <v>0</v>
      </c>
      <c r="AR773" s="333">
        <f>'4.  2011-2014 LRAM'!AX281*AR771</f>
        <v>0</v>
      </c>
      <c r="AS773" s="333">
        <f>'4.  2011-2014 LRAM'!AY281*AS771</f>
        <v>0</v>
      </c>
      <c r="AT773" s="333">
        <f>'4.  2011-2014 LRAM'!AZ281*AT771</f>
        <v>0</v>
      </c>
      <c r="AU773" s="545">
        <f t="shared" si="2313"/>
        <v>0</v>
      </c>
      <c r="AV773" s="396"/>
    </row>
    <row r="774" spans="2:48" ht="15">
      <c r="B774" s="285" t="s">
        <v>315</v>
      </c>
      <c r="C774" s="303"/>
      <c r="D774" s="245"/>
      <c r="E774" s="242"/>
      <c r="F774" s="242"/>
      <c r="G774" s="242"/>
      <c r="H774" s="242"/>
      <c r="I774" s="242"/>
      <c r="J774" s="242"/>
      <c r="K774" s="242"/>
      <c r="L774" s="242"/>
      <c r="M774" s="242"/>
      <c r="N774" s="242"/>
      <c r="O774" s="242"/>
      <c r="P774" s="242"/>
      <c r="Q774" s="242"/>
      <c r="R774" s="242"/>
      <c r="S774" s="253"/>
      <c r="T774" s="242"/>
      <c r="U774" s="242"/>
      <c r="V774" s="242"/>
      <c r="W774" s="245"/>
      <c r="X774" s="245"/>
      <c r="Y774" s="245"/>
      <c r="Z774" s="245"/>
      <c r="AA774" s="242"/>
      <c r="AB774" s="242"/>
      <c r="AC774" s="242"/>
      <c r="AD774" s="242"/>
      <c r="AE774" s="242"/>
      <c r="AF774" s="242"/>
      <c r="AG774" s="333">
        <f>'4.  2011-2014 LRAM'!AM418*AG771</f>
        <v>0</v>
      </c>
      <c r="AH774" s="333">
        <f>'4.  2011-2014 LRAM'!AN418*AH771</f>
        <v>0</v>
      </c>
      <c r="AI774" s="333">
        <f>'4.  2011-2014 LRAM'!AO418*AI771</f>
        <v>0</v>
      </c>
      <c r="AJ774" s="333">
        <f>'4.  2011-2014 LRAM'!AP418*AJ771</f>
        <v>0</v>
      </c>
      <c r="AK774" s="333">
        <f>'4.  2011-2014 LRAM'!AQ418*AK771</f>
        <v>0</v>
      </c>
      <c r="AL774" s="333">
        <f>'4.  2011-2014 LRAM'!AR418*AL771</f>
        <v>0</v>
      </c>
      <c r="AM774" s="333">
        <f>'4.  2011-2014 LRAM'!AS418*AM771</f>
        <v>0</v>
      </c>
      <c r="AN774" s="333">
        <f>'4.  2011-2014 LRAM'!AT418*AN771</f>
        <v>0</v>
      </c>
      <c r="AO774" s="333">
        <f>'4.  2011-2014 LRAM'!AU418*AO771</f>
        <v>0</v>
      </c>
      <c r="AP774" s="333">
        <f>'4.  2011-2014 LRAM'!AV418*AP771</f>
        <v>0</v>
      </c>
      <c r="AQ774" s="333">
        <f>'4.  2011-2014 LRAM'!AW418*AQ771</f>
        <v>0</v>
      </c>
      <c r="AR774" s="333">
        <f>'4.  2011-2014 LRAM'!AX418*AR771</f>
        <v>0</v>
      </c>
      <c r="AS774" s="333">
        <f>'4.  2011-2014 LRAM'!AY418*AS771</f>
        <v>0</v>
      </c>
      <c r="AT774" s="333">
        <f>'4.  2011-2014 LRAM'!AZ418*AT771</f>
        <v>0</v>
      </c>
      <c r="AU774" s="545">
        <f t="shared" si="2313"/>
        <v>0</v>
      </c>
      <c r="AV774" s="396"/>
    </row>
    <row r="775" spans="2:48" ht="15">
      <c r="B775" s="285" t="s">
        <v>316</v>
      </c>
      <c r="C775" s="303"/>
      <c r="D775" s="245"/>
      <c r="E775" s="242"/>
      <c r="F775" s="242"/>
      <c r="G775" s="242"/>
      <c r="H775" s="242"/>
      <c r="I775" s="242"/>
      <c r="J775" s="242"/>
      <c r="K775" s="242"/>
      <c r="L775" s="242"/>
      <c r="M775" s="242"/>
      <c r="N775" s="242"/>
      <c r="O775" s="242"/>
      <c r="P775" s="242"/>
      <c r="Q775" s="242"/>
      <c r="R775" s="242"/>
      <c r="S775" s="253"/>
      <c r="T775" s="242"/>
      <c r="U775" s="242"/>
      <c r="V775" s="242"/>
      <c r="W775" s="245"/>
      <c r="X775" s="245"/>
      <c r="Y775" s="245"/>
      <c r="Z775" s="245"/>
      <c r="AA775" s="242"/>
      <c r="AB775" s="242"/>
      <c r="AC775" s="242"/>
      <c r="AD775" s="242"/>
      <c r="AE775" s="242"/>
      <c r="AF775" s="242"/>
      <c r="AG775" s="333">
        <f>'4.  2011-2014 LRAM'!AM556*AG771</f>
        <v>0</v>
      </c>
      <c r="AH775" s="333">
        <f>'4.  2011-2014 LRAM'!AN556*AH771</f>
        <v>0</v>
      </c>
      <c r="AI775" s="333">
        <f>'4.  2011-2014 LRAM'!AO556*AI771</f>
        <v>0</v>
      </c>
      <c r="AJ775" s="333">
        <f>'4.  2011-2014 LRAM'!AP556*AJ771</f>
        <v>0</v>
      </c>
      <c r="AK775" s="333">
        <f>'4.  2011-2014 LRAM'!AQ556*AK771</f>
        <v>0</v>
      </c>
      <c r="AL775" s="333">
        <f>'4.  2011-2014 LRAM'!AR556*AL771</f>
        <v>0</v>
      </c>
      <c r="AM775" s="333">
        <f>'4.  2011-2014 LRAM'!AS556*AM771</f>
        <v>0</v>
      </c>
      <c r="AN775" s="333">
        <f>'4.  2011-2014 LRAM'!AT556*AN771</f>
        <v>0</v>
      </c>
      <c r="AO775" s="333">
        <f>'4.  2011-2014 LRAM'!AU556*AO771</f>
        <v>0</v>
      </c>
      <c r="AP775" s="333">
        <f>'4.  2011-2014 LRAM'!AV556*AP771</f>
        <v>0</v>
      </c>
      <c r="AQ775" s="333">
        <f>'4.  2011-2014 LRAM'!AW556*AQ771</f>
        <v>0</v>
      </c>
      <c r="AR775" s="333">
        <f>'4.  2011-2014 LRAM'!AX556*AR771</f>
        <v>0</v>
      </c>
      <c r="AS775" s="333">
        <f>'4.  2011-2014 LRAM'!AY556*AS771</f>
        <v>0</v>
      </c>
      <c r="AT775" s="333">
        <f>'4.  2011-2014 LRAM'!AZ556*AT771</f>
        <v>0</v>
      </c>
      <c r="AU775" s="545">
        <f t="shared" si="2313"/>
        <v>0</v>
      </c>
      <c r="AV775" s="396"/>
    </row>
    <row r="776" spans="2:48" ht="15">
      <c r="B776" s="285" t="s">
        <v>317</v>
      </c>
      <c r="C776" s="303"/>
      <c r="D776" s="245"/>
      <c r="E776" s="242"/>
      <c r="F776" s="242"/>
      <c r="G776" s="242"/>
      <c r="H776" s="242"/>
      <c r="I776" s="242"/>
      <c r="J776" s="242"/>
      <c r="K776" s="242"/>
      <c r="L776" s="242"/>
      <c r="M776" s="242"/>
      <c r="N776" s="242"/>
      <c r="O776" s="242"/>
      <c r="P776" s="242"/>
      <c r="Q776" s="242"/>
      <c r="R776" s="242"/>
      <c r="S776" s="253"/>
      <c r="T776" s="242"/>
      <c r="U776" s="242"/>
      <c r="V776" s="242"/>
      <c r="W776" s="245"/>
      <c r="X776" s="245"/>
      <c r="Y776" s="245"/>
      <c r="Z776" s="245"/>
      <c r="AA776" s="242"/>
      <c r="AB776" s="242"/>
      <c r="AC776" s="242"/>
      <c r="AD776" s="242"/>
      <c r="AE776" s="242"/>
      <c r="AF776" s="242"/>
      <c r="AG776" s="333">
        <f>AG210*AG771</f>
        <v>0</v>
      </c>
      <c r="AH776" s="333">
        <f t="shared" ref="AH776:AT776" si="2314">AH210*AH771</f>
        <v>0</v>
      </c>
      <c r="AI776" s="333">
        <f t="shared" si="2314"/>
        <v>0</v>
      </c>
      <c r="AJ776" s="333">
        <f t="shared" si="2314"/>
        <v>0</v>
      </c>
      <c r="AK776" s="333">
        <f t="shared" si="2314"/>
        <v>0</v>
      </c>
      <c r="AL776" s="333">
        <f t="shared" si="2314"/>
        <v>0</v>
      </c>
      <c r="AM776" s="333">
        <f t="shared" si="2314"/>
        <v>0</v>
      </c>
      <c r="AN776" s="333">
        <f t="shared" si="2314"/>
        <v>0</v>
      </c>
      <c r="AO776" s="333">
        <f t="shared" si="2314"/>
        <v>0</v>
      </c>
      <c r="AP776" s="333">
        <f t="shared" si="2314"/>
        <v>0</v>
      </c>
      <c r="AQ776" s="333">
        <f t="shared" si="2314"/>
        <v>0</v>
      </c>
      <c r="AR776" s="333">
        <f t="shared" si="2314"/>
        <v>0</v>
      </c>
      <c r="AS776" s="333">
        <f t="shared" si="2314"/>
        <v>0</v>
      </c>
      <c r="AT776" s="333">
        <f t="shared" si="2314"/>
        <v>0</v>
      </c>
      <c r="AU776" s="545">
        <f t="shared" si="2313"/>
        <v>0</v>
      </c>
      <c r="AV776" s="396"/>
    </row>
    <row r="777" spans="2:48" ht="15">
      <c r="B777" s="285" t="s">
        <v>318</v>
      </c>
      <c r="C777" s="303"/>
      <c r="D777" s="245"/>
      <c r="E777" s="242"/>
      <c r="F777" s="242"/>
      <c r="G777" s="242"/>
      <c r="H777" s="242"/>
      <c r="I777" s="242"/>
      <c r="J777" s="242"/>
      <c r="K777" s="242"/>
      <c r="L777" s="242"/>
      <c r="M777" s="242"/>
      <c r="N777" s="242"/>
      <c r="O777" s="242"/>
      <c r="P777" s="242"/>
      <c r="Q777" s="242"/>
      <c r="R777" s="242"/>
      <c r="S777" s="253"/>
      <c r="T777" s="242"/>
      <c r="U777" s="242"/>
      <c r="V777" s="242"/>
      <c r="W777" s="245"/>
      <c r="X777" s="245"/>
      <c r="Y777" s="245"/>
      <c r="Z777" s="245"/>
      <c r="AA777" s="242"/>
      <c r="AB777" s="242"/>
      <c r="AC777" s="242"/>
      <c r="AD777" s="242"/>
      <c r="AE777" s="242"/>
      <c r="AF777" s="242"/>
      <c r="AG777" s="333">
        <f>AG401*AG771</f>
        <v>0</v>
      </c>
      <c r="AH777" s="333">
        <f t="shared" ref="AH777:AT777" si="2315">AH401*AH771</f>
        <v>0</v>
      </c>
      <c r="AI777" s="333">
        <f t="shared" si="2315"/>
        <v>0</v>
      </c>
      <c r="AJ777" s="333">
        <f t="shared" si="2315"/>
        <v>0</v>
      </c>
      <c r="AK777" s="333">
        <f t="shared" si="2315"/>
        <v>0</v>
      </c>
      <c r="AL777" s="333">
        <f t="shared" si="2315"/>
        <v>0</v>
      </c>
      <c r="AM777" s="333">
        <f t="shared" si="2315"/>
        <v>0</v>
      </c>
      <c r="AN777" s="333">
        <f t="shared" si="2315"/>
        <v>0</v>
      </c>
      <c r="AO777" s="333">
        <f t="shared" si="2315"/>
        <v>0</v>
      </c>
      <c r="AP777" s="333">
        <f t="shared" si="2315"/>
        <v>0</v>
      </c>
      <c r="AQ777" s="333">
        <f t="shared" si="2315"/>
        <v>0</v>
      </c>
      <c r="AR777" s="333">
        <f t="shared" si="2315"/>
        <v>0</v>
      </c>
      <c r="AS777" s="333">
        <f t="shared" si="2315"/>
        <v>0</v>
      </c>
      <c r="AT777" s="333">
        <f t="shared" si="2315"/>
        <v>0</v>
      </c>
      <c r="AU777" s="545">
        <f t="shared" si="2313"/>
        <v>0</v>
      </c>
      <c r="AV777" s="396"/>
    </row>
    <row r="778" spans="2:48" ht="15">
      <c r="B778" s="285" t="s">
        <v>319</v>
      </c>
      <c r="C778" s="303"/>
      <c r="D778" s="245"/>
      <c r="E778" s="242"/>
      <c r="F778" s="242"/>
      <c r="G778" s="242"/>
      <c r="H778" s="242"/>
      <c r="I778" s="242"/>
      <c r="J778" s="242"/>
      <c r="K778" s="242"/>
      <c r="L778" s="242"/>
      <c r="M778" s="242"/>
      <c r="N778" s="242"/>
      <c r="O778" s="242"/>
      <c r="P778" s="242"/>
      <c r="Q778" s="242"/>
      <c r="R778" s="242"/>
      <c r="S778" s="253"/>
      <c r="T778" s="242"/>
      <c r="U778" s="242"/>
      <c r="V778" s="242"/>
      <c r="W778" s="245"/>
      <c r="X778" s="245"/>
      <c r="Y778" s="245"/>
      <c r="Z778" s="245"/>
      <c r="AA778" s="242"/>
      <c r="AB778" s="242"/>
      <c r="AC778" s="242"/>
      <c r="AD778" s="242"/>
      <c r="AE778" s="242"/>
      <c r="AF778" s="242"/>
      <c r="AG778" s="333">
        <f>AG592*AG771</f>
        <v>0</v>
      </c>
      <c r="AH778" s="333">
        <f t="shared" ref="AH778:AT778" si="2316">AH592*AH771</f>
        <v>0</v>
      </c>
      <c r="AI778" s="333">
        <f t="shared" si="2316"/>
        <v>0</v>
      </c>
      <c r="AJ778" s="333">
        <f t="shared" si="2316"/>
        <v>0</v>
      </c>
      <c r="AK778" s="333">
        <f t="shared" si="2316"/>
        <v>0</v>
      </c>
      <c r="AL778" s="333">
        <f t="shared" si="2316"/>
        <v>0</v>
      </c>
      <c r="AM778" s="333">
        <f t="shared" si="2316"/>
        <v>0</v>
      </c>
      <c r="AN778" s="333">
        <f t="shared" si="2316"/>
        <v>0</v>
      </c>
      <c r="AO778" s="333">
        <f t="shared" si="2316"/>
        <v>0</v>
      </c>
      <c r="AP778" s="333">
        <f t="shared" si="2316"/>
        <v>0</v>
      </c>
      <c r="AQ778" s="333">
        <f t="shared" si="2316"/>
        <v>0</v>
      </c>
      <c r="AR778" s="333">
        <f t="shared" si="2316"/>
        <v>0</v>
      </c>
      <c r="AS778" s="333">
        <f t="shared" si="2316"/>
        <v>0</v>
      </c>
      <c r="AT778" s="333">
        <f t="shared" si="2316"/>
        <v>0</v>
      </c>
      <c r="AU778" s="545">
        <f t="shared" si="2313"/>
        <v>0</v>
      </c>
      <c r="AV778" s="396"/>
    </row>
    <row r="779" spans="2:48" ht="15">
      <c r="B779" s="285" t="s">
        <v>320</v>
      </c>
      <c r="C779" s="303"/>
      <c r="D779" s="245"/>
      <c r="E779" s="242"/>
      <c r="F779" s="242"/>
      <c r="G779" s="242"/>
      <c r="H779" s="242"/>
      <c r="I779" s="242"/>
      <c r="J779" s="242"/>
      <c r="K779" s="242"/>
      <c r="L779" s="242"/>
      <c r="M779" s="242"/>
      <c r="N779" s="242"/>
      <c r="O779" s="242"/>
      <c r="P779" s="242"/>
      <c r="Q779" s="242"/>
      <c r="R779" s="242"/>
      <c r="S779" s="253"/>
      <c r="T779" s="242"/>
      <c r="U779" s="242"/>
      <c r="V779" s="242"/>
      <c r="W779" s="245"/>
      <c r="X779" s="245"/>
      <c r="Y779" s="245"/>
      <c r="Z779" s="245"/>
      <c r="AA779" s="242"/>
      <c r="AB779" s="242"/>
      <c r="AC779" s="242"/>
      <c r="AD779" s="242"/>
      <c r="AE779" s="242"/>
      <c r="AF779" s="242"/>
      <c r="AG779" s="333">
        <f>AG768*AG771</f>
        <v>0</v>
      </c>
      <c r="AH779" s="333">
        <f t="shared" ref="AH779:AT779" si="2317">AH768*AH771</f>
        <v>0</v>
      </c>
      <c r="AI779" s="333">
        <f t="shared" si="2317"/>
        <v>0</v>
      </c>
      <c r="AJ779" s="333">
        <f t="shared" si="2317"/>
        <v>0</v>
      </c>
      <c r="AK779" s="333">
        <f t="shared" si="2317"/>
        <v>0</v>
      </c>
      <c r="AL779" s="333">
        <f t="shared" si="2317"/>
        <v>0</v>
      </c>
      <c r="AM779" s="333">
        <f t="shared" si="2317"/>
        <v>0</v>
      </c>
      <c r="AN779" s="333">
        <f t="shared" si="2317"/>
        <v>0</v>
      </c>
      <c r="AO779" s="333">
        <f t="shared" si="2317"/>
        <v>0</v>
      </c>
      <c r="AP779" s="333">
        <f t="shared" si="2317"/>
        <v>0</v>
      </c>
      <c r="AQ779" s="333">
        <f t="shared" si="2317"/>
        <v>0</v>
      </c>
      <c r="AR779" s="333">
        <f t="shared" si="2317"/>
        <v>0</v>
      </c>
      <c r="AS779" s="333">
        <f t="shared" si="2317"/>
        <v>0</v>
      </c>
      <c r="AT779" s="333">
        <f t="shared" si="2317"/>
        <v>0</v>
      </c>
      <c r="AU779" s="545">
        <f>SUM(AG779:AT779)</f>
        <v>0</v>
      </c>
      <c r="AV779" s="396"/>
    </row>
    <row r="780" spans="2:48" ht="15.6">
      <c r="B780" s="307" t="s">
        <v>321</v>
      </c>
      <c r="C780" s="303"/>
      <c r="D780" s="265"/>
      <c r="E780" s="295"/>
      <c r="F780" s="295"/>
      <c r="G780" s="295"/>
      <c r="H780" s="295"/>
      <c r="I780" s="295"/>
      <c r="J780" s="295"/>
      <c r="K780" s="295"/>
      <c r="L780" s="295"/>
      <c r="M780" s="295"/>
      <c r="N780" s="295"/>
      <c r="O780" s="295"/>
      <c r="P780" s="295"/>
      <c r="Q780" s="295"/>
      <c r="R780" s="295"/>
      <c r="S780" s="262"/>
      <c r="T780" s="295"/>
      <c r="U780" s="295"/>
      <c r="V780" s="295"/>
      <c r="W780" s="265"/>
      <c r="X780" s="265"/>
      <c r="Y780" s="265"/>
      <c r="Z780" s="265"/>
      <c r="AA780" s="295"/>
      <c r="AB780" s="295"/>
      <c r="AC780" s="295"/>
      <c r="AD780" s="295"/>
      <c r="AE780" s="295"/>
      <c r="AF780" s="295"/>
      <c r="AG780" s="304">
        <f>SUM(AG772:AG779)</f>
        <v>0</v>
      </c>
      <c r="AH780" s="304">
        <f>SUM(AH772:AH779)</f>
        <v>0</v>
      </c>
      <c r="AI780" s="304">
        <f t="shared" ref="AI780:AM780" si="2318">SUM(AI772:AI779)</f>
        <v>0</v>
      </c>
      <c r="AJ780" s="304">
        <f t="shared" si="2318"/>
        <v>0</v>
      </c>
      <c r="AK780" s="304">
        <f t="shared" si="2318"/>
        <v>0</v>
      </c>
      <c r="AL780" s="304">
        <f t="shared" si="2318"/>
        <v>0</v>
      </c>
      <c r="AM780" s="304">
        <f t="shared" si="2318"/>
        <v>0</v>
      </c>
      <c r="AN780" s="304">
        <f t="shared" ref="AN780:AT780" si="2319">SUM(AN772:AN779)</f>
        <v>0</v>
      </c>
      <c r="AO780" s="304">
        <f t="shared" si="2319"/>
        <v>0</v>
      </c>
      <c r="AP780" s="304">
        <f t="shared" si="2319"/>
        <v>0</v>
      </c>
      <c r="AQ780" s="304">
        <f t="shared" si="2319"/>
        <v>0</v>
      </c>
      <c r="AR780" s="304">
        <f t="shared" si="2319"/>
        <v>0</v>
      </c>
      <c r="AS780" s="304">
        <f t="shared" si="2319"/>
        <v>0</v>
      </c>
      <c r="AT780" s="304">
        <f t="shared" si="2319"/>
        <v>0</v>
      </c>
      <c r="AU780" s="361">
        <f>SUM(AU772:AU779)</f>
        <v>0</v>
      </c>
      <c r="AV780" s="396"/>
    </row>
    <row r="781" spans="2:48" ht="15.6">
      <c r="B781" s="307" t="s">
        <v>322</v>
      </c>
      <c r="C781" s="303"/>
      <c r="D781" s="308"/>
      <c r="E781" s="295"/>
      <c r="F781" s="295"/>
      <c r="G781" s="295"/>
      <c r="H781" s="295"/>
      <c r="I781" s="295"/>
      <c r="J781" s="295"/>
      <c r="K781" s="295"/>
      <c r="L781" s="295"/>
      <c r="M781" s="295"/>
      <c r="N781" s="295"/>
      <c r="O781" s="295"/>
      <c r="P781" s="295"/>
      <c r="Q781" s="295"/>
      <c r="R781" s="295"/>
      <c r="S781" s="262"/>
      <c r="T781" s="295"/>
      <c r="U781" s="295"/>
      <c r="V781" s="295"/>
      <c r="W781" s="265"/>
      <c r="X781" s="265"/>
      <c r="Y781" s="265"/>
      <c r="Z781" s="265"/>
      <c r="AA781" s="295"/>
      <c r="AB781" s="295"/>
      <c r="AC781" s="295"/>
      <c r="AD781" s="295"/>
      <c r="AE781" s="295"/>
      <c r="AF781" s="295"/>
      <c r="AG781" s="305">
        <f>AG769*AG771</f>
        <v>0</v>
      </c>
      <c r="AH781" s="305">
        <f t="shared" ref="AH781:AM781" si="2320">AH769*AH771</f>
        <v>0</v>
      </c>
      <c r="AI781" s="305">
        <f t="shared" si="2320"/>
        <v>0</v>
      </c>
      <c r="AJ781" s="305">
        <f t="shared" si="2320"/>
        <v>0</v>
      </c>
      <c r="AK781" s="305">
        <f t="shared" si="2320"/>
        <v>0</v>
      </c>
      <c r="AL781" s="305">
        <f t="shared" si="2320"/>
        <v>0</v>
      </c>
      <c r="AM781" s="305">
        <f t="shared" si="2320"/>
        <v>0</v>
      </c>
      <c r="AN781" s="305">
        <f t="shared" ref="AN781:AT781" si="2321">AN769*AN771</f>
        <v>0</v>
      </c>
      <c r="AO781" s="305">
        <f t="shared" si="2321"/>
        <v>0</v>
      </c>
      <c r="AP781" s="305">
        <f t="shared" si="2321"/>
        <v>0</v>
      </c>
      <c r="AQ781" s="305">
        <f t="shared" si="2321"/>
        <v>0</v>
      </c>
      <c r="AR781" s="305">
        <f t="shared" si="2321"/>
        <v>0</v>
      </c>
      <c r="AS781" s="305">
        <f t="shared" si="2321"/>
        <v>0</v>
      </c>
      <c r="AT781" s="305">
        <f t="shared" si="2321"/>
        <v>0</v>
      </c>
      <c r="AU781" s="361">
        <f>SUM(AG781:AT781)</f>
        <v>0</v>
      </c>
      <c r="AV781" s="396"/>
    </row>
    <row r="782" spans="2:48" ht="15.6">
      <c r="B782" s="307" t="s">
        <v>323</v>
      </c>
      <c r="C782" s="303"/>
      <c r="D782" s="308"/>
      <c r="E782" s="295"/>
      <c r="F782" s="295"/>
      <c r="G782" s="295"/>
      <c r="H782" s="295"/>
      <c r="I782" s="295"/>
      <c r="J782" s="295"/>
      <c r="K782" s="295"/>
      <c r="L782" s="295"/>
      <c r="M782" s="295"/>
      <c r="N782" s="295"/>
      <c r="O782" s="295"/>
      <c r="P782" s="295"/>
      <c r="Q782" s="295"/>
      <c r="R782" s="295"/>
      <c r="S782" s="262"/>
      <c r="T782" s="295"/>
      <c r="U782" s="295"/>
      <c r="V782" s="295"/>
      <c r="W782" s="308"/>
      <c r="X782" s="308"/>
      <c r="Y782" s="308"/>
      <c r="Z782" s="308"/>
      <c r="AA782" s="295"/>
      <c r="AB782" s="295"/>
      <c r="AC782" s="295"/>
      <c r="AD782" s="295"/>
      <c r="AE782" s="295"/>
      <c r="AF782" s="295"/>
      <c r="AG782" s="309"/>
      <c r="AH782" s="309"/>
      <c r="AI782" s="309"/>
      <c r="AJ782" s="309"/>
      <c r="AK782" s="309"/>
      <c r="AL782" s="309"/>
      <c r="AM782" s="309"/>
      <c r="AN782" s="309"/>
      <c r="AO782" s="309"/>
      <c r="AP782" s="309"/>
      <c r="AQ782" s="309"/>
      <c r="AR782" s="309"/>
      <c r="AS782" s="309"/>
      <c r="AT782" s="309"/>
      <c r="AU782" s="361">
        <f>AU780-AU781</f>
        <v>0</v>
      </c>
      <c r="AV782" s="396"/>
    </row>
    <row r="783" spans="2:48" ht="15">
      <c r="B783" s="285"/>
      <c r="C783" s="308"/>
      <c r="D783" s="308"/>
      <c r="E783" s="295"/>
      <c r="F783" s="295"/>
      <c r="G783" s="295"/>
      <c r="H783" s="295"/>
      <c r="I783" s="295"/>
      <c r="J783" s="295"/>
      <c r="K783" s="295"/>
      <c r="L783" s="295"/>
      <c r="M783" s="295"/>
      <c r="N783" s="295"/>
      <c r="O783" s="295"/>
      <c r="P783" s="295"/>
      <c r="Q783" s="295"/>
      <c r="R783" s="295"/>
      <c r="S783" s="262"/>
      <c r="T783" s="295"/>
      <c r="U783" s="295"/>
      <c r="V783" s="295"/>
      <c r="W783" s="308"/>
      <c r="X783" s="303"/>
      <c r="Y783" s="308"/>
      <c r="Z783" s="308"/>
      <c r="AA783" s="295"/>
      <c r="AB783" s="295"/>
      <c r="AC783" s="295"/>
      <c r="AD783" s="295"/>
      <c r="AE783" s="295"/>
      <c r="AF783" s="295"/>
      <c r="AG783" s="310"/>
      <c r="AH783" s="310"/>
      <c r="AI783" s="310"/>
      <c r="AJ783" s="310"/>
      <c r="AK783" s="310"/>
      <c r="AL783" s="310"/>
      <c r="AM783" s="310"/>
      <c r="AN783" s="310"/>
      <c r="AO783" s="310"/>
      <c r="AP783" s="310"/>
      <c r="AQ783" s="310"/>
      <c r="AR783" s="310"/>
      <c r="AS783" s="310"/>
      <c r="AT783" s="310"/>
      <c r="AU783" s="306"/>
      <c r="AV783" s="396"/>
    </row>
    <row r="784" spans="2:48" ht="15">
      <c r="B784" s="392" t="s">
        <v>324</v>
      </c>
      <c r="C784" s="266"/>
      <c r="D784" s="242"/>
      <c r="E784" s="242"/>
      <c r="F784" s="242"/>
      <c r="G784" s="242"/>
      <c r="H784" s="242"/>
      <c r="I784" s="242"/>
      <c r="J784" s="242"/>
      <c r="K784" s="242"/>
      <c r="L784" s="242"/>
      <c r="M784" s="242"/>
      <c r="N784" s="242"/>
      <c r="O784" s="242"/>
      <c r="P784" s="242"/>
      <c r="Q784" s="242"/>
      <c r="R784" s="242"/>
      <c r="S784" s="314"/>
      <c r="T784" s="242"/>
      <c r="U784" s="242"/>
      <c r="V784" s="242"/>
      <c r="W784" s="266"/>
      <c r="X784" s="245"/>
      <c r="Y784" s="245"/>
      <c r="Z784" s="242"/>
      <c r="AA784" s="242"/>
      <c r="AB784" s="245"/>
      <c r="AC784" s="245"/>
      <c r="AD784" s="245"/>
      <c r="AE784" s="245"/>
      <c r="AF784" s="245"/>
      <c r="AG784" s="253">
        <f>SUMPRODUCT($E$611:$E$766,AG611:AG766)</f>
        <v>0</v>
      </c>
      <c r="AH784" s="253">
        <f>SUMPRODUCT($E$611:$E$766,AH611:AH766)</f>
        <v>0</v>
      </c>
      <c r="AI784" s="253">
        <f t="shared" ref="AI784:AT784" si="2322">IF(AI609="kw",SUMPRODUCT($R$611:$R$766,$T$611:$T$766,AI611:AI766),SUMPRODUCT($E$611:$E$766,AI611:AI766))</f>
        <v>0</v>
      </c>
      <c r="AJ784" s="253">
        <f t="shared" si="2322"/>
        <v>0</v>
      </c>
      <c r="AK784" s="253">
        <f t="shared" si="2322"/>
        <v>0</v>
      </c>
      <c r="AL784" s="253">
        <f t="shared" si="2322"/>
        <v>0</v>
      </c>
      <c r="AM784" s="253">
        <f t="shared" si="2322"/>
        <v>0</v>
      </c>
      <c r="AN784" s="253">
        <f t="shared" si="2322"/>
        <v>0</v>
      </c>
      <c r="AO784" s="253">
        <f t="shared" si="2322"/>
        <v>0</v>
      </c>
      <c r="AP784" s="253">
        <f t="shared" si="2322"/>
        <v>0</v>
      </c>
      <c r="AQ784" s="253">
        <f t="shared" si="2322"/>
        <v>0</v>
      </c>
      <c r="AR784" s="253">
        <f t="shared" si="2322"/>
        <v>0</v>
      </c>
      <c r="AS784" s="253">
        <f t="shared" si="2322"/>
        <v>0</v>
      </c>
      <c r="AT784" s="253">
        <f t="shared" si="2322"/>
        <v>0</v>
      </c>
      <c r="AU784" s="297"/>
    </row>
    <row r="785" spans="1:47" ht="15">
      <c r="B785" s="392" t="s">
        <v>325</v>
      </c>
      <c r="C785" s="266"/>
      <c r="D785" s="242"/>
      <c r="E785" s="242"/>
      <c r="F785" s="242"/>
      <c r="G785" s="242"/>
      <c r="H785" s="242"/>
      <c r="I785" s="242"/>
      <c r="J785" s="242"/>
      <c r="K785" s="242"/>
      <c r="L785" s="242"/>
      <c r="M785" s="242"/>
      <c r="N785" s="242"/>
      <c r="O785" s="242"/>
      <c r="P785" s="242"/>
      <c r="Q785" s="242"/>
      <c r="R785" s="242"/>
      <c r="S785" s="314"/>
      <c r="T785" s="242"/>
      <c r="U785" s="242"/>
      <c r="V785" s="242"/>
      <c r="W785" s="266"/>
      <c r="X785" s="245"/>
      <c r="Y785" s="245"/>
      <c r="Z785" s="242"/>
      <c r="AA785" s="242"/>
      <c r="AB785" s="245"/>
      <c r="AC785" s="245"/>
      <c r="AD785" s="245"/>
      <c r="AE785" s="245"/>
      <c r="AF785" s="245"/>
      <c r="AG785" s="253">
        <f>SUMPRODUCT($F$611:$F$766,AG611:AG766)</f>
        <v>0</v>
      </c>
      <c r="AH785" s="253">
        <f>SUMPRODUCT($F$611:$F$766,AH611:AH766)</f>
        <v>0</v>
      </c>
      <c r="AI785" s="253">
        <f t="shared" ref="AI785:AT785" si="2323">IF(AI609="kw",SUMPRODUCT($R$611:$R$766,$U$611:$U$766,AI611:AI766),SUMPRODUCT($F$611:$F$766,AI611:AI766))</f>
        <v>0</v>
      </c>
      <c r="AJ785" s="253">
        <f t="shared" si="2323"/>
        <v>0</v>
      </c>
      <c r="AK785" s="253">
        <f t="shared" si="2323"/>
        <v>0</v>
      </c>
      <c r="AL785" s="253">
        <f t="shared" si="2323"/>
        <v>0</v>
      </c>
      <c r="AM785" s="253">
        <f t="shared" si="2323"/>
        <v>0</v>
      </c>
      <c r="AN785" s="253">
        <f t="shared" si="2323"/>
        <v>0</v>
      </c>
      <c r="AO785" s="253">
        <f t="shared" si="2323"/>
        <v>0</v>
      </c>
      <c r="AP785" s="253">
        <f t="shared" si="2323"/>
        <v>0</v>
      </c>
      <c r="AQ785" s="253">
        <f t="shared" si="2323"/>
        <v>0</v>
      </c>
      <c r="AR785" s="253">
        <f t="shared" si="2323"/>
        <v>0</v>
      </c>
      <c r="AS785" s="253">
        <f t="shared" si="2323"/>
        <v>0</v>
      </c>
      <c r="AT785" s="253">
        <f t="shared" si="2323"/>
        <v>0</v>
      </c>
      <c r="AU785" s="297"/>
    </row>
    <row r="786" spans="1:47" ht="15">
      <c r="B786" s="392" t="s">
        <v>844</v>
      </c>
      <c r="C786" s="266"/>
      <c r="D786" s="242"/>
      <c r="E786" s="242"/>
      <c r="F786" s="242"/>
      <c r="G786" s="242"/>
      <c r="H786" s="242"/>
      <c r="I786" s="242"/>
      <c r="J786" s="242"/>
      <c r="K786" s="242"/>
      <c r="L786" s="242"/>
      <c r="M786" s="242"/>
      <c r="N786" s="242"/>
      <c r="O786" s="242"/>
      <c r="P786" s="242"/>
      <c r="Q786" s="242"/>
      <c r="R786" s="242"/>
      <c r="S786" s="314"/>
      <c r="T786" s="242"/>
      <c r="U786" s="242"/>
      <c r="V786" s="242"/>
      <c r="W786" s="266"/>
      <c r="X786" s="245"/>
      <c r="Y786" s="245"/>
      <c r="Z786" s="242"/>
      <c r="AA786" s="242"/>
      <c r="AB786" s="245"/>
      <c r="AC786" s="245"/>
      <c r="AD786" s="245"/>
      <c r="AE786" s="245"/>
      <c r="AF786" s="245"/>
      <c r="AG786" s="253">
        <f>SUMPRODUCT($G$611:$G$766,AG611:AG766)</f>
        <v>0</v>
      </c>
      <c r="AH786" s="253">
        <f>SUMPRODUCT($G$611:$G$766,AH611:AH766)</f>
        <v>53538.521459284035</v>
      </c>
      <c r="AI786" s="253">
        <f t="shared" ref="AI786:AT786" si="2324">IF(AI609="kw",SUMPRODUCT($R$611:$R$766,$V$611:$V$766,AI611:AI766),SUMPRODUCT($G$611:$G$766,AI611:AI766))</f>
        <v>873.68627448450877</v>
      </c>
      <c r="AJ786" s="253">
        <f t="shared" si="2324"/>
        <v>0</v>
      </c>
      <c r="AK786" s="253">
        <f t="shared" si="2324"/>
        <v>0</v>
      </c>
      <c r="AL786" s="253">
        <f t="shared" si="2324"/>
        <v>0</v>
      </c>
      <c r="AM786" s="253">
        <f t="shared" si="2324"/>
        <v>0</v>
      </c>
      <c r="AN786" s="253">
        <f t="shared" si="2324"/>
        <v>0</v>
      </c>
      <c r="AO786" s="253">
        <f t="shared" si="2324"/>
        <v>0</v>
      </c>
      <c r="AP786" s="253">
        <f t="shared" si="2324"/>
        <v>0</v>
      </c>
      <c r="AQ786" s="253">
        <f t="shared" si="2324"/>
        <v>0</v>
      </c>
      <c r="AR786" s="253">
        <f t="shared" si="2324"/>
        <v>0</v>
      </c>
      <c r="AS786" s="253">
        <f t="shared" si="2324"/>
        <v>0</v>
      </c>
      <c r="AT786" s="253">
        <f t="shared" si="2324"/>
        <v>0</v>
      </c>
      <c r="AU786" s="297"/>
    </row>
    <row r="787" spans="1:47" ht="15">
      <c r="B787" s="392" t="s">
        <v>864</v>
      </c>
      <c r="C787" s="266"/>
      <c r="D787" s="242"/>
      <c r="E787" s="242"/>
      <c r="F787" s="242"/>
      <c r="G787" s="242"/>
      <c r="H787" s="242"/>
      <c r="I787" s="242"/>
      <c r="J787" s="242"/>
      <c r="K787" s="242"/>
      <c r="L787" s="242"/>
      <c r="M787" s="242"/>
      <c r="N787" s="242"/>
      <c r="O787" s="242"/>
      <c r="P787" s="242"/>
      <c r="Q787" s="242"/>
      <c r="R787" s="242"/>
      <c r="S787" s="314"/>
      <c r="T787" s="242"/>
      <c r="U787" s="242"/>
      <c r="V787" s="242"/>
      <c r="W787" s="266"/>
      <c r="X787" s="245"/>
      <c r="Y787" s="245"/>
      <c r="Z787" s="242"/>
      <c r="AA787" s="242"/>
      <c r="AB787" s="245"/>
      <c r="AC787" s="245"/>
      <c r="AD787" s="245"/>
      <c r="AE787" s="245"/>
      <c r="AF787" s="245"/>
      <c r="AG787" s="253">
        <f>SUMPRODUCT($H$611:$H$766,AG611:AG766)</f>
        <v>0</v>
      </c>
      <c r="AH787" s="253">
        <f>SUMPRODUCT($H$611:$H$766,AH611:AH766)</f>
        <v>53538.521459284035</v>
      </c>
      <c r="AI787" s="253">
        <f t="shared" ref="AI787:AT787" si="2325">IF(AI609="kw",SUMPRODUCT($R$611:$R$766,$W$611:$W$766,AI611:AI766),SUMPRODUCT($H$611:$H$766,AI611:AI766))</f>
        <v>873.68627448450877</v>
      </c>
      <c r="AJ787" s="253">
        <f t="shared" si="2325"/>
        <v>0</v>
      </c>
      <c r="AK787" s="253">
        <f t="shared" si="2325"/>
        <v>0</v>
      </c>
      <c r="AL787" s="253">
        <f t="shared" si="2325"/>
        <v>0</v>
      </c>
      <c r="AM787" s="253">
        <f t="shared" si="2325"/>
        <v>0</v>
      </c>
      <c r="AN787" s="253">
        <f t="shared" si="2325"/>
        <v>0</v>
      </c>
      <c r="AO787" s="253">
        <f t="shared" si="2325"/>
        <v>0</v>
      </c>
      <c r="AP787" s="253">
        <f t="shared" si="2325"/>
        <v>0</v>
      </c>
      <c r="AQ787" s="253">
        <f t="shared" si="2325"/>
        <v>0</v>
      </c>
      <c r="AR787" s="253">
        <f t="shared" si="2325"/>
        <v>0</v>
      </c>
      <c r="AS787" s="253">
        <f t="shared" si="2325"/>
        <v>0</v>
      </c>
      <c r="AT787" s="253">
        <f t="shared" si="2325"/>
        <v>0</v>
      </c>
      <c r="AU787" s="297"/>
    </row>
    <row r="788" spans="1:47" ht="15">
      <c r="B788" s="392" t="s">
        <v>865</v>
      </c>
      <c r="C788" s="266"/>
      <c r="D788" s="242"/>
      <c r="E788" s="242"/>
      <c r="F788" s="242"/>
      <c r="G788" s="242"/>
      <c r="H788" s="242"/>
      <c r="I788" s="242"/>
      <c r="J788" s="242"/>
      <c r="K788" s="242"/>
      <c r="L788" s="242"/>
      <c r="M788" s="242"/>
      <c r="N788" s="242"/>
      <c r="O788" s="242"/>
      <c r="P788" s="242"/>
      <c r="Q788" s="242"/>
      <c r="R788" s="242"/>
      <c r="S788" s="314"/>
      <c r="T788" s="242"/>
      <c r="U788" s="242"/>
      <c r="V788" s="242"/>
      <c r="W788" s="266"/>
      <c r="X788" s="245"/>
      <c r="Y788" s="245"/>
      <c r="Z788" s="242"/>
      <c r="AA788" s="242"/>
      <c r="AB788" s="245"/>
      <c r="AC788" s="245"/>
      <c r="AD788" s="245"/>
      <c r="AE788" s="245"/>
      <c r="AF788" s="245"/>
      <c r="AG788" s="253">
        <f>SUMPRODUCT($I$611:$I$766,AG611:AG766)</f>
        <v>0</v>
      </c>
      <c r="AH788" s="253">
        <f>SUMPRODUCT($I$611:$I$766,AH611:AH766)</f>
        <v>53538.521459284035</v>
      </c>
      <c r="AI788" s="253">
        <f t="shared" ref="AI788:AT788" si="2326">IF(AI609="kw",SUMPRODUCT($R$611:$R$766,$X$611:$X$766,AI611:AI766),SUMPRODUCT($I$611:$I$766,AI611:AI766))</f>
        <v>873.68627448450877</v>
      </c>
      <c r="AJ788" s="253">
        <f t="shared" si="2326"/>
        <v>0</v>
      </c>
      <c r="AK788" s="253">
        <f t="shared" si="2326"/>
        <v>0</v>
      </c>
      <c r="AL788" s="253">
        <f t="shared" si="2326"/>
        <v>0</v>
      </c>
      <c r="AM788" s="253">
        <f t="shared" si="2326"/>
        <v>0</v>
      </c>
      <c r="AN788" s="253">
        <f t="shared" si="2326"/>
        <v>0</v>
      </c>
      <c r="AO788" s="253">
        <f t="shared" si="2326"/>
        <v>0</v>
      </c>
      <c r="AP788" s="253">
        <f t="shared" si="2326"/>
        <v>0</v>
      </c>
      <c r="AQ788" s="253">
        <f t="shared" si="2326"/>
        <v>0</v>
      </c>
      <c r="AR788" s="253">
        <f t="shared" si="2326"/>
        <v>0</v>
      </c>
      <c r="AS788" s="253">
        <f t="shared" si="2326"/>
        <v>0</v>
      </c>
      <c r="AT788" s="253">
        <f t="shared" si="2326"/>
        <v>0</v>
      </c>
      <c r="AU788" s="297"/>
    </row>
    <row r="789" spans="1:47" ht="15">
      <c r="B789" s="392" t="s">
        <v>866</v>
      </c>
      <c r="C789" s="266"/>
      <c r="D789" s="242"/>
      <c r="E789" s="242"/>
      <c r="F789" s="242"/>
      <c r="G789" s="242"/>
      <c r="H789" s="242"/>
      <c r="I789" s="242"/>
      <c r="J789" s="242"/>
      <c r="K789" s="242"/>
      <c r="L789" s="242"/>
      <c r="M789" s="242"/>
      <c r="N789" s="242"/>
      <c r="O789" s="242"/>
      <c r="P789" s="242"/>
      <c r="Q789" s="242"/>
      <c r="R789" s="242"/>
      <c r="S789" s="314"/>
      <c r="T789" s="242"/>
      <c r="U789" s="242"/>
      <c r="V789" s="242"/>
      <c r="W789" s="266"/>
      <c r="X789" s="245"/>
      <c r="Y789" s="245"/>
      <c r="Z789" s="242"/>
      <c r="AA789" s="242"/>
      <c r="AB789" s="245"/>
      <c r="AC789" s="245"/>
      <c r="AD789" s="245"/>
      <c r="AE789" s="245"/>
      <c r="AF789" s="245"/>
      <c r="AG789" s="253">
        <f>SUMPRODUCT($J$611:$J$766,AG611:AG766)</f>
        <v>0</v>
      </c>
      <c r="AH789" s="253">
        <f>SUMPRODUCT($J$611:$J$766,AH611:AH766)</f>
        <v>53538.521459284035</v>
      </c>
      <c r="AI789" s="253">
        <f t="shared" ref="AI789:AT789" si="2327">IF(AI609="kw",SUMPRODUCT($R$611:$R$766,$Y$611:$Y$766,AI611:AI766),SUMPRODUCT($J$611:$J$766,AI611:AI766))</f>
        <v>873.68627448450877</v>
      </c>
      <c r="AJ789" s="253">
        <f t="shared" si="2327"/>
        <v>0</v>
      </c>
      <c r="AK789" s="253">
        <f t="shared" si="2327"/>
        <v>0</v>
      </c>
      <c r="AL789" s="253">
        <f t="shared" si="2327"/>
        <v>0</v>
      </c>
      <c r="AM789" s="253">
        <f t="shared" si="2327"/>
        <v>0</v>
      </c>
      <c r="AN789" s="253">
        <f t="shared" si="2327"/>
        <v>0</v>
      </c>
      <c r="AO789" s="253">
        <f t="shared" si="2327"/>
        <v>0</v>
      </c>
      <c r="AP789" s="253">
        <f t="shared" si="2327"/>
        <v>0</v>
      </c>
      <c r="AQ789" s="253">
        <f t="shared" si="2327"/>
        <v>0</v>
      </c>
      <c r="AR789" s="253">
        <f t="shared" si="2327"/>
        <v>0</v>
      </c>
      <c r="AS789" s="253">
        <f t="shared" si="2327"/>
        <v>0</v>
      </c>
      <c r="AT789" s="253">
        <f t="shared" si="2327"/>
        <v>0</v>
      </c>
      <c r="AU789" s="297"/>
    </row>
    <row r="790" spans="1:47" ht="15">
      <c r="B790" s="392" t="s">
        <v>867</v>
      </c>
      <c r="C790" s="266"/>
      <c r="D790" s="242"/>
      <c r="E790" s="242"/>
      <c r="F790" s="242"/>
      <c r="G790" s="242"/>
      <c r="H790" s="242"/>
      <c r="I790" s="242"/>
      <c r="J790" s="242"/>
      <c r="K790" s="242"/>
      <c r="L790" s="242"/>
      <c r="M790" s="242"/>
      <c r="N790" s="242"/>
      <c r="O790" s="242"/>
      <c r="P790" s="242"/>
      <c r="Q790" s="242"/>
      <c r="R790" s="242"/>
      <c r="S790" s="314"/>
      <c r="T790" s="242"/>
      <c r="U790" s="242"/>
      <c r="V790" s="242"/>
      <c r="W790" s="266"/>
      <c r="X790" s="245"/>
      <c r="Y790" s="245"/>
      <c r="Z790" s="242"/>
      <c r="AA790" s="242"/>
      <c r="AB790" s="245"/>
      <c r="AC790" s="245"/>
      <c r="AD790" s="245"/>
      <c r="AE790" s="245"/>
      <c r="AF790" s="245"/>
      <c r="AG790" s="253">
        <f>SUMPRODUCT($K$611:$K$766,AG611:AG766)</f>
        <v>0</v>
      </c>
      <c r="AH790" s="253">
        <f>SUMPRODUCT($K$611:$K$766,AH611:AH766)</f>
        <v>0</v>
      </c>
      <c r="AI790" s="253">
        <f t="shared" ref="AI790:AT790" si="2328">IF(AI609="kw",SUMPRODUCT($R$611:$R$766,$Z$611:$Z$766,AI611:AI766),SUMPRODUCT($K$611:$K$766,AI611:AI766))</f>
        <v>0</v>
      </c>
      <c r="AJ790" s="253">
        <f t="shared" si="2328"/>
        <v>0</v>
      </c>
      <c r="AK790" s="253">
        <f t="shared" si="2328"/>
        <v>0</v>
      </c>
      <c r="AL790" s="253">
        <f t="shared" si="2328"/>
        <v>0</v>
      </c>
      <c r="AM790" s="253">
        <f t="shared" si="2328"/>
        <v>0</v>
      </c>
      <c r="AN790" s="253">
        <f t="shared" si="2328"/>
        <v>0</v>
      </c>
      <c r="AO790" s="253">
        <f t="shared" si="2328"/>
        <v>0</v>
      </c>
      <c r="AP790" s="253">
        <f t="shared" si="2328"/>
        <v>0</v>
      </c>
      <c r="AQ790" s="253">
        <f t="shared" si="2328"/>
        <v>0</v>
      </c>
      <c r="AR790" s="253">
        <f t="shared" si="2328"/>
        <v>0</v>
      </c>
      <c r="AS790" s="253">
        <f t="shared" si="2328"/>
        <v>0</v>
      </c>
      <c r="AT790" s="253">
        <f t="shared" si="2328"/>
        <v>0</v>
      </c>
      <c r="AU790" s="297"/>
    </row>
    <row r="791" spans="1:47" ht="15">
      <c r="B791" s="392" t="s">
        <v>868</v>
      </c>
      <c r="C791" s="266"/>
      <c r="D791" s="242"/>
      <c r="E791" s="242"/>
      <c r="F791" s="242"/>
      <c r="G791" s="242"/>
      <c r="H791" s="242"/>
      <c r="I791" s="242"/>
      <c r="J791" s="242"/>
      <c r="K791" s="242"/>
      <c r="L791" s="242"/>
      <c r="M791" s="242"/>
      <c r="N791" s="242"/>
      <c r="O791" s="242"/>
      <c r="P791" s="242"/>
      <c r="Q791" s="242"/>
      <c r="R791" s="242"/>
      <c r="S791" s="314"/>
      <c r="T791" s="242"/>
      <c r="U791" s="242"/>
      <c r="V791" s="242"/>
      <c r="W791" s="266"/>
      <c r="X791" s="245"/>
      <c r="Y791" s="245"/>
      <c r="Z791" s="242"/>
      <c r="AA791" s="242"/>
      <c r="AB791" s="245"/>
      <c r="AC791" s="245"/>
      <c r="AD791" s="245"/>
      <c r="AE791" s="245"/>
      <c r="AF791" s="245"/>
      <c r="AG791" s="253">
        <f>SUMPRODUCT($L$611:$L$766,AG611:AG766)</f>
        <v>0</v>
      </c>
      <c r="AH791" s="253">
        <f>SUMPRODUCT($L$611:$L$766,AH611:AH766)</f>
        <v>0</v>
      </c>
      <c r="AI791" s="253">
        <f t="shared" ref="AI791:AT791" si="2329">IF(AI609="kw",SUMPRODUCT($R$611:$R$766,$AA$611:$AA$766,AI611:AI766),SUMPRODUCT($L$611:$L$766,AI611:AI766))</f>
        <v>0</v>
      </c>
      <c r="AJ791" s="253">
        <f t="shared" si="2329"/>
        <v>0</v>
      </c>
      <c r="AK791" s="253">
        <f t="shared" si="2329"/>
        <v>0</v>
      </c>
      <c r="AL791" s="253">
        <f t="shared" si="2329"/>
        <v>0</v>
      </c>
      <c r="AM791" s="253">
        <f t="shared" si="2329"/>
        <v>0</v>
      </c>
      <c r="AN791" s="253">
        <f t="shared" si="2329"/>
        <v>0</v>
      </c>
      <c r="AO791" s="253">
        <f t="shared" si="2329"/>
        <v>0</v>
      </c>
      <c r="AP791" s="253">
        <f t="shared" si="2329"/>
        <v>0</v>
      </c>
      <c r="AQ791" s="253">
        <f t="shared" si="2329"/>
        <v>0</v>
      </c>
      <c r="AR791" s="253">
        <f t="shared" si="2329"/>
        <v>0</v>
      </c>
      <c r="AS791" s="253">
        <f t="shared" si="2329"/>
        <v>0</v>
      </c>
      <c r="AT791" s="253">
        <f t="shared" si="2329"/>
        <v>0</v>
      </c>
      <c r="AU791" s="297"/>
    </row>
    <row r="792" spans="1:47" ht="15">
      <c r="B792" s="393" t="s">
        <v>869</v>
      </c>
      <c r="C792" s="321"/>
      <c r="D792" s="339"/>
      <c r="E792" s="339"/>
      <c r="F792" s="339"/>
      <c r="G792" s="339"/>
      <c r="H792" s="339"/>
      <c r="I792" s="339"/>
      <c r="J792" s="339"/>
      <c r="K792" s="339"/>
      <c r="L792" s="339"/>
      <c r="M792" s="339"/>
      <c r="N792" s="339"/>
      <c r="O792" s="339"/>
      <c r="P792" s="339"/>
      <c r="Q792" s="359"/>
      <c r="R792" s="339"/>
      <c r="S792" s="338"/>
      <c r="T792" s="339"/>
      <c r="U792" s="339"/>
      <c r="V792" s="339"/>
      <c r="W792" s="321"/>
      <c r="X792" s="340"/>
      <c r="Y792" s="340"/>
      <c r="Z792" s="339"/>
      <c r="AA792" s="339"/>
      <c r="AB792" s="340"/>
      <c r="AC792" s="340"/>
      <c r="AD792" s="340"/>
      <c r="AE792" s="340"/>
      <c r="AF792" s="358"/>
      <c r="AG792" s="287">
        <f>SUMPRODUCT($M$611:$M$766,AG611:AG766)</f>
        <v>0</v>
      </c>
      <c r="AH792" s="287">
        <f>SUMPRODUCT($M$611:$M$766,$AH$611:$AH$766)</f>
        <v>0</v>
      </c>
      <c r="AI792" s="287">
        <f>IF($AI$609="kw",SUMPRODUCT($R$611:$R$766,$AB$611:$AB$766,AI611:AI766),SUMPRODUCT($M$611:$M$766,$AI$611:$AI$766))</f>
        <v>0</v>
      </c>
      <c r="AJ792" s="287">
        <f t="shared" ref="AJ792:AT792" si="2330">IF(AJ609="kw",SUMPRODUCT($R$611:$R$766,$AB$611:$AB$766,AJ611:AJ766),SUMPRODUCT($M$611:$M$766,AJ611:AJ766))</f>
        <v>0</v>
      </c>
      <c r="AK792" s="287">
        <f t="shared" si="2330"/>
        <v>0</v>
      </c>
      <c r="AL792" s="287">
        <f t="shared" si="2330"/>
        <v>0</v>
      </c>
      <c r="AM792" s="287">
        <f t="shared" si="2330"/>
        <v>0</v>
      </c>
      <c r="AN792" s="287">
        <f t="shared" si="2330"/>
        <v>0</v>
      </c>
      <c r="AO792" s="287">
        <f t="shared" si="2330"/>
        <v>0</v>
      </c>
      <c r="AP792" s="287">
        <f t="shared" si="2330"/>
        <v>0</v>
      </c>
      <c r="AQ792" s="287">
        <f t="shared" si="2330"/>
        <v>0</v>
      </c>
      <c r="AR792" s="287">
        <f t="shared" si="2330"/>
        <v>0</v>
      </c>
      <c r="AS792" s="287">
        <f t="shared" si="2330"/>
        <v>0</v>
      </c>
      <c r="AT792" s="287">
        <f t="shared" si="2330"/>
        <v>0</v>
      </c>
      <c r="AU792" s="341"/>
    </row>
    <row r="793" spans="1:47" ht="15">
      <c r="B793" s="393" t="s">
        <v>1144</v>
      </c>
      <c r="C793" s="266"/>
      <c r="D793" s="242"/>
      <c r="E793" s="242"/>
      <c r="F793" s="242"/>
      <c r="G793" s="242"/>
      <c r="H793" s="242"/>
      <c r="I793" s="242"/>
      <c r="J793" s="242"/>
      <c r="K793" s="242"/>
      <c r="L793" s="242"/>
      <c r="M793" s="242"/>
      <c r="N793" s="242"/>
      <c r="O793" s="242"/>
      <c r="P793" s="242"/>
      <c r="Q793" s="242"/>
      <c r="R793" s="242"/>
      <c r="S793" s="314"/>
      <c r="T793" s="242"/>
      <c r="U793" s="242"/>
      <c r="V793" s="242"/>
      <c r="W793" s="266"/>
      <c r="X793" s="245"/>
      <c r="Y793" s="245"/>
      <c r="Z793" s="242"/>
      <c r="AA793" s="242"/>
      <c r="AB793" s="245"/>
      <c r="AC793" s="245"/>
      <c r="AD793" s="245"/>
      <c r="AE793" s="245"/>
      <c r="AF793" s="245"/>
      <c r="AG793" s="253"/>
      <c r="AH793" s="899">
        <f>SUMPRODUCT($N$611:$N$766,$AH$611:$AH$766)</f>
        <v>0</v>
      </c>
      <c r="AI793" s="899">
        <f>IF($AI$609="kw",SUMPRODUCT($R$611:$R$766,$AC$611:$AC$766,AI612:AI767),SUMPRODUCT($N$611:$N$766,$AI$611:$AI$766))</f>
        <v>0</v>
      </c>
      <c r="AJ793" s="253"/>
      <c r="AK793" s="253"/>
      <c r="AL793" s="253"/>
      <c r="AM793" s="253"/>
      <c r="AN793" s="253"/>
      <c r="AO793" s="253"/>
      <c r="AP793" s="253"/>
      <c r="AQ793" s="253"/>
      <c r="AR793" s="253"/>
      <c r="AS793" s="253"/>
      <c r="AT793" s="253"/>
      <c r="AU793" s="262"/>
    </row>
    <row r="794" spans="1:47" ht="20.25" customHeight="1">
      <c r="B794" s="324" t="s">
        <v>578</v>
      </c>
      <c r="C794" s="342"/>
      <c r="D794" s="343"/>
      <c r="E794" s="343"/>
      <c r="F794" s="343"/>
      <c r="G794" s="343"/>
      <c r="H794" s="343"/>
      <c r="I794" s="343"/>
      <c r="J794" s="343"/>
      <c r="K794" s="343"/>
      <c r="L794" s="343"/>
      <c r="M794" s="343"/>
      <c r="N794" s="343"/>
      <c r="O794" s="343"/>
      <c r="P794" s="343"/>
      <c r="Q794" s="343"/>
      <c r="R794" s="343"/>
      <c r="S794" s="343"/>
      <c r="T794" s="343"/>
      <c r="U794" s="343"/>
      <c r="V794" s="343"/>
      <c r="W794" s="327"/>
      <c r="X794" s="328"/>
      <c r="Y794" s="343"/>
      <c r="Z794" s="343"/>
      <c r="AA794" s="343"/>
      <c r="AB794" s="343"/>
      <c r="AC794" s="343"/>
      <c r="AD794" s="343"/>
      <c r="AE794" s="343"/>
      <c r="AF794" s="343"/>
      <c r="AG794" s="344"/>
      <c r="AH794" s="344"/>
      <c r="AI794" s="344"/>
      <c r="AJ794" s="344"/>
      <c r="AK794" s="344"/>
      <c r="AL794" s="344"/>
      <c r="AM794" s="344"/>
      <c r="AN794" s="344"/>
      <c r="AO794" s="344"/>
      <c r="AP794" s="344"/>
      <c r="AQ794" s="344"/>
      <c r="AR794" s="344"/>
      <c r="AS794" s="344"/>
      <c r="AT794" s="344"/>
      <c r="AU794" s="344"/>
    </row>
    <row r="797" spans="1:47" ht="15.6">
      <c r="B797" s="243" t="s">
        <v>326</v>
      </c>
      <c r="C797" s="244"/>
      <c r="D797" s="513" t="s">
        <v>523</v>
      </c>
      <c r="E797" s="219"/>
      <c r="F797" s="513"/>
      <c r="G797" s="219"/>
      <c r="H797" s="219"/>
      <c r="I797" s="219"/>
      <c r="J797" s="219"/>
      <c r="K797" s="219"/>
      <c r="L797" s="219"/>
      <c r="M797" s="219"/>
      <c r="N797" s="219"/>
      <c r="O797" s="219"/>
      <c r="P797" s="219"/>
      <c r="Q797" s="219"/>
      <c r="R797" s="219"/>
      <c r="S797" s="244"/>
      <c r="T797" s="219"/>
      <c r="U797" s="219"/>
      <c r="V797" s="219"/>
      <c r="W797" s="219"/>
      <c r="X797" s="219"/>
      <c r="Y797" s="219"/>
      <c r="Z797" s="219"/>
      <c r="AA797" s="219"/>
      <c r="AB797" s="219"/>
      <c r="AC797" s="219"/>
      <c r="AD797" s="219"/>
      <c r="AE797" s="219"/>
      <c r="AF797" s="219"/>
      <c r="AG797" s="233"/>
      <c r="AH797" s="231"/>
      <c r="AI797" s="231"/>
      <c r="AJ797" s="231"/>
      <c r="AK797" s="231"/>
      <c r="AL797" s="231"/>
      <c r="AM797" s="231"/>
      <c r="AN797" s="231"/>
      <c r="AO797" s="231"/>
      <c r="AP797" s="231"/>
      <c r="AQ797" s="231"/>
      <c r="AR797" s="231"/>
      <c r="AS797" s="231"/>
      <c r="AT797" s="231"/>
    </row>
    <row r="798" spans="1:47" ht="33" customHeight="1">
      <c r="B798" s="964" t="s">
        <v>211</v>
      </c>
      <c r="C798" s="966" t="s">
        <v>33</v>
      </c>
      <c r="D798" s="246" t="s">
        <v>421</v>
      </c>
      <c r="E798" s="970" t="s">
        <v>209</v>
      </c>
      <c r="F798" s="971"/>
      <c r="G798" s="971"/>
      <c r="H798" s="971"/>
      <c r="I798" s="971"/>
      <c r="J798" s="971"/>
      <c r="K798" s="971"/>
      <c r="L798" s="971"/>
      <c r="M798" s="971"/>
      <c r="N798" s="971"/>
      <c r="O798" s="971"/>
      <c r="P798" s="972"/>
      <c r="Q798" s="661"/>
      <c r="R798" s="968" t="s">
        <v>213</v>
      </c>
      <c r="S798" s="246" t="s">
        <v>422</v>
      </c>
      <c r="T798" s="961" t="s">
        <v>212</v>
      </c>
      <c r="U798" s="962"/>
      <c r="V798" s="962"/>
      <c r="W798" s="962"/>
      <c r="X798" s="962"/>
      <c r="Y798" s="962"/>
      <c r="Z798" s="962"/>
      <c r="AA798" s="962"/>
      <c r="AB798" s="962"/>
      <c r="AC798" s="962"/>
      <c r="AD798" s="962"/>
      <c r="AE798" s="973"/>
      <c r="AF798" s="896"/>
      <c r="AG798" s="961" t="s">
        <v>242</v>
      </c>
      <c r="AH798" s="962"/>
      <c r="AI798" s="962"/>
      <c r="AJ798" s="962"/>
      <c r="AK798" s="962"/>
      <c r="AL798" s="962"/>
      <c r="AM798" s="962"/>
      <c r="AN798" s="962"/>
      <c r="AO798" s="962"/>
      <c r="AP798" s="962"/>
      <c r="AQ798" s="962"/>
      <c r="AR798" s="962"/>
      <c r="AS798" s="962"/>
      <c r="AT798" s="962"/>
      <c r="AU798" s="963"/>
    </row>
    <row r="799" spans="1:47" ht="65.25" customHeight="1">
      <c r="B799" s="965"/>
      <c r="C799" s="967"/>
      <c r="D799" s="247">
        <v>2019</v>
      </c>
      <c r="E799" s="247">
        <v>2020</v>
      </c>
      <c r="F799" s="247">
        <v>2021</v>
      </c>
      <c r="G799" s="247">
        <v>2022</v>
      </c>
      <c r="H799" s="247">
        <v>2023</v>
      </c>
      <c r="I799" s="247">
        <v>2024</v>
      </c>
      <c r="J799" s="247">
        <v>2025</v>
      </c>
      <c r="K799" s="247">
        <v>2026</v>
      </c>
      <c r="L799" s="247">
        <v>2027</v>
      </c>
      <c r="M799" s="247">
        <v>2028</v>
      </c>
      <c r="N799" s="247">
        <v>2029</v>
      </c>
      <c r="O799" s="247">
        <v>2030</v>
      </c>
      <c r="P799" s="247">
        <v>2031</v>
      </c>
      <c r="Q799" s="382"/>
      <c r="R799" s="969"/>
      <c r="S799" s="247">
        <v>2019</v>
      </c>
      <c r="T799" s="247">
        <v>2020</v>
      </c>
      <c r="U799" s="247">
        <v>2021</v>
      </c>
      <c r="V799" s="247">
        <v>2022</v>
      </c>
      <c r="W799" s="247">
        <v>2023</v>
      </c>
      <c r="X799" s="247">
        <v>2024</v>
      </c>
      <c r="Y799" s="247">
        <v>2025</v>
      </c>
      <c r="Z799" s="247">
        <v>2026</v>
      </c>
      <c r="AA799" s="247">
        <v>2027</v>
      </c>
      <c r="AB799" s="247">
        <v>2028</v>
      </c>
      <c r="AC799" s="247">
        <v>2029</v>
      </c>
      <c r="AD799" s="247">
        <v>2030</v>
      </c>
      <c r="AE799" s="247">
        <v>2031</v>
      </c>
      <c r="AF799" s="247"/>
      <c r="AG799" s="247" t="str">
        <f>'1.  LRAMVA Summary'!$D$53</f>
        <v>Residential</v>
      </c>
      <c r="AH799" s="247" t="str">
        <f>'1.  LRAMVA Summary'!$E$53</f>
        <v>GS&lt;50 kW</v>
      </c>
      <c r="AI799" s="247" t="str">
        <f>'1.  LRAMVA Summary'!$F$53</f>
        <v>GS&gt;50 KW</v>
      </c>
      <c r="AJ799" s="247" t="str">
        <f>'1.  LRAMVA Summary'!$G$53</f>
        <v>Street Lights</v>
      </c>
      <c r="AK799" s="247" t="str">
        <f>'1.  LRAMVA Summary'!$H$53</f>
        <v/>
      </c>
      <c r="AL799" s="247" t="str">
        <f>'1.  LRAMVA Summary'!$I$53</f>
        <v/>
      </c>
      <c r="AM799" s="247" t="str">
        <f>'1.  LRAMVA Summary'!$J$53</f>
        <v/>
      </c>
      <c r="AN799" s="247" t="str">
        <f>'1.  LRAMVA Summary'!$K$53</f>
        <v/>
      </c>
      <c r="AO799" s="247" t="str">
        <f>'1.  LRAMVA Summary'!$L$53</f>
        <v/>
      </c>
      <c r="AP799" s="247" t="str">
        <f>'1.  LRAMVA Summary'!$M$53</f>
        <v/>
      </c>
      <c r="AQ799" s="247" t="str">
        <f>'1.  LRAMVA Summary'!$N$53</f>
        <v/>
      </c>
      <c r="AR799" s="247" t="str">
        <f>'1.  LRAMVA Summary'!$O$53</f>
        <v/>
      </c>
      <c r="AS799" s="247" t="str">
        <f>'1.  LRAMVA Summary'!$P$53</f>
        <v/>
      </c>
      <c r="AT799" s="247" t="str">
        <f>'1.  LRAMVA Summary'!$Q$53</f>
        <v/>
      </c>
      <c r="AU799" s="249" t="str">
        <f>'1.  LRAMVA Summary'!$R$53</f>
        <v>Total</v>
      </c>
    </row>
    <row r="800" spans="1:47" ht="15.75" customHeight="1">
      <c r="A800" s="466"/>
      <c r="B800" s="456" t="s">
        <v>501</v>
      </c>
      <c r="C800" s="251"/>
      <c r="D800" s="251"/>
      <c r="E800" s="251"/>
      <c r="F800" s="251"/>
      <c r="G800" s="251"/>
      <c r="H800" s="251"/>
      <c r="I800" s="251"/>
      <c r="J800" s="251"/>
      <c r="K800" s="251"/>
      <c r="L800" s="251"/>
      <c r="M800" s="251"/>
      <c r="N800" s="251"/>
      <c r="O800" s="251"/>
      <c r="P800" s="251"/>
      <c r="Q800" s="251"/>
      <c r="R800" s="252"/>
      <c r="S800" s="251"/>
      <c r="T800" s="251"/>
      <c r="U800" s="251"/>
      <c r="V800" s="251"/>
      <c r="W800" s="251"/>
      <c r="X800" s="251"/>
      <c r="Y800" s="251"/>
      <c r="Z800" s="251"/>
      <c r="AA800" s="251"/>
      <c r="AB800" s="251"/>
      <c r="AC800" s="251"/>
      <c r="AD800" s="251"/>
      <c r="AE800" s="251"/>
      <c r="AF800" s="251"/>
      <c r="AG800" s="253" t="str">
        <f>'1.  LRAMVA Summary'!$D$54</f>
        <v>kWh</v>
      </c>
      <c r="AH800" s="253" t="str">
        <f>'1.  LRAMVA Summary'!$E$54</f>
        <v>kWh</v>
      </c>
      <c r="AI800" s="253" t="str">
        <f>'1.  LRAMVA Summary'!$F$54</f>
        <v>kW</v>
      </c>
      <c r="AJ800" s="253" t="str">
        <f>'1.  LRAMVA Summary'!$G$54</f>
        <v>kW</v>
      </c>
      <c r="AK800" s="253">
        <f>'1.  LRAMVA Summary'!$H$54</f>
        <v>0</v>
      </c>
      <c r="AL800" s="253">
        <f>'1.  LRAMVA Summary'!$I$54</f>
        <v>0</v>
      </c>
      <c r="AM800" s="253">
        <f>'1.  LRAMVA Summary'!$J$54</f>
        <v>0</v>
      </c>
      <c r="AN800" s="253">
        <f>'1.  LRAMVA Summary'!$K$54</f>
        <v>0</v>
      </c>
      <c r="AO800" s="253">
        <f>'1.  LRAMVA Summary'!$L$54</f>
        <v>0</v>
      </c>
      <c r="AP800" s="253">
        <f>'1.  LRAMVA Summary'!$M$54</f>
        <v>0</v>
      </c>
      <c r="AQ800" s="253">
        <f>'1.  LRAMVA Summary'!$N$54</f>
        <v>0</v>
      </c>
      <c r="AR800" s="253">
        <f>'1.  LRAMVA Summary'!$O$54</f>
        <v>0</v>
      </c>
      <c r="AS800" s="253">
        <f>'1.  LRAMVA Summary'!$P$54</f>
        <v>0</v>
      </c>
      <c r="AT800" s="253">
        <f>'1.  LRAMVA Summary'!$Q$54</f>
        <v>0</v>
      </c>
      <c r="AU800" s="254"/>
    </row>
    <row r="801" spans="1:47" ht="15.6" outlineLevel="1">
      <c r="A801" s="466"/>
      <c r="B801" s="445" t="s">
        <v>494</v>
      </c>
      <c r="C801" s="251"/>
      <c r="D801" s="251"/>
      <c r="E801" s="251"/>
      <c r="F801" s="251"/>
      <c r="G801" s="251"/>
      <c r="H801" s="251"/>
      <c r="I801" s="251"/>
      <c r="J801" s="251"/>
      <c r="K801" s="251"/>
      <c r="L801" s="251"/>
      <c r="M801" s="251"/>
      <c r="N801" s="251"/>
      <c r="O801" s="251"/>
      <c r="P801" s="251"/>
      <c r="Q801" s="251"/>
      <c r="R801" s="252"/>
      <c r="S801" s="251"/>
      <c r="T801" s="251"/>
      <c r="U801" s="251"/>
      <c r="V801" s="251"/>
      <c r="W801" s="251"/>
      <c r="X801" s="251"/>
      <c r="Y801" s="251"/>
      <c r="Z801" s="251"/>
      <c r="AA801" s="251"/>
      <c r="AB801" s="251"/>
      <c r="AC801" s="251"/>
      <c r="AD801" s="251"/>
      <c r="AE801" s="251"/>
      <c r="AF801" s="251"/>
      <c r="AG801" s="683"/>
      <c r="AH801" s="683"/>
      <c r="AI801" s="683"/>
      <c r="AJ801" s="683"/>
      <c r="AK801" s="683"/>
      <c r="AL801" s="683"/>
      <c r="AM801" s="683"/>
      <c r="AN801" s="683"/>
      <c r="AO801" s="683"/>
      <c r="AP801" s="683"/>
      <c r="AQ801" s="683"/>
      <c r="AR801" s="683"/>
      <c r="AS801" s="683"/>
      <c r="AT801" s="683"/>
      <c r="AU801" s="684"/>
    </row>
    <row r="802" spans="1:47" ht="15" outlineLevel="1">
      <c r="A802" s="466">
        <v>1</v>
      </c>
      <c r="B802" s="381" t="s">
        <v>95</v>
      </c>
      <c r="C802" s="253" t="s">
        <v>25</v>
      </c>
      <c r="D802" s="257"/>
      <c r="E802" s="257"/>
      <c r="F802" s="257"/>
      <c r="G802" s="257"/>
      <c r="H802" s="257"/>
      <c r="I802" s="257"/>
      <c r="J802" s="257"/>
      <c r="K802" s="257"/>
      <c r="L802" s="257"/>
      <c r="M802" s="257"/>
      <c r="N802" s="257"/>
      <c r="O802" s="257"/>
      <c r="P802" s="257"/>
      <c r="Q802" s="673"/>
      <c r="R802" s="253"/>
      <c r="S802" s="257"/>
      <c r="T802" s="257"/>
      <c r="U802" s="257"/>
      <c r="V802" s="257"/>
      <c r="W802" s="257"/>
      <c r="X802" s="257"/>
      <c r="Y802" s="257"/>
      <c r="Z802" s="257"/>
      <c r="AA802" s="257"/>
      <c r="AB802" s="257"/>
      <c r="AC802" s="257"/>
      <c r="AD802" s="257"/>
      <c r="AE802" s="257"/>
      <c r="AF802" s="673"/>
      <c r="AG802" s="363"/>
      <c r="AH802" s="363"/>
      <c r="AI802" s="363"/>
      <c r="AJ802" s="363"/>
      <c r="AK802" s="363"/>
      <c r="AL802" s="363"/>
      <c r="AM802" s="363"/>
      <c r="AN802" s="363"/>
      <c r="AO802" s="363"/>
      <c r="AP802" s="363"/>
      <c r="AQ802" s="363"/>
      <c r="AR802" s="363"/>
      <c r="AS802" s="363"/>
      <c r="AT802" s="363"/>
      <c r="AU802" s="258">
        <f>SUM(AG802:AT802)</f>
        <v>0</v>
      </c>
    </row>
    <row r="803" spans="1:47" ht="15" outlineLevel="1">
      <c r="A803" s="466"/>
      <c r="B803" s="256" t="s">
        <v>341</v>
      </c>
      <c r="C803" s="253" t="s">
        <v>163</v>
      </c>
      <c r="D803" s="257"/>
      <c r="E803" s="257"/>
      <c r="F803" s="257"/>
      <c r="G803" s="257"/>
      <c r="H803" s="257"/>
      <c r="I803" s="257"/>
      <c r="J803" s="257"/>
      <c r="K803" s="257"/>
      <c r="L803" s="257"/>
      <c r="M803" s="257"/>
      <c r="N803" s="257"/>
      <c r="O803" s="257"/>
      <c r="P803" s="257"/>
      <c r="Q803" s="673"/>
      <c r="R803" s="416"/>
      <c r="S803" s="257"/>
      <c r="T803" s="257"/>
      <c r="U803" s="257"/>
      <c r="V803" s="257"/>
      <c r="W803" s="257"/>
      <c r="X803" s="257"/>
      <c r="Y803" s="257"/>
      <c r="Z803" s="257"/>
      <c r="AA803" s="257"/>
      <c r="AB803" s="257"/>
      <c r="AC803" s="257"/>
      <c r="AD803" s="257"/>
      <c r="AE803" s="257"/>
      <c r="AF803" s="673"/>
      <c r="AG803" s="364">
        <f>AG802</f>
        <v>0</v>
      </c>
      <c r="AH803" s="364">
        <f t="shared" ref="AH803" si="2331">AH802</f>
        <v>0</v>
      </c>
      <c r="AI803" s="364">
        <f t="shared" ref="AI803" si="2332">AI802</f>
        <v>0</v>
      </c>
      <c r="AJ803" s="364">
        <f t="shared" ref="AJ803" si="2333">AJ802</f>
        <v>0</v>
      </c>
      <c r="AK803" s="364">
        <f t="shared" ref="AK803" si="2334">AK802</f>
        <v>0</v>
      </c>
      <c r="AL803" s="364">
        <f t="shared" ref="AL803" si="2335">AL802</f>
        <v>0</v>
      </c>
      <c r="AM803" s="364">
        <f t="shared" ref="AM803" si="2336">AM802</f>
        <v>0</v>
      </c>
      <c r="AN803" s="364">
        <f t="shared" ref="AN803" si="2337">AN802</f>
        <v>0</v>
      </c>
      <c r="AO803" s="364">
        <f t="shared" ref="AO803" si="2338">AO802</f>
        <v>0</v>
      </c>
      <c r="AP803" s="364">
        <f t="shared" ref="AP803" si="2339">AP802</f>
        <v>0</v>
      </c>
      <c r="AQ803" s="364">
        <f t="shared" ref="AQ803" si="2340">AQ802</f>
        <v>0</v>
      </c>
      <c r="AR803" s="364">
        <f t="shared" ref="AR803" si="2341">AR802</f>
        <v>0</v>
      </c>
      <c r="AS803" s="364">
        <f t="shared" ref="AS803" si="2342">AS802</f>
        <v>0</v>
      </c>
      <c r="AT803" s="364">
        <f t="shared" ref="AT803" si="2343">AT802</f>
        <v>0</v>
      </c>
      <c r="AU803" s="259"/>
    </row>
    <row r="804" spans="1:47" ht="15.6" outlineLevel="1">
      <c r="A804" s="466"/>
      <c r="B804" s="260"/>
      <c r="C804" s="261"/>
      <c r="D804" s="261"/>
      <c r="E804" s="261"/>
      <c r="F804" s="261"/>
      <c r="G804" s="261"/>
      <c r="H804" s="261"/>
      <c r="I804" s="261"/>
      <c r="J804" s="662"/>
      <c r="K804" s="261"/>
      <c r="L804" s="261"/>
      <c r="M804" s="261"/>
      <c r="N804" s="261"/>
      <c r="O804" s="261"/>
      <c r="P804" s="261"/>
      <c r="Q804" s="261"/>
      <c r="R804" s="262"/>
      <c r="S804" s="261"/>
      <c r="T804" s="261"/>
      <c r="U804" s="261"/>
      <c r="V804" s="261"/>
      <c r="W804" s="261"/>
      <c r="X804" s="261"/>
      <c r="Y804" s="261"/>
      <c r="Z804" s="261"/>
      <c r="AA804" s="261"/>
      <c r="AB804" s="261"/>
      <c r="AC804" s="261"/>
      <c r="AD804" s="261"/>
      <c r="AE804" s="261"/>
      <c r="AF804" s="261"/>
      <c r="AG804" s="365"/>
      <c r="AH804" s="366"/>
      <c r="AI804" s="366"/>
      <c r="AJ804" s="366"/>
      <c r="AK804" s="366"/>
      <c r="AL804" s="366"/>
      <c r="AM804" s="366"/>
      <c r="AN804" s="366"/>
      <c r="AO804" s="366"/>
      <c r="AP804" s="366"/>
      <c r="AQ804" s="366"/>
      <c r="AR804" s="366"/>
      <c r="AS804" s="366"/>
      <c r="AT804" s="366"/>
      <c r="AU804" s="264"/>
    </row>
    <row r="805" spans="1:47" ht="15" outlineLevel="1">
      <c r="A805" s="466">
        <v>2</v>
      </c>
      <c r="B805" s="381" t="s">
        <v>96</v>
      </c>
      <c r="C805" s="253" t="s">
        <v>25</v>
      </c>
      <c r="D805" s="257"/>
      <c r="E805" s="257"/>
      <c r="F805" s="257"/>
      <c r="G805" s="257"/>
      <c r="H805" s="257"/>
      <c r="I805" s="257"/>
      <c r="J805" s="257"/>
      <c r="K805" s="257"/>
      <c r="L805" s="257"/>
      <c r="M805" s="257"/>
      <c r="N805" s="257"/>
      <c r="O805" s="257"/>
      <c r="P805" s="257"/>
      <c r="Q805" s="673"/>
      <c r="R805" s="253"/>
      <c r="S805" s="257"/>
      <c r="T805" s="257"/>
      <c r="U805" s="257"/>
      <c r="V805" s="257"/>
      <c r="W805" s="257"/>
      <c r="X805" s="257"/>
      <c r="Y805" s="257"/>
      <c r="Z805" s="257"/>
      <c r="AA805" s="257"/>
      <c r="AB805" s="257"/>
      <c r="AC805" s="257"/>
      <c r="AD805" s="257"/>
      <c r="AE805" s="257"/>
      <c r="AF805" s="673"/>
      <c r="AG805" s="363"/>
      <c r="AH805" s="363"/>
      <c r="AI805" s="363"/>
      <c r="AJ805" s="363"/>
      <c r="AK805" s="363"/>
      <c r="AL805" s="363"/>
      <c r="AM805" s="363"/>
      <c r="AN805" s="363"/>
      <c r="AO805" s="363"/>
      <c r="AP805" s="363"/>
      <c r="AQ805" s="363"/>
      <c r="AR805" s="363"/>
      <c r="AS805" s="363"/>
      <c r="AT805" s="363"/>
      <c r="AU805" s="258">
        <f>SUM(AG805:AT805)</f>
        <v>0</v>
      </c>
    </row>
    <row r="806" spans="1:47" ht="15" outlineLevel="1">
      <c r="A806" s="466"/>
      <c r="B806" s="256" t="s">
        <v>341</v>
      </c>
      <c r="C806" s="253" t="s">
        <v>163</v>
      </c>
      <c r="D806" s="257"/>
      <c r="E806" s="257"/>
      <c r="F806" s="257"/>
      <c r="G806" s="257"/>
      <c r="H806" s="257"/>
      <c r="I806" s="257"/>
      <c r="J806" s="257"/>
      <c r="K806" s="257"/>
      <c r="L806" s="257"/>
      <c r="M806" s="257"/>
      <c r="N806" s="257"/>
      <c r="O806" s="257"/>
      <c r="P806" s="257"/>
      <c r="Q806" s="673"/>
      <c r="R806" s="416"/>
      <c r="S806" s="257"/>
      <c r="T806" s="257"/>
      <c r="U806" s="257"/>
      <c r="V806" s="257"/>
      <c r="W806" s="257"/>
      <c r="X806" s="257"/>
      <c r="Y806" s="257"/>
      <c r="Z806" s="257"/>
      <c r="AA806" s="257"/>
      <c r="AB806" s="257"/>
      <c r="AC806" s="257"/>
      <c r="AD806" s="257"/>
      <c r="AE806" s="257"/>
      <c r="AF806" s="673"/>
      <c r="AG806" s="364">
        <f>AG805</f>
        <v>0</v>
      </c>
      <c r="AH806" s="364">
        <f t="shared" ref="AH806" si="2344">AH805</f>
        <v>0</v>
      </c>
      <c r="AI806" s="364">
        <f t="shared" ref="AI806" si="2345">AI805</f>
        <v>0</v>
      </c>
      <c r="AJ806" s="364">
        <f t="shared" ref="AJ806" si="2346">AJ805</f>
        <v>0</v>
      </c>
      <c r="AK806" s="364">
        <f t="shared" ref="AK806" si="2347">AK805</f>
        <v>0</v>
      </c>
      <c r="AL806" s="364">
        <f t="shared" ref="AL806" si="2348">AL805</f>
        <v>0</v>
      </c>
      <c r="AM806" s="364">
        <f t="shared" ref="AM806" si="2349">AM805</f>
        <v>0</v>
      </c>
      <c r="AN806" s="364">
        <f t="shared" ref="AN806" si="2350">AN805</f>
        <v>0</v>
      </c>
      <c r="AO806" s="364">
        <f t="shared" ref="AO806" si="2351">AO805</f>
        <v>0</v>
      </c>
      <c r="AP806" s="364">
        <f t="shared" ref="AP806" si="2352">AP805</f>
        <v>0</v>
      </c>
      <c r="AQ806" s="364">
        <f t="shared" ref="AQ806" si="2353">AQ805</f>
        <v>0</v>
      </c>
      <c r="AR806" s="364">
        <f t="shared" ref="AR806" si="2354">AR805</f>
        <v>0</v>
      </c>
      <c r="AS806" s="364">
        <f t="shared" ref="AS806" si="2355">AS805</f>
        <v>0</v>
      </c>
      <c r="AT806" s="364">
        <f t="shared" ref="AT806" si="2356">AT805</f>
        <v>0</v>
      </c>
      <c r="AU806" s="259"/>
    </row>
    <row r="807" spans="1:47" ht="15.6" outlineLevel="1">
      <c r="A807" s="466"/>
      <c r="B807" s="260"/>
      <c r="C807" s="261"/>
      <c r="D807" s="266"/>
      <c r="E807" s="266"/>
      <c r="F807" s="266"/>
      <c r="G807" s="266"/>
      <c r="H807" s="266"/>
      <c r="I807" s="266"/>
      <c r="J807" s="266"/>
      <c r="K807" s="266"/>
      <c r="L807" s="266"/>
      <c r="M807" s="266"/>
      <c r="N807" s="266"/>
      <c r="O807" s="266"/>
      <c r="P807" s="266"/>
      <c r="Q807" s="266"/>
      <c r="R807" s="262"/>
      <c r="S807" s="266"/>
      <c r="T807" s="266"/>
      <c r="U807" s="266"/>
      <c r="V807" s="266"/>
      <c r="W807" s="266"/>
      <c r="X807" s="266"/>
      <c r="Y807" s="266"/>
      <c r="Z807" s="266"/>
      <c r="AA807" s="266"/>
      <c r="AB807" s="266"/>
      <c r="AC807" s="266"/>
      <c r="AD807" s="266"/>
      <c r="AE807" s="266"/>
      <c r="AF807" s="266"/>
      <c r="AG807" s="365"/>
      <c r="AH807" s="366"/>
      <c r="AI807" s="366"/>
      <c r="AJ807" s="366"/>
      <c r="AK807" s="366"/>
      <c r="AL807" s="366"/>
      <c r="AM807" s="366"/>
      <c r="AN807" s="366"/>
      <c r="AO807" s="366"/>
      <c r="AP807" s="366"/>
      <c r="AQ807" s="366"/>
      <c r="AR807" s="366"/>
      <c r="AS807" s="366"/>
      <c r="AT807" s="366"/>
      <c r="AU807" s="264"/>
    </row>
    <row r="808" spans="1:47" ht="15" outlineLevel="1">
      <c r="A808" s="466">
        <v>3</v>
      </c>
      <c r="B808" s="381" t="s">
        <v>97</v>
      </c>
      <c r="C808" s="253" t="s">
        <v>25</v>
      </c>
      <c r="D808" s="257"/>
      <c r="E808" s="257"/>
      <c r="F808" s="257"/>
      <c r="G808" s="257"/>
      <c r="H808" s="257"/>
      <c r="I808" s="257"/>
      <c r="J808" s="257"/>
      <c r="K808" s="257"/>
      <c r="L808" s="257"/>
      <c r="M808" s="257"/>
      <c r="N808" s="257"/>
      <c r="O808" s="257"/>
      <c r="P808" s="257"/>
      <c r="Q808" s="673"/>
      <c r="R808" s="253"/>
      <c r="S808" s="257"/>
      <c r="T808" s="257"/>
      <c r="U808" s="257"/>
      <c r="V808" s="257"/>
      <c r="W808" s="257"/>
      <c r="X808" s="257"/>
      <c r="Y808" s="257"/>
      <c r="Z808" s="257"/>
      <c r="AA808" s="257"/>
      <c r="AB808" s="257"/>
      <c r="AC808" s="257"/>
      <c r="AD808" s="257"/>
      <c r="AE808" s="257"/>
      <c r="AF808" s="673"/>
      <c r="AG808" s="363"/>
      <c r="AH808" s="363"/>
      <c r="AI808" s="363"/>
      <c r="AJ808" s="363"/>
      <c r="AK808" s="363"/>
      <c r="AL808" s="363"/>
      <c r="AM808" s="363"/>
      <c r="AN808" s="363"/>
      <c r="AO808" s="363"/>
      <c r="AP808" s="363"/>
      <c r="AQ808" s="363"/>
      <c r="AR808" s="363"/>
      <c r="AS808" s="363"/>
      <c r="AT808" s="363"/>
      <c r="AU808" s="258">
        <f>SUM(AG808:AT808)</f>
        <v>0</v>
      </c>
    </row>
    <row r="809" spans="1:47" ht="15" outlineLevel="1">
      <c r="A809" s="466"/>
      <c r="B809" s="256" t="s">
        <v>341</v>
      </c>
      <c r="C809" s="253" t="s">
        <v>163</v>
      </c>
      <c r="D809" s="257"/>
      <c r="E809" s="257"/>
      <c r="F809" s="257"/>
      <c r="G809" s="257"/>
      <c r="H809" s="257"/>
      <c r="I809" s="257"/>
      <c r="J809" s="257"/>
      <c r="K809" s="257"/>
      <c r="L809" s="257"/>
      <c r="M809" s="257"/>
      <c r="N809" s="257"/>
      <c r="O809" s="257"/>
      <c r="P809" s="257"/>
      <c r="Q809" s="673"/>
      <c r="R809" s="416"/>
      <c r="S809" s="257"/>
      <c r="T809" s="257"/>
      <c r="U809" s="257"/>
      <c r="V809" s="257"/>
      <c r="W809" s="257"/>
      <c r="X809" s="257"/>
      <c r="Y809" s="257"/>
      <c r="Z809" s="257"/>
      <c r="AA809" s="257"/>
      <c r="AB809" s="257"/>
      <c r="AC809" s="257"/>
      <c r="AD809" s="257"/>
      <c r="AE809" s="257"/>
      <c r="AF809" s="673"/>
      <c r="AG809" s="364">
        <f>AG808</f>
        <v>0</v>
      </c>
      <c r="AH809" s="364">
        <f t="shared" ref="AH809" si="2357">AH808</f>
        <v>0</v>
      </c>
      <c r="AI809" s="364">
        <f t="shared" ref="AI809" si="2358">AI808</f>
        <v>0</v>
      </c>
      <c r="AJ809" s="364">
        <f t="shared" ref="AJ809" si="2359">AJ808</f>
        <v>0</v>
      </c>
      <c r="AK809" s="364">
        <f t="shared" ref="AK809" si="2360">AK808</f>
        <v>0</v>
      </c>
      <c r="AL809" s="364">
        <f t="shared" ref="AL809" si="2361">AL808</f>
        <v>0</v>
      </c>
      <c r="AM809" s="364">
        <f t="shared" ref="AM809" si="2362">AM808</f>
        <v>0</v>
      </c>
      <c r="AN809" s="364">
        <f t="shared" ref="AN809" si="2363">AN808</f>
        <v>0</v>
      </c>
      <c r="AO809" s="364">
        <f t="shared" ref="AO809" si="2364">AO808</f>
        <v>0</v>
      </c>
      <c r="AP809" s="364">
        <f t="shared" ref="AP809" si="2365">AP808</f>
        <v>0</v>
      </c>
      <c r="AQ809" s="364">
        <f t="shared" ref="AQ809" si="2366">AQ808</f>
        <v>0</v>
      </c>
      <c r="AR809" s="364">
        <f t="shared" ref="AR809" si="2367">AR808</f>
        <v>0</v>
      </c>
      <c r="AS809" s="364">
        <f t="shared" ref="AS809" si="2368">AS808</f>
        <v>0</v>
      </c>
      <c r="AT809" s="364">
        <f t="shared" ref="AT809" si="2369">AT808</f>
        <v>0</v>
      </c>
      <c r="AU809" s="259"/>
    </row>
    <row r="810" spans="1:47" ht="15" outlineLevel="1">
      <c r="A810" s="466"/>
      <c r="B810" s="256"/>
      <c r="C810" s="267"/>
      <c r="D810" s="253"/>
      <c r="E810" s="253"/>
      <c r="F810" s="253"/>
      <c r="G810" s="253"/>
      <c r="H810" s="253"/>
      <c r="I810" s="253"/>
      <c r="J810" s="253"/>
      <c r="K810" s="253"/>
      <c r="L810" s="253"/>
      <c r="M810" s="253"/>
      <c r="N810" s="253"/>
      <c r="O810" s="253"/>
      <c r="P810" s="253"/>
      <c r="Q810" s="253"/>
      <c r="R810" s="253"/>
      <c r="S810" s="253"/>
      <c r="T810" s="253"/>
      <c r="U810" s="253"/>
      <c r="V810" s="253"/>
      <c r="W810" s="253"/>
      <c r="X810" s="253"/>
      <c r="Y810" s="253"/>
      <c r="Z810" s="253"/>
      <c r="AA810" s="253"/>
      <c r="AB810" s="253"/>
      <c r="AC810" s="253"/>
      <c r="AD810" s="253"/>
      <c r="AE810" s="253"/>
      <c r="AF810" s="253"/>
      <c r="AG810" s="365"/>
      <c r="AH810" s="365"/>
      <c r="AI810" s="365"/>
      <c r="AJ810" s="365"/>
      <c r="AK810" s="365"/>
      <c r="AL810" s="365"/>
      <c r="AM810" s="365"/>
      <c r="AN810" s="365"/>
      <c r="AO810" s="365"/>
      <c r="AP810" s="365"/>
      <c r="AQ810" s="365"/>
      <c r="AR810" s="365"/>
      <c r="AS810" s="365"/>
      <c r="AT810" s="365"/>
      <c r="AU810" s="268"/>
    </row>
    <row r="811" spans="1:47" ht="15" outlineLevel="1">
      <c r="A811" s="466">
        <v>4</v>
      </c>
      <c r="B811" s="275" t="s">
        <v>653</v>
      </c>
      <c r="C811" s="253" t="s">
        <v>25</v>
      </c>
      <c r="D811" s="257"/>
      <c r="E811" s="257"/>
      <c r="F811" s="257"/>
      <c r="G811" s="257"/>
      <c r="H811" s="257"/>
      <c r="I811" s="257"/>
      <c r="J811" s="257"/>
      <c r="K811" s="257"/>
      <c r="L811" s="257"/>
      <c r="M811" s="257"/>
      <c r="N811" s="257"/>
      <c r="O811" s="257"/>
      <c r="P811" s="257"/>
      <c r="Q811" s="673"/>
      <c r="R811" s="253"/>
      <c r="S811" s="257"/>
      <c r="T811" s="257"/>
      <c r="U811" s="257"/>
      <c r="V811" s="257"/>
      <c r="W811" s="257"/>
      <c r="X811" s="257"/>
      <c r="Y811" s="257"/>
      <c r="Z811" s="257"/>
      <c r="AA811" s="257"/>
      <c r="AB811" s="257"/>
      <c r="AC811" s="257"/>
      <c r="AD811" s="257"/>
      <c r="AE811" s="257"/>
      <c r="AF811" s="673"/>
      <c r="AG811" s="368"/>
      <c r="AH811" s="368"/>
      <c r="AI811" s="368"/>
      <c r="AJ811" s="368"/>
      <c r="AK811" s="368"/>
      <c r="AL811" s="368"/>
      <c r="AM811" s="368"/>
      <c r="AN811" s="363"/>
      <c r="AO811" s="363"/>
      <c r="AP811" s="363"/>
      <c r="AQ811" s="363"/>
      <c r="AR811" s="363"/>
      <c r="AS811" s="363"/>
      <c r="AT811" s="363"/>
      <c r="AU811" s="258">
        <f>SUM(AG811:AT811)</f>
        <v>0</v>
      </c>
    </row>
    <row r="812" spans="1:47" ht="15" outlineLevel="1">
      <c r="A812" s="466"/>
      <c r="B812" s="256" t="s">
        <v>341</v>
      </c>
      <c r="C812" s="253" t="s">
        <v>163</v>
      </c>
      <c r="D812" s="257"/>
      <c r="E812" s="257"/>
      <c r="F812" s="257"/>
      <c r="G812" s="257"/>
      <c r="H812" s="257"/>
      <c r="I812" s="257"/>
      <c r="J812" s="257"/>
      <c r="K812" s="257"/>
      <c r="L812" s="257"/>
      <c r="M812" s="257"/>
      <c r="N812" s="257"/>
      <c r="O812" s="257"/>
      <c r="P812" s="257"/>
      <c r="Q812" s="673"/>
      <c r="R812" s="416"/>
      <c r="S812" s="257"/>
      <c r="T812" s="257"/>
      <c r="U812" s="257"/>
      <c r="V812" s="257"/>
      <c r="W812" s="257"/>
      <c r="X812" s="257"/>
      <c r="Y812" s="257"/>
      <c r="Z812" s="257"/>
      <c r="AA812" s="257"/>
      <c r="AB812" s="257"/>
      <c r="AC812" s="257"/>
      <c r="AD812" s="257"/>
      <c r="AE812" s="257"/>
      <c r="AF812" s="673"/>
      <c r="AG812" s="364">
        <f>AG811</f>
        <v>0</v>
      </c>
      <c r="AH812" s="364">
        <f t="shared" ref="AH812" si="2370">AH811</f>
        <v>0</v>
      </c>
      <c r="AI812" s="364">
        <f t="shared" ref="AI812" si="2371">AI811</f>
        <v>0</v>
      </c>
      <c r="AJ812" s="364">
        <f t="shared" ref="AJ812" si="2372">AJ811</f>
        <v>0</v>
      </c>
      <c r="AK812" s="364">
        <f t="shared" ref="AK812" si="2373">AK811</f>
        <v>0</v>
      </c>
      <c r="AL812" s="364">
        <f t="shared" ref="AL812" si="2374">AL811</f>
        <v>0</v>
      </c>
      <c r="AM812" s="364">
        <f t="shared" ref="AM812" si="2375">AM811</f>
        <v>0</v>
      </c>
      <c r="AN812" s="364">
        <f t="shared" ref="AN812" si="2376">AN811</f>
        <v>0</v>
      </c>
      <c r="AO812" s="364">
        <f t="shared" ref="AO812" si="2377">AO811</f>
        <v>0</v>
      </c>
      <c r="AP812" s="364">
        <f t="shared" ref="AP812" si="2378">AP811</f>
        <v>0</v>
      </c>
      <c r="AQ812" s="364">
        <f t="shared" ref="AQ812" si="2379">AQ811</f>
        <v>0</v>
      </c>
      <c r="AR812" s="364">
        <f t="shared" ref="AR812" si="2380">AR811</f>
        <v>0</v>
      </c>
      <c r="AS812" s="364">
        <f t="shared" ref="AS812" si="2381">AS811</f>
        <v>0</v>
      </c>
      <c r="AT812" s="364">
        <f t="shared" ref="AT812" si="2382">AT811</f>
        <v>0</v>
      </c>
      <c r="AU812" s="259"/>
    </row>
    <row r="813" spans="1:47" ht="15" outlineLevel="1">
      <c r="A813" s="466"/>
      <c r="B813" s="256"/>
      <c r="C813" s="267"/>
      <c r="D813" s="266"/>
      <c r="E813" s="266"/>
      <c r="F813" s="266"/>
      <c r="G813" s="266"/>
      <c r="H813" s="266"/>
      <c r="I813" s="266"/>
      <c r="J813" s="266"/>
      <c r="K813" s="266"/>
      <c r="L813" s="266"/>
      <c r="M813" s="266"/>
      <c r="N813" s="266"/>
      <c r="O813" s="266"/>
      <c r="P813" s="266"/>
      <c r="Q813" s="266"/>
      <c r="R813" s="253"/>
      <c r="S813" s="266"/>
      <c r="T813" s="266"/>
      <c r="U813" s="266"/>
      <c r="V813" s="266"/>
      <c r="W813" s="266"/>
      <c r="X813" s="266"/>
      <c r="Y813" s="266"/>
      <c r="Z813" s="266"/>
      <c r="AA813" s="266"/>
      <c r="AB813" s="266"/>
      <c r="AC813" s="266"/>
      <c r="AD813" s="266"/>
      <c r="AE813" s="266"/>
      <c r="AF813" s="266"/>
      <c r="AG813" s="365"/>
      <c r="AH813" s="365"/>
      <c r="AI813" s="365"/>
      <c r="AJ813" s="365"/>
      <c r="AK813" s="365"/>
      <c r="AL813" s="365"/>
      <c r="AM813" s="365"/>
      <c r="AN813" s="365"/>
      <c r="AO813" s="365"/>
      <c r="AP813" s="365"/>
      <c r="AQ813" s="365"/>
      <c r="AR813" s="365"/>
      <c r="AS813" s="365"/>
      <c r="AT813" s="365"/>
      <c r="AU813" s="268"/>
    </row>
    <row r="814" spans="1:47" ht="15.75" customHeight="1" outlineLevel="1">
      <c r="A814" s="466">
        <v>5</v>
      </c>
      <c r="B814" s="381" t="s">
        <v>98</v>
      </c>
      <c r="C814" s="253" t="s">
        <v>25</v>
      </c>
      <c r="D814" s="257"/>
      <c r="E814" s="257"/>
      <c r="F814" s="257"/>
      <c r="G814" s="257"/>
      <c r="H814" s="257"/>
      <c r="I814" s="257"/>
      <c r="J814" s="257"/>
      <c r="K814" s="257"/>
      <c r="L814" s="257"/>
      <c r="M814" s="257"/>
      <c r="N814" s="257"/>
      <c r="O814" s="257"/>
      <c r="P814" s="257"/>
      <c r="Q814" s="673"/>
      <c r="R814" s="253"/>
      <c r="S814" s="257"/>
      <c r="T814" s="257"/>
      <c r="U814" s="257"/>
      <c r="V814" s="257"/>
      <c r="W814" s="257"/>
      <c r="X814" s="257"/>
      <c r="Y814" s="257"/>
      <c r="Z814" s="257"/>
      <c r="AA814" s="257"/>
      <c r="AB814" s="257"/>
      <c r="AC814" s="257"/>
      <c r="AD814" s="257"/>
      <c r="AE814" s="257"/>
      <c r="AF814" s="673"/>
      <c r="AG814" s="368"/>
      <c r="AH814" s="368"/>
      <c r="AI814" s="368"/>
      <c r="AJ814" s="368"/>
      <c r="AK814" s="368"/>
      <c r="AL814" s="368"/>
      <c r="AM814" s="368"/>
      <c r="AN814" s="363"/>
      <c r="AO814" s="363"/>
      <c r="AP814" s="363"/>
      <c r="AQ814" s="363"/>
      <c r="AR814" s="363"/>
      <c r="AS814" s="363"/>
      <c r="AT814" s="363"/>
      <c r="AU814" s="258">
        <f>SUM(AG814:AT814)</f>
        <v>0</v>
      </c>
    </row>
    <row r="815" spans="1:47" ht="20.25" customHeight="1" outlineLevel="1">
      <c r="A815" s="466"/>
      <c r="B815" s="256" t="s">
        <v>341</v>
      </c>
      <c r="C815" s="253" t="s">
        <v>163</v>
      </c>
      <c r="D815" s="257"/>
      <c r="E815" s="257"/>
      <c r="F815" s="257"/>
      <c r="G815" s="257"/>
      <c r="H815" s="257"/>
      <c r="I815" s="257"/>
      <c r="J815" s="257"/>
      <c r="K815" s="257"/>
      <c r="L815" s="257"/>
      <c r="M815" s="257"/>
      <c r="N815" s="257"/>
      <c r="O815" s="257"/>
      <c r="P815" s="257"/>
      <c r="Q815" s="673"/>
      <c r="R815" s="416"/>
      <c r="S815" s="257"/>
      <c r="T815" s="257"/>
      <c r="U815" s="257"/>
      <c r="V815" s="257"/>
      <c r="W815" s="257"/>
      <c r="X815" s="257"/>
      <c r="Y815" s="257"/>
      <c r="Z815" s="257"/>
      <c r="AA815" s="257"/>
      <c r="AB815" s="257"/>
      <c r="AC815" s="257"/>
      <c r="AD815" s="257"/>
      <c r="AE815" s="257"/>
      <c r="AF815" s="673"/>
      <c r="AG815" s="364">
        <f>AG814</f>
        <v>0</v>
      </c>
      <c r="AH815" s="364">
        <f t="shared" ref="AH815" si="2383">AH814</f>
        <v>0</v>
      </c>
      <c r="AI815" s="364">
        <f t="shared" ref="AI815" si="2384">AI814</f>
        <v>0</v>
      </c>
      <c r="AJ815" s="364">
        <f t="shared" ref="AJ815" si="2385">AJ814</f>
        <v>0</v>
      </c>
      <c r="AK815" s="364">
        <f t="shared" ref="AK815" si="2386">AK814</f>
        <v>0</v>
      </c>
      <c r="AL815" s="364">
        <f t="shared" ref="AL815" si="2387">AL814</f>
        <v>0</v>
      </c>
      <c r="AM815" s="364">
        <f t="shared" ref="AM815" si="2388">AM814</f>
        <v>0</v>
      </c>
      <c r="AN815" s="364">
        <f t="shared" ref="AN815" si="2389">AN814</f>
        <v>0</v>
      </c>
      <c r="AO815" s="364">
        <f t="shared" ref="AO815" si="2390">AO814</f>
        <v>0</v>
      </c>
      <c r="AP815" s="364">
        <f t="shared" ref="AP815" si="2391">AP814</f>
        <v>0</v>
      </c>
      <c r="AQ815" s="364">
        <f t="shared" ref="AQ815" si="2392">AQ814</f>
        <v>0</v>
      </c>
      <c r="AR815" s="364">
        <f t="shared" ref="AR815" si="2393">AR814</f>
        <v>0</v>
      </c>
      <c r="AS815" s="364">
        <f t="shared" ref="AS815" si="2394">AS814</f>
        <v>0</v>
      </c>
      <c r="AT815" s="364">
        <f t="shared" ref="AT815" si="2395">AT814</f>
        <v>0</v>
      </c>
      <c r="AU815" s="259"/>
    </row>
    <row r="816" spans="1:47" ht="15" outlineLevel="1">
      <c r="A816" s="466"/>
      <c r="B816" s="256"/>
      <c r="C816" s="253"/>
      <c r="D816" s="253"/>
      <c r="E816" s="253"/>
      <c r="F816" s="253"/>
      <c r="G816" s="253"/>
      <c r="H816" s="253"/>
      <c r="I816" s="253"/>
      <c r="J816" s="253"/>
      <c r="K816" s="253"/>
      <c r="L816" s="253"/>
      <c r="M816" s="253"/>
      <c r="N816" s="253"/>
      <c r="O816" s="253"/>
      <c r="P816" s="253"/>
      <c r="Q816" s="253"/>
      <c r="R816" s="253"/>
      <c r="S816" s="253"/>
      <c r="T816" s="253"/>
      <c r="U816" s="253"/>
      <c r="V816" s="253"/>
      <c r="W816" s="253"/>
      <c r="X816" s="253"/>
      <c r="Y816" s="253"/>
      <c r="Z816" s="253"/>
      <c r="AA816" s="253"/>
      <c r="AB816" s="253"/>
      <c r="AC816" s="253"/>
      <c r="AD816" s="253"/>
      <c r="AE816" s="253"/>
      <c r="AF816" s="253"/>
      <c r="AG816" s="375"/>
      <c r="AH816" s="376"/>
      <c r="AI816" s="376"/>
      <c r="AJ816" s="376"/>
      <c r="AK816" s="376"/>
      <c r="AL816" s="376"/>
      <c r="AM816" s="376"/>
      <c r="AN816" s="376"/>
      <c r="AO816" s="376"/>
      <c r="AP816" s="376"/>
      <c r="AQ816" s="376"/>
      <c r="AR816" s="376"/>
      <c r="AS816" s="376"/>
      <c r="AT816" s="376"/>
      <c r="AU816" s="259"/>
    </row>
    <row r="817" spans="1:47" ht="15.6" outlineLevel="1">
      <c r="A817" s="466"/>
      <c r="B817" s="280" t="s">
        <v>495</v>
      </c>
      <c r="C817" s="251"/>
      <c r="D817" s="251"/>
      <c r="E817" s="251"/>
      <c r="F817" s="251"/>
      <c r="G817" s="251"/>
      <c r="H817" s="251"/>
      <c r="I817" s="251"/>
      <c r="J817" s="251"/>
      <c r="K817" s="251"/>
      <c r="L817" s="251"/>
      <c r="M817" s="251"/>
      <c r="N817" s="251"/>
      <c r="O817" s="251"/>
      <c r="P817" s="251"/>
      <c r="Q817" s="251"/>
      <c r="R817" s="252"/>
      <c r="S817" s="251"/>
      <c r="T817" s="251"/>
      <c r="U817" s="251"/>
      <c r="V817" s="251"/>
      <c r="W817" s="251"/>
      <c r="X817" s="251"/>
      <c r="Y817" s="251"/>
      <c r="Z817" s="251"/>
      <c r="AA817" s="251"/>
      <c r="AB817" s="251"/>
      <c r="AC817" s="251"/>
      <c r="AD817" s="251"/>
      <c r="AE817" s="251"/>
      <c r="AF817" s="251"/>
      <c r="AG817" s="367"/>
      <c r="AH817" s="367"/>
      <c r="AI817" s="367"/>
      <c r="AJ817" s="367"/>
      <c r="AK817" s="367"/>
      <c r="AL817" s="367"/>
      <c r="AM817" s="367"/>
      <c r="AN817" s="367"/>
      <c r="AO817" s="367"/>
      <c r="AP817" s="367"/>
      <c r="AQ817" s="367"/>
      <c r="AR817" s="367"/>
      <c r="AS817" s="367"/>
      <c r="AT817" s="367"/>
      <c r="AU817" s="254"/>
    </row>
    <row r="818" spans="1:47" ht="15" outlineLevel="1">
      <c r="A818" s="466">
        <v>6</v>
      </c>
      <c r="B818" s="381" t="s">
        <v>99</v>
      </c>
      <c r="C818" s="253" t="s">
        <v>25</v>
      </c>
      <c r="D818" s="257"/>
      <c r="E818" s="257"/>
      <c r="F818" s="257"/>
      <c r="G818" s="257"/>
      <c r="H818" s="257"/>
      <c r="I818" s="257"/>
      <c r="J818" s="257"/>
      <c r="K818" s="257"/>
      <c r="L818" s="257"/>
      <c r="M818" s="257"/>
      <c r="N818" s="257"/>
      <c r="O818" s="257"/>
      <c r="P818" s="257"/>
      <c r="Q818" s="257"/>
      <c r="R818" s="257">
        <v>12</v>
      </c>
      <c r="S818" s="257"/>
      <c r="T818" s="257"/>
      <c r="U818" s="257"/>
      <c r="V818" s="257"/>
      <c r="W818" s="257"/>
      <c r="X818" s="257"/>
      <c r="Y818" s="257"/>
      <c r="Z818" s="257"/>
      <c r="AA818" s="257"/>
      <c r="AB818" s="257"/>
      <c r="AC818" s="257"/>
      <c r="AD818" s="257"/>
      <c r="AE818" s="257"/>
      <c r="AF818" s="673"/>
      <c r="AG818" s="368"/>
      <c r="AH818" s="368"/>
      <c r="AI818" s="368"/>
      <c r="AJ818" s="368"/>
      <c r="AK818" s="368"/>
      <c r="AL818" s="368"/>
      <c r="AM818" s="368"/>
      <c r="AN818" s="368"/>
      <c r="AO818" s="368"/>
      <c r="AP818" s="368"/>
      <c r="AQ818" s="368"/>
      <c r="AR818" s="368"/>
      <c r="AS818" s="368"/>
      <c r="AT818" s="368"/>
      <c r="AU818" s="258">
        <f>SUM(AG818:AT818)</f>
        <v>0</v>
      </c>
    </row>
    <row r="819" spans="1:47" ht="15" outlineLevel="1">
      <c r="A819" s="466"/>
      <c r="B819" s="256" t="s">
        <v>341</v>
      </c>
      <c r="C819" s="253" t="s">
        <v>163</v>
      </c>
      <c r="D819" s="257"/>
      <c r="E819" s="257"/>
      <c r="F819" s="257"/>
      <c r="G819" s="257"/>
      <c r="H819" s="257"/>
      <c r="I819" s="257"/>
      <c r="J819" s="257"/>
      <c r="K819" s="257"/>
      <c r="L819" s="257"/>
      <c r="M819" s="257"/>
      <c r="N819" s="257"/>
      <c r="O819" s="257"/>
      <c r="P819" s="257"/>
      <c r="Q819" s="257"/>
      <c r="R819" s="257">
        <f>R818</f>
        <v>12</v>
      </c>
      <c r="S819" s="257"/>
      <c r="T819" s="257"/>
      <c r="U819" s="257"/>
      <c r="V819" s="257"/>
      <c r="W819" s="257"/>
      <c r="X819" s="257"/>
      <c r="Y819" s="257"/>
      <c r="Z819" s="257"/>
      <c r="AA819" s="257"/>
      <c r="AB819" s="257"/>
      <c r="AC819" s="257"/>
      <c r="AD819" s="257"/>
      <c r="AE819" s="257"/>
      <c r="AF819" s="673"/>
      <c r="AG819" s="364">
        <f>AG818</f>
        <v>0</v>
      </c>
      <c r="AH819" s="364">
        <f t="shared" ref="AH819" si="2396">AH818</f>
        <v>0</v>
      </c>
      <c r="AI819" s="364">
        <f t="shared" ref="AI819" si="2397">AI818</f>
        <v>0</v>
      </c>
      <c r="AJ819" s="364">
        <f t="shared" ref="AJ819" si="2398">AJ818</f>
        <v>0</v>
      </c>
      <c r="AK819" s="364">
        <f t="shared" ref="AK819" si="2399">AK818</f>
        <v>0</v>
      </c>
      <c r="AL819" s="364">
        <f t="shared" ref="AL819" si="2400">AL818</f>
        <v>0</v>
      </c>
      <c r="AM819" s="364">
        <f t="shared" ref="AM819" si="2401">AM818</f>
        <v>0</v>
      </c>
      <c r="AN819" s="364">
        <f t="shared" ref="AN819" si="2402">AN818</f>
        <v>0</v>
      </c>
      <c r="AO819" s="364">
        <f t="shared" ref="AO819" si="2403">AO818</f>
        <v>0</v>
      </c>
      <c r="AP819" s="364">
        <f t="shared" ref="AP819" si="2404">AP818</f>
        <v>0</v>
      </c>
      <c r="AQ819" s="364">
        <f t="shared" ref="AQ819" si="2405">AQ818</f>
        <v>0</v>
      </c>
      <c r="AR819" s="364">
        <f t="shared" ref="AR819" si="2406">AR818</f>
        <v>0</v>
      </c>
      <c r="AS819" s="364">
        <f t="shared" ref="AS819" si="2407">AS818</f>
        <v>0</v>
      </c>
      <c r="AT819" s="364">
        <f t="shared" ref="AT819" si="2408">AT818</f>
        <v>0</v>
      </c>
      <c r="AU819" s="272"/>
    </row>
    <row r="820" spans="1:47" ht="15" outlineLevel="1">
      <c r="A820" s="466"/>
      <c r="B820" s="271"/>
      <c r="C820" s="273"/>
      <c r="D820" s="253"/>
      <c r="E820" s="253"/>
      <c r="F820" s="253"/>
      <c r="G820" s="253"/>
      <c r="H820" s="253"/>
      <c r="I820" s="253"/>
      <c r="J820" s="253"/>
      <c r="K820" s="253"/>
      <c r="L820" s="253"/>
      <c r="M820" s="253"/>
      <c r="N820" s="253"/>
      <c r="O820" s="253"/>
      <c r="P820" s="253"/>
      <c r="Q820" s="253"/>
      <c r="R820" s="253"/>
      <c r="S820" s="253"/>
      <c r="T820" s="253"/>
      <c r="U820" s="253"/>
      <c r="V820" s="253"/>
      <c r="W820" s="253"/>
      <c r="X820" s="253"/>
      <c r="Y820" s="253"/>
      <c r="Z820" s="253"/>
      <c r="AA820" s="253"/>
      <c r="AB820" s="253"/>
      <c r="AC820" s="253"/>
      <c r="AD820" s="253"/>
      <c r="AE820" s="253"/>
      <c r="AF820" s="253"/>
      <c r="AG820" s="369"/>
      <c r="AH820" s="369"/>
      <c r="AI820" s="369"/>
      <c r="AJ820" s="369"/>
      <c r="AK820" s="369"/>
      <c r="AL820" s="369"/>
      <c r="AM820" s="369"/>
      <c r="AN820" s="369"/>
      <c r="AO820" s="369"/>
      <c r="AP820" s="369"/>
      <c r="AQ820" s="369"/>
      <c r="AR820" s="369"/>
      <c r="AS820" s="369"/>
      <c r="AT820" s="369"/>
      <c r="AU820" s="274"/>
    </row>
    <row r="821" spans="1:47" ht="15" outlineLevel="1">
      <c r="A821" s="466">
        <v>7</v>
      </c>
      <c r="B821" s="381" t="s">
        <v>100</v>
      </c>
      <c r="C821" s="253" t="s">
        <v>25</v>
      </c>
      <c r="D821" s="257"/>
      <c r="E821" s="257"/>
      <c r="F821" s="257"/>
      <c r="G821" s="257"/>
      <c r="H821" s="257"/>
      <c r="I821" s="257"/>
      <c r="J821" s="257"/>
      <c r="K821" s="257"/>
      <c r="L821" s="257"/>
      <c r="M821" s="257"/>
      <c r="N821" s="257"/>
      <c r="O821" s="257"/>
      <c r="P821" s="257"/>
      <c r="Q821" s="257"/>
      <c r="R821" s="257">
        <v>12</v>
      </c>
      <c r="S821" s="257"/>
      <c r="T821" s="257"/>
      <c r="U821" s="257"/>
      <c r="V821" s="257"/>
      <c r="W821" s="257"/>
      <c r="X821" s="257"/>
      <c r="Y821" s="257"/>
      <c r="Z821" s="257"/>
      <c r="AA821" s="257"/>
      <c r="AB821" s="257"/>
      <c r="AC821" s="257"/>
      <c r="AD821" s="257"/>
      <c r="AE821" s="257"/>
      <c r="AF821" s="673"/>
      <c r="AG821" s="368"/>
      <c r="AH821" s="368"/>
      <c r="AI821" s="368"/>
      <c r="AJ821" s="368"/>
      <c r="AK821" s="368"/>
      <c r="AL821" s="368"/>
      <c r="AM821" s="368"/>
      <c r="AN821" s="368"/>
      <c r="AO821" s="368"/>
      <c r="AP821" s="368"/>
      <c r="AQ821" s="368"/>
      <c r="AR821" s="368"/>
      <c r="AS821" s="368"/>
      <c r="AT821" s="368"/>
      <c r="AU821" s="258">
        <f>SUM(AG821:AT821)</f>
        <v>0</v>
      </c>
    </row>
    <row r="822" spans="1:47" ht="15" outlineLevel="1">
      <c r="A822" s="466"/>
      <c r="B822" s="256" t="s">
        <v>341</v>
      </c>
      <c r="C822" s="253" t="s">
        <v>163</v>
      </c>
      <c r="D822" s="257"/>
      <c r="E822" s="257"/>
      <c r="F822" s="257"/>
      <c r="G822" s="257"/>
      <c r="H822" s="257"/>
      <c r="I822" s="257"/>
      <c r="J822" s="257"/>
      <c r="K822" s="257"/>
      <c r="L822" s="257"/>
      <c r="M822" s="257"/>
      <c r="N822" s="257"/>
      <c r="O822" s="257"/>
      <c r="P822" s="257"/>
      <c r="Q822" s="257"/>
      <c r="R822" s="257">
        <f>R821</f>
        <v>12</v>
      </c>
      <c r="S822" s="257"/>
      <c r="T822" s="257"/>
      <c r="U822" s="257"/>
      <c r="V822" s="257"/>
      <c r="W822" s="257"/>
      <c r="X822" s="257"/>
      <c r="Y822" s="257"/>
      <c r="Z822" s="257"/>
      <c r="AA822" s="257"/>
      <c r="AB822" s="257"/>
      <c r="AC822" s="257"/>
      <c r="AD822" s="257"/>
      <c r="AE822" s="257"/>
      <c r="AF822" s="673"/>
      <c r="AG822" s="364">
        <f>AG821</f>
        <v>0</v>
      </c>
      <c r="AH822" s="364">
        <f t="shared" ref="AH822" si="2409">AH821</f>
        <v>0</v>
      </c>
      <c r="AI822" s="364">
        <f t="shared" ref="AI822" si="2410">AI821</f>
        <v>0</v>
      </c>
      <c r="AJ822" s="364">
        <f t="shared" ref="AJ822" si="2411">AJ821</f>
        <v>0</v>
      </c>
      <c r="AK822" s="364">
        <f t="shared" ref="AK822" si="2412">AK821</f>
        <v>0</v>
      </c>
      <c r="AL822" s="364">
        <f t="shared" ref="AL822" si="2413">AL821</f>
        <v>0</v>
      </c>
      <c r="AM822" s="364">
        <f t="shared" ref="AM822" si="2414">AM821</f>
        <v>0</v>
      </c>
      <c r="AN822" s="364">
        <f t="shared" ref="AN822" si="2415">AN821</f>
        <v>0</v>
      </c>
      <c r="AO822" s="364">
        <f t="shared" ref="AO822" si="2416">AO821</f>
        <v>0</v>
      </c>
      <c r="AP822" s="364">
        <f t="shared" ref="AP822" si="2417">AP821</f>
        <v>0</v>
      </c>
      <c r="AQ822" s="364">
        <f t="shared" ref="AQ822" si="2418">AQ821</f>
        <v>0</v>
      </c>
      <c r="AR822" s="364">
        <f t="shared" ref="AR822" si="2419">AR821</f>
        <v>0</v>
      </c>
      <c r="AS822" s="364">
        <f t="shared" ref="AS822" si="2420">AS821</f>
        <v>0</v>
      </c>
      <c r="AT822" s="364">
        <f t="shared" ref="AT822" si="2421">AT821</f>
        <v>0</v>
      </c>
      <c r="AU822" s="272"/>
    </row>
    <row r="823" spans="1:47" ht="15" outlineLevel="1">
      <c r="A823" s="466"/>
      <c r="B823" s="275"/>
      <c r="C823" s="273"/>
      <c r="D823" s="253"/>
      <c r="E823" s="253"/>
      <c r="F823" s="253"/>
      <c r="G823" s="253"/>
      <c r="H823" s="253"/>
      <c r="I823" s="253"/>
      <c r="J823" s="253"/>
      <c r="K823" s="253"/>
      <c r="L823" s="253"/>
      <c r="M823" s="253"/>
      <c r="N823" s="253"/>
      <c r="O823" s="253"/>
      <c r="P823" s="253"/>
      <c r="Q823" s="253"/>
      <c r="R823" s="253"/>
      <c r="S823" s="253"/>
      <c r="T823" s="253"/>
      <c r="U823" s="253"/>
      <c r="V823" s="253"/>
      <c r="W823" s="253"/>
      <c r="X823" s="253"/>
      <c r="Y823" s="253"/>
      <c r="Z823" s="253"/>
      <c r="AA823" s="253"/>
      <c r="AB823" s="253"/>
      <c r="AC823" s="253"/>
      <c r="AD823" s="253"/>
      <c r="AE823" s="253"/>
      <c r="AF823" s="253"/>
      <c r="AG823" s="369"/>
      <c r="AH823" s="370"/>
      <c r="AI823" s="369"/>
      <c r="AJ823" s="369"/>
      <c r="AK823" s="369"/>
      <c r="AL823" s="369"/>
      <c r="AM823" s="369"/>
      <c r="AN823" s="369"/>
      <c r="AO823" s="369"/>
      <c r="AP823" s="369"/>
      <c r="AQ823" s="369"/>
      <c r="AR823" s="369"/>
      <c r="AS823" s="369"/>
      <c r="AT823" s="369"/>
      <c r="AU823" s="274"/>
    </row>
    <row r="824" spans="1:47" ht="15" outlineLevel="1">
      <c r="A824" s="466">
        <v>8</v>
      </c>
      <c r="B824" s="381" t="s">
        <v>101</v>
      </c>
      <c r="C824" s="253" t="s">
        <v>25</v>
      </c>
      <c r="D824" s="257"/>
      <c r="E824" s="257"/>
      <c r="F824" s="257"/>
      <c r="G824" s="257"/>
      <c r="H824" s="257"/>
      <c r="I824" s="257"/>
      <c r="J824" s="257"/>
      <c r="K824" s="257"/>
      <c r="L824" s="257"/>
      <c r="M824" s="257"/>
      <c r="N824" s="257"/>
      <c r="O824" s="257"/>
      <c r="P824" s="257"/>
      <c r="Q824" s="257"/>
      <c r="R824" s="257">
        <v>12</v>
      </c>
      <c r="S824" s="257"/>
      <c r="T824" s="257"/>
      <c r="U824" s="257"/>
      <c r="V824" s="257"/>
      <c r="W824" s="257"/>
      <c r="X824" s="257"/>
      <c r="Y824" s="257"/>
      <c r="Z824" s="257"/>
      <c r="AA824" s="257"/>
      <c r="AB824" s="257"/>
      <c r="AC824" s="257"/>
      <c r="AD824" s="257"/>
      <c r="AE824" s="257"/>
      <c r="AF824" s="673"/>
      <c r="AG824" s="368"/>
      <c r="AH824" s="368"/>
      <c r="AI824" s="368"/>
      <c r="AJ824" s="368"/>
      <c r="AK824" s="368"/>
      <c r="AL824" s="368"/>
      <c r="AM824" s="368"/>
      <c r="AN824" s="368"/>
      <c r="AO824" s="368"/>
      <c r="AP824" s="368"/>
      <c r="AQ824" s="368"/>
      <c r="AR824" s="368"/>
      <c r="AS824" s="368"/>
      <c r="AT824" s="368"/>
      <c r="AU824" s="258">
        <f>SUM(AG824:AT824)</f>
        <v>0</v>
      </c>
    </row>
    <row r="825" spans="1:47" ht="15" outlineLevel="1">
      <c r="A825" s="466"/>
      <c r="B825" s="256" t="s">
        <v>341</v>
      </c>
      <c r="C825" s="253" t="s">
        <v>163</v>
      </c>
      <c r="D825" s="257"/>
      <c r="E825" s="257"/>
      <c r="F825" s="257"/>
      <c r="G825" s="257"/>
      <c r="H825" s="257"/>
      <c r="I825" s="257"/>
      <c r="J825" s="257"/>
      <c r="K825" s="257"/>
      <c r="L825" s="257"/>
      <c r="M825" s="257"/>
      <c r="N825" s="257"/>
      <c r="O825" s="257"/>
      <c r="P825" s="257"/>
      <c r="Q825" s="257"/>
      <c r="R825" s="257">
        <f>R824</f>
        <v>12</v>
      </c>
      <c r="S825" s="257"/>
      <c r="T825" s="257"/>
      <c r="U825" s="257"/>
      <c r="V825" s="257"/>
      <c r="W825" s="257"/>
      <c r="X825" s="257"/>
      <c r="Y825" s="257"/>
      <c r="Z825" s="257"/>
      <c r="AA825" s="257"/>
      <c r="AB825" s="257"/>
      <c r="AC825" s="257"/>
      <c r="AD825" s="257"/>
      <c r="AE825" s="257"/>
      <c r="AF825" s="673"/>
      <c r="AG825" s="364">
        <f>AG824</f>
        <v>0</v>
      </c>
      <c r="AH825" s="364">
        <f t="shared" ref="AH825" si="2422">AH824</f>
        <v>0</v>
      </c>
      <c r="AI825" s="364">
        <f t="shared" ref="AI825" si="2423">AI824</f>
        <v>0</v>
      </c>
      <c r="AJ825" s="364">
        <f t="shared" ref="AJ825" si="2424">AJ824</f>
        <v>0</v>
      </c>
      <c r="AK825" s="364">
        <f t="shared" ref="AK825" si="2425">AK824</f>
        <v>0</v>
      </c>
      <c r="AL825" s="364">
        <f t="shared" ref="AL825" si="2426">AL824</f>
        <v>0</v>
      </c>
      <c r="AM825" s="364">
        <f t="shared" ref="AM825" si="2427">AM824</f>
        <v>0</v>
      </c>
      <c r="AN825" s="364">
        <f t="shared" ref="AN825" si="2428">AN824</f>
        <v>0</v>
      </c>
      <c r="AO825" s="364">
        <f t="shared" ref="AO825" si="2429">AO824</f>
        <v>0</v>
      </c>
      <c r="AP825" s="364">
        <f t="shared" ref="AP825" si="2430">AP824</f>
        <v>0</v>
      </c>
      <c r="AQ825" s="364">
        <f t="shared" ref="AQ825" si="2431">AQ824</f>
        <v>0</v>
      </c>
      <c r="AR825" s="364">
        <f t="shared" ref="AR825" si="2432">AR824</f>
        <v>0</v>
      </c>
      <c r="AS825" s="364">
        <f t="shared" ref="AS825" si="2433">AS824</f>
        <v>0</v>
      </c>
      <c r="AT825" s="364">
        <f t="shared" ref="AT825" si="2434">AT824</f>
        <v>0</v>
      </c>
      <c r="AU825" s="272"/>
    </row>
    <row r="826" spans="1:47" ht="15" outlineLevel="1">
      <c r="A826" s="466"/>
      <c r="B826" s="275"/>
      <c r="C826" s="273"/>
      <c r="D826" s="277"/>
      <c r="E826" s="277"/>
      <c r="F826" s="277"/>
      <c r="G826" s="277"/>
      <c r="H826" s="277"/>
      <c r="I826" s="277"/>
      <c r="J826" s="277"/>
      <c r="K826" s="277"/>
      <c r="L826" s="277"/>
      <c r="M826" s="277"/>
      <c r="N826" s="277"/>
      <c r="O826" s="277"/>
      <c r="P826" s="277"/>
      <c r="Q826" s="277"/>
      <c r="R826" s="253"/>
      <c r="S826" s="277"/>
      <c r="T826" s="277"/>
      <c r="U826" s="277"/>
      <c r="V826" s="277"/>
      <c r="W826" s="277"/>
      <c r="X826" s="277"/>
      <c r="Y826" s="277"/>
      <c r="Z826" s="277"/>
      <c r="AA826" s="277"/>
      <c r="AB826" s="277"/>
      <c r="AC826" s="277"/>
      <c r="AD826" s="277"/>
      <c r="AE826" s="277"/>
      <c r="AF826" s="277"/>
      <c r="AG826" s="369"/>
      <c r="AH826" s="370"/>
      <c r="AI826" s="369"/>
      <c r="AJ826" s="369"/>
      <c r="AK826" s="369"/>
      <c r="AL826" s="369"/>
      <c r="AM826" s="369"/>
      <c r="AN826" s="369"/>
      <c r="AO826" s="369"/>
      <c r="AP826" s="369"/>
      <c r="AQ826" s="369"/>
      <c r="AR826" s="369"/>
      <c r="AS826" s="369"/>
      <c r="AT826" s="369"/>
      <c r="AU826" s="274"/>
    </row>
    <row r="827" spans="1:47" ht="15" outlineLevel="1">
      <c r="A827" s="466">
        <v>9</v>
      </c>
      <c r="B827" s="381" t="s">
        <v>102</v>
      </c>
      <c r="C827" s="253" t="s">
        <v>25</v>
      </c>
      <c r="D827" s="257"/>
      <c r="E827" s="257"/>
      <c r="F827" s="257"/>
      <c r="G827" s="257"/>
      <c r="H827" s="257"/>
      <c r="I827" s="257"/>
      <c r="J827" s="257"/>
      <c r="K827" s="257"/>
      <c r="L827" s="257"/>
      <c r="M827" s="257"/>
      <c r="N827" s="257"/>
      <c r="O827" s="257"/>
      <c r="P827" s="257"/>
      <c r="Q827" s="257"/>
      <c r="R827" s="257">
        <v>12</v>
      </c>
      <c r="S827" s="257"/>
      <c r="T827" s="257"/>
      <c r="U827" s="257"/>
      <c r="V827" s="257"/>
      <c r="W827" s="257"/>
      <c r="X827" s="257"/>
      <c r="Y827" s="257"/>
      <c r="Z827" s="257"/>
      <c r="AA827" s="257"/>
      <c r="AB827" s="257"/>
      <c r="AC827" s="257"/>
      <c r="AD827" s="257"/>
      <c r="AE827" s="257"/>
      <c r="AF827" s="673"/>
      <c r="AG827" s="368"/>
      <c r="AH827" s="368"/>
      <c r="AI827" s="368"/>
      <c r="AJ827" s="368"/>
      <c r="AK827" s="368"/>
      <c r="AL827" s="368"/>
      <c r="AM827" s="368"/>
      <c r="AN827" s="368"/>
      <c r="AO827" s="368"/>
      <c r="AP827" s="368"/>
      <c r="AQ827" s="368"/>
      <c r="AR827" s="368"/>
      <c r="AS827" s="368"/>
      <c r="AT827" s="368"/>
      <c r="AU827" s="258">
        <f>SUM(AG827:AT827)</f>
        <v>0</v>
      </c>
    </row>
    <row r="828" spans="1:47" ht="15" outlineLevel="1">
      <c r="A828" s="466"/>
      <c r="B828" s="256" t="s">
        <v>341</v>
      </c>
      <c r="C828" s="253" t="s">
        <v>163</v>
      </c>
      <c r="D828" s="257"/>
      <c r="E828" s="257"/>
      <c r="F828" s="257"/>
      <c r="G828" s="257"/>
      <c r="H828" s="257"/>
      <c r="I828" s="257"/>
      <c r="J828" s="257"/>
      <c r="K828" s="257"/>
      <c r="L828" s="257"/>
      <c r="M828" s="257"/>
      <c r="N828" s="257"/>
      <c r="O828" s="257"/>
      <c r="P828" s="257"/>
      <c r="Q828" s="257"/>
      <c r="R828" s="257">
        <f>R827</f>
        <v>12</v>
      </c>
      <c r="S828" s="257"/>
      <c r="T828" s="257"/>
      <c r="U828" s="257"/>
      <c r="V828" s="257"/>
      <c r="W828" s="257"/>
      <c r="X828" s="257"/>
      <c r="Y828" s="257"/>
      <c r="Z828" s="257"/>
      <c r="AA828" s="257"/>
      <c r="AB828" s="257"/>
      <c r="AC828" s="257"/>
      <c r="AD828" s="257"/>
      <c r="AE828" s="257"/>
      <c r="AF828" s="673"/>
      <c r="AG828" s="364">
        <f>AG827</f>
        <v>0</v>
      </c>
      <c r="AH828" s="364">
        <f t="shared" ref="AH828" si="2435">AH827</f>
        <v>0</v>
      </c>
      <c r="AI828" s="364">
        <f t="shared" ref="AI828" si="2436">AI827</f>
        <v>0</v>
      </c>
      <c r="AJ828" s="364">
        <f t="shared" ref="AJ828" si="2437">AJ827</f>
        <v>0</v>
      </c>
      <c r="AK828" s="364">
        <f t="shared" ref="AK828" si="2438">AK827</f>
        <v>0</v>
      </c>
      <c r="AL828" s="364">
        <f t="shared" ref="AL828" si="2439">AL827</f>
        <v>0</v>
      </c>
      <c r="AM828" s="364">
        <f t="shared" ref="AM828" si="2440">AM827</f>
        <v>0</v>
      </c>
      <c r="AN828" s="364">
        <f t="shared" ref="AN828" si="2441">AN827</f>
        <v>0</v>
      </c>
      <c r="AO828" s="364">
        <f t="shared" ref="AO828" si="2442">AO827</f>
        <v>0</v>
      </c>
      <c r="AP828" s="364">
        <f t="shared" ref="AP828" si="2443">AP827</f>
        <v>0</v>
      </c>
      <c r="AQ828" s="364">
        <f t="shared" ref="AQ828" si="2444">AQ827</f>
        <v>0</v>
      </c>
      <c r="AR828" s="364">
        <f t="shared" ref="AR828" si="2445">AR827</f>
        <v>0</v>
      </c>
      <c r="AS828" s="364">
        <f t="shared" ref="AS828" si="2446">AS827</f>
        <v>0</v>
      </c>
      <c r="AT828" s="364">
        <f t="shared" ref="AT828" si="2447">AT827</f>
        <v>0</v>
      </c>
      <c r="AU828" s="272"/>
    </row>
    <row r="829" spans="1:47" ht="15" outlineLevel="1">
      <c r="A829" s="466"/>
      <c r="B829" s="275"/>
      <c r="C829" s="273"/>
      <c r="D829" s="277"/>
      <c r="E829" s="277"/>
      <c r="F829" s="277"/>
      <c r="G829" s="277"/>
      <c r="H829" s="277"/>
      <c r="I829" s="277"/>
      <c r="J829" s="277"/>
      <c r="K829" s="277"/>
      <c r="L829" s="277"/>
      <c r="M829" s="277"/>
      <c r="N829" s="277"/>
      <c r="O829" s="277"/>
      <c r="P829" s="277"/>
      <c r="Q829" s="277"/>
      <c r="R829" s="253"/>
      <c r="S829" s="277"/>
      <c r="T829" s="277"/>
      <c r="U829" s="277"/>
      <c r="V829" s="277"/>
      <c r="W829" s="277"/>
      <c r="X829" s="277"/>
      <c r="Y829" s="277"/>
      <c r="Z829" s="277"/>
      <c r="AA829" s="277"/>
      <c r="AB829" s="277"/>
      <c r="AC829" s="277"/>
      <c r="AD829" s="277"/>
      <c r="AE829" s="277"/>
      <c r="AF829" s="277"/>
      <c r="AG829" s="369"/>
      <c r="AH829" s="369"/>
      <c r="AI829" s="369"/>
      <c r="AJ829" s="369"/>
      <c r="AK829" s="369"/>
      <c r="AL829" s="369"/>
      <c r="AM829" s="369"/>
      <c r="AN829" s="369"/>
      <c r="AO829" s="369"/>
      <c r="AP829" s="369"/>
      <c r="AQ829" s="369"/>
      <c r="AR829" s="369"/>
      <c r="AS829" s="369"/>
      <c r="AT829" s="369"/>
      <c r="AU829" s="274"/>
    </row>
    <row r="830" spans="1:47" ht="15" outlineLevel="1">
      <c r="A830" s="466">
        <v>10</v>
      </c>
      <c r="B830" s="381" t="s">
        <v>103</v>
      </c>
      <c r="C830" s="253" t="s">
        <v>25</v>
      </c>
      <c r="D830" s="257"/>
      <c r="E830" s="257"/>
      <c r="F830" s="257"/>
      <c r="G830" s="257"/>
      <c r="H830" s="257"/>
      <c r="I830" s="257"/>
      <c r="J830" s="257"/>
      <c r="K830" s="257"/>
      <c r="L830" s="257"/>
      <c r="M830" s="257"/>
      <c r="N830" s="257"/>
      <c r="O830" s="257"/>
      <c r="P830" s="257"/>
      <c r="Q830" s="257"/>
      <c r="R830" s="257">
        <v>3</v>
      </c>
      <c r="S830" s="257"/>
      <c r="T830" s="257"/>
      <c r="U830" s="257"/>
      <c r="V830" s="257"/>
      <c r="W830" s="257"/>
      <c r="X830" s="257"/>
      <c r="Y830" s="257"/>
      <c r="Z830" s="257"/>
      <c r="AA830" s="257"/>
      <c r="AB830" s="257"/>
      <c r="AC830" s="257"/>
      <c r="AD830" s="257"/>
      <c r="AE830" s="257"/>
      <c r="AF830" s="673"/>
      <c r="AG830" s="368"/>
      <c r="AH830" s="368"/>
      <c r="AI830" s="368"/>
      <c r="AJ830" s="368"/>
      <c r="AK830" s="368"/>
      <c r="AL830" s="368"/>
      <c r="AM830" s="368"/>
      <c r="AN830" s="368"/>
      <c r="AO830" s="368"/>
      <c r="AP830" s="368"/>
      <c r="AQ830" s="368"/>
      <c r="AR830" s="368"/>
      <c r="AS830" s="368"/>
      <c r="AT830" s="368"/>
      <c r="AU830" s="258">
        <f>SUM(AG830:AT830)</f>
        <v>0</v>
      </c>
    </row>
    <row r="831" spans="1:47" ht="15" outlineLevel="1">
      <c r="A831" s="466"/>
      <c r="B831" s="256" t="s">
        <v>341</v>
      </c>
      <c r="C831" s="253" t="s">
        <v>163</v>
      </c>
      <c r="D831" s="257"/>
      <c r="E831" s="257"/>
      <c r="F831" s="257"/>
      <c r="G831" s="257"/>
      <c r="H831" s="257"/>
      <c r="I831" s="257"/>
      <c r="J831" s="257"/>
      <c r="K831" s="257"/>
      <c r="L831" s="257"/>
      <c r="M831" s="257"/>
      <c r="N831" s="257"/>
      <c r="O831" s="257"/>
      <c r="P831" s="257"/>
      <c r="Q831" s="257"/>
      <c r="R831" s="257">
        <f>R830</f>
        <v>3</v>
      </c>
      <c r="S831" s="257"/>
      <c r="T831" s="257"/>
      <c r="U831" s="257"/>
      <c r="V831" s="257"/>
      <c r="W831" s="257"/>
      <c r="X831" s="257"/>
      <c r="Y831" s="257"/>
      <c r="Z831" s="257"/>
      <c r="AA831" s="257"/>
      <c r="AB831" s="257"/>
      <c r="AC831" s="257"/>
      <c r="AD831" s="257"/>
      <c r="AE831" s="257"/>
      <c r="AF831" s="673"/>
      <c r="AG831" s="364">
        <f>AG830</f>
        <v>0</v>
      </c>
      <c r="AH831" s="364">
        <f t="shared" ref="AH831" si="2448">AH830</f>
        <v>0</v>
      </c>
      <c r="AI831" s="364">
        <f t="shared" ref="AI831" si="2449">AI830</f>
        <v>0</v>
      </c>
      <c r="AJ831" s="364">
        <f t="shared" ref="AJ831" si="2450">AJ830</f>
        <v>0</v>
      </c>
      <c r="AK831" s="364">
        <f t="shared" ref="AK831" si="2451">AK830</f>
        <v>0</v>
      </c>
      <c r="AL831" s="364">
        <f t="shared" ref="AL831" si="2452">AL830</f>
        <v>0</v>
      </c>
      <c r="AM831" s="364">
        <f t="shared" ref="AM831" si="2453">AM830</f>
        <v>0</v>
      </c>
      <c r="AN831" s="364">
        <f t="shared" ref="AN831" si="2454">AN830</f>
        <v>0</v>
      </c>
      <c r="AO831" s="364">
        <f t="shared" ref="AO831" si="2455">AO830</f>
        <v>0</v>
      </c>
      <c r="AP831" s="364">
        <f t="shared" ref="AP831" si="2456">AP830</f>
        <v>0</v>
      </c>
      <c r="AQ831" s="364">
        <f t="shared" ref="AQ831" si="2457">AQ830</f>
        <v>0</v>
      </c>
      <c r="AR831" s="364">
        <f t="shared" ref="AR831" si="2458">AR830</f>
        <v>0</v>
      </c>
      <c r="AS831" s="364">
        <f t="shared" ref="AS831" si="2459">AS830</f>
        <v>0</v>
      </c>
      <c r="AT831" s="364">
        <f t="shared" ref="AT831" si="2460">AT830</f>
        <v>0</v>
      </c>
      <c r="AU831" s="272"/>
    </row>
    <row r="832" spans="1:47" ht="15" outlineLevel="1">
      <c r="A832" s="466"/>
      <c r="B832" s="275"/>
      <c r="C832" s="273"/>
      <c r="D832" s="277"/>
      <c r="E832" s="277"/>
      <c r="F832" s="277"/>
      <c r="G832" s="277"/>
      <c r="H832" s="277"/>
      <c r="I832" s="277"/>
      <c r="J832" s="277"/>
      <c r="K832" s="277"/>
      <c r="L832" s="277"/>
      <c r="M832" s="277"/>
      <c r="N832" s="277"/>
      <c r="O832" s="277"/>
      <c r="P832" s="277"/>
      <c r="Q832" s="277"/>
      <c r="R832" s="253"/>
      <c r="S832" s="277"/>
      <c r="T832" s="277"/>
      <c r="U832" s="277"/>
      <c r="V832" s="277"/>
      <c r="W832" s="277"/>
      <c r="X832" s="277"/>
      <c r="Y832" s="277"/>
      <c r="Z832" s="277"/>
      <c r="AA832" s="277"/>
      <c r="AB832" s="277"/>
      <c r="AC832" s="277"/>
      <c r="AD832" s="277"/>
      <c r="AE832" s="277"/>
      <c r="AF832" s="277"/>
      <c r="AG832" s="369"/>
      <c r="AH832" s="370"/>
      <c r="AI832" s="369"/>
      <c r="AJ832" s="369"/>
      <c r="AK832" s="369"/>
      <c r="AL832" s="369"/>
      <c r="AM832" s="369"/>
      <c r="AN832" s="369"/>
      <c r="AO832" s="369"/>
      <c r="AP832" s="369"/>
      <c r="AQ832" s="369"/>
      <c r="AR832" s="369"/>
      <c r="AS832" s="369"/>
      <c r="AT832" s="369"/>
      <c r="AU832" s="274"/>
    </row>
    <row r="833" spans="1:47" ht="15.6" outlineLevel="1">
      <c r="A833" s="466"/>
      <c r="B833" s="250" t="s">
        <v>10</v>
      </c>
      <c r="C833" s="251"/>
      <c r="D833" s="251"/>
      <c r="E833" s="251"/>
      <c r="F833" s="251"/>
      <c r="G833" s="251"/>
      <c r="H833" s="251"/>
      <c r="I833" s="251"/>
      <c r="J833" s="251"/>
      <c r="K833" s="251"/>
      <c r="L833" s="251"/>
      <c r="M833" s="251"/>
      <c r="N833" s="251"/>
      <c r="O833" s="251"/>
      <c r="P833" s="251"/>
      <c r="Q833" s="251"/>
      <c r="R833" s="252"/>
      <c r="S833" s="251"/>
      <c r="T833" s="251"/>
      <c r="U833" s="251"/>
      <c r="V833" s="251"/>
      <c r="W833" s="251"/>
      <c r="X833" s="251"/>
      <c r="Y833" s="251"/>
      <c r="Z833" s="251"/>
      <c r="AA833" s="251"/>
      <c r="AB833" s="251"/>
      <c r="AC833" s="251"/>
      <c r="AD833" s="251"/>
      <c r="AE833" s="251"/>
      <c r="AF833" s="251"/>
      <c r="AG833" s="367"/>
      <c r="AH833" s="367"/>
      <c r="AI833" s="367"/>
      <c r="AJ833" s="367"/>
      <c r="AK833" s="367"/>
      <c r="AL833" s="367"/>
      <c r="AM833" s="367"/>
      <c r="AN833" s="367"/>
      <c r="AO833" s="367"/>
      <c r="AP833" s="367"/>
      <c r="AQ833" s="367"/>
      <c r="AR833" s="367"/>
      <c r="AS833" s="367"/>
      <c r="AT833" s="367"/>
      <c r="AU833" s="254"/>
    </row>
    <row r="834" spans="1:47" ht="30" outlineLevel="1">
      <c r="A834" s="466">
        <v>11</v>
      </c>
      <c r="B834" s="381" t="s">
        <v>104</v>
      </c>
      <c r="C834" s="253" t="s">
        <v>25</v>
      </c>
      <c r="D834" s="257"/>
      <c r="E834" s="257"/>
      <c r="F834" s="257"/>
      <c r="G834" s="257"/>
      <c r="H834" s="257"/>
      <c r="I834" s="257"/>
      <c r="J834" s="257"/>
      <c r="K834" s="257"/>
      <c r="L834" s="257"/>
      <c r="M834" s="257"/>
      <c r="N834" s="257"/>
      <c r="O834" s="257"/>
      <c r="P834" s="257"/>
      <c r="Q834" s="257"/>
      <c r="R834" s="257">
        <v>12</v>
      </c>
      <c r="S834" s="257"/>
      <c r="T834" s="257"/>
      <c r="U834" s="257"/>
      <c r="V834" s="257"/>
      <c r="W834" s="257"/>
      <c r="X834" s="257"/>
      <c r="Y834" s="257"/>
      <c r="Z834" s="257"/>
      <c r="AA834" s="257"/>
      <c r="AB834" s="257"/>
      <c r="AC834" s="257"/>
      <c r="AD834" s="257"/>
      <c r="AE834" s="257"/>
      <c r="AF834" s="673"/>
      <c r="AG834" s="379"/>
      <c r="AH834" s="368"/>
      <c r="AI834" s="368"/>
      <c r="AJ834" s="368"/>
      <c r="AK834" s="368"/>
      <c r="AL834" s="368"/>
      <c r="AM834" s="368"/>
      <c r="AN834" s="368"/>
      <c r="AO834" s="368"/>
      <c r="AP834" s="368"/>
      <c r="AQ834" s="368"/>
      <c r="AR834" s="368"/>
      <c r="AS834" s="368"/>
      <c r="AT834" s="368"/>
      <c r="AU834" s="258">
        <f>SUM(AG834:AT834)</f>
        <v>0</v>
      </c>
    </row>
    <row r="835" spans="1:47" ht="15" outlineLevel="1">
      <c r="A835" s="466"/>
      <c r="B835" s="256" t="s">
        <v>341</v>
      </c>
      <c r="C835" s="253" t="s">
        <v>163</v>
      </c>
      <c r="D835" s="257"/>
      <c r="E835" s="257"/>
      <c r="F835" s="257"/>
      <c r="G835" s="257"/>
      <c r="H835" s="257"/>
      <c r="I835" s="257"/>
      <c r="J835" s="257"/>
      <c r="K835" s="257"/>
      <c r="L835" s="257"/>
      <c r="M835" s="257"/>
      <c r="N835" s="257"/>
      <c r="O835" s="257"/>
      <c r="P835" s="257"/>
      <c r="Q835" s="257"/>
      <c r="R835" s="257">
        <f>R834</f>
        <v>12</v>
      </c>
      <c r="S835" s="257"/>
      <c r="T835" s="257"/>
      <c r="U835" s="257"/>
      <c r="V835" s="257"/>
      <c r="W835" s="257"/>
      <c r="X835" s="257"/>
      <c r="Y835" s="257"/>
      <c r="Z835" s="257"/>
      <c r="AA835" s="257"/>
      <c r="AB835" s="257"/>
      <c r="AC835" s="257"/>
      <c r="AD835" s="257"/>
      <c r="AE835" s="257"/>
      <c r="AF835" s="673"/>
      <c r="AG835" s="364">
        <f>AG834</f>
        <v>0</v>
      </c>
      <c r="AH835" s="364">
        <f t="shared" ref="AH835" si="2461">AH834</f>
        <v>0</v>
      </c>
      <c r="AI835" s="364">
        <f t="shared" ref="AI835" si="2462">AI834</f>
        <v>0</v>
      </c>
      <c r="AJ835" s="364">
        <f t="shared" ref="AJ835" si="2463">AJ834</f>
        <v>0</v>
      </c>
      <c r="AK835" s="364">
        <f t="shared" ref="AK835" si="2464">AK834</f>
        <v>0</v>
      </c>
      <c r="AL835" s="364">
        <f t="shared" ref="AL835" si="2465">AL834</f>
        <v>0</v>
      </c>
      <c r="AM835" s="364">
        <f t="shared" ref="AM835" si="2466">AM834</f>
        <v>0</v>
      </c>
      <c r="AN835" s="364">
        <f t="shared" ref="AN835" si="2467">AN834</f>
        <v>0</v>
      </c>
      <c r="AO835" s="364">
        <f t="shared" ref="AO835" si="2468">AO834</f>
        <v>0</v>
      </c>
      <c r="AP835" s="364">
        <f t="shared" ref="AP835" si="2469">AP834</f>
        <v>0</v>
      </c>
      <c r="AQ835" s="364">
        <f t="shared" ref="AQ835" si="2470">AQ834</f>
        <v>0</v>
      </c>
      <c r="AR835" s="364">
        <f t="shared" ref="AR835" si="2471">AR834</f>
        <v>0</v>
      </c>
      <c r="AS835" s="364">
        <f t="shared" ref="AS835" si="2472">AS834</f>
        <v>0</v>
      </c>
      <c r="AT835" s="364">
        <f t="shared" ref="AT835" si="2473">AT834</f>
        <v>0</v>
      </c>
      <c r="AU835" s="259"/>
    </row>
    <row r="836" spans="1:47" ht="15" outlineLevel="1">
      <c r="A836" s="466"/>
      <c r="B836" s="276"/>
      <c r="C836" s="267"/>
      <c r="D836" s="253"/>
      <c r="E836" s="253"/>
      <c r="F836" s="253"/>
      <c r="G836" s="253"/>
      <c r="H836" s="253"/>
      <c r="I836" s="253"/>
      <c r="J836" s="253"/>
      <c r="K836" s="253"/>
      <c r="L836" s="253"/>
      <c r="M836" s="253"/>
      <c r="N836" s="253"/>
      <c r="O836" s="253"/>
      <c r="P836" s="253"/>
      <c r="Q836" s="253"/>
      <c r="R836" s="253"/>
      <c r="S836" s="253"/>
      <c r="T836" s="253"/>
      <c r="U836" s="253"/>
      <c r="V836" s="253"/>
      <c r="W836" s="253"/>
      <c r="X836" s="253"/>
      <c r="Y836" s="253"/>
      <c r="Z836" s="253"/>
      <c r="AA836" s="253"/>
      <c r="AB836" s="253"/>
      <c r="AC836" s="253"/>
      <c r="AD836" s="253"/>
      <c r="AE836" s="253"/>
      <c r="AF836" s="253"/>
      <c r="AG836" s="365"/>
      <c r="AH836" s="374"/>
      <c r="AI836" s="374"/>
      <c r="AJ836" s="374"/>
      <c r="AK836" s="374"/>
      <c r="AL836" s="374"/>
      <c r="AM836" s="374"/>
      <c r="AN836" s="374"/>
      <c r="AO836" s="374"/>
      <c r="AP836" s="374"/>
      <c r="AQ836" s="374"/>
      <c r="AR836" s="374"/>
      <c r="AS836" s="374"/>
      <c r="AT836" s="374"/>
      <c r="AU836" s="268"/>
    </row>
    <row r="837" spans="1:47" ht="30" outlineLevel="1">
      <c r="A837" s="466">
        <v>12</v>
      </c>
      <c r="B837" s="381" t="s">
        <v>105</v>
      </c>
      <c r="C837" s="253" t="s">
        <v>25</v>
      </c>
      <c r="D837" s="257"/>
      <c r="E837" s="257"/>
      <c r="F837" s="257"/>
      <c r="G837" s="257"/>
      <c r="H837" s="257"/>
      <c r="I837" s="257"/>
      <c r="J837" s="257"/>
      <c r="K837" s="257"/>
      <c r="L837" s="257"/>
      <c r="M837" s="257"/>
      <c r="N837" s="257"/>
      <c r="O837" s="257"/>
      <c r="P837" s="257"/>
      <c r="Q837" s="257"/>
      <c r="R837" s="257">
        <v>12</v>
      </c>
      <c r="S837" s="257"/>
      <c r="T837" s="257"/>
      <c r="U837" s="257"/>
      <c r="V837" s="257"/>
      <c r="W837" s="257"/>
      <c r="X837" s="257"/>
      <c r="Y837" s="257"/>
      <c r="Z837" s="257"/>
      <c r="AA837" s="257"/>
      <c r="AB837" s="257"/>
      <c r="AC837" s="257"/>
      <c r="AD837" s="257"/>
      <c r="AE837" s="257"/>
      <c r="AF837" s="673"/>
      <c r="AG837" s="363"/>
      <c r="AH837" s="368"/>
      <c r="AI837" s="368"/>
      <c r="AJ837" s="368"/>
      <c r="AK837" s="368"/>
      <c r="AL837" s="368"/>
      <c r="AM837" s="368"/>
      <c r="AN837" s="368"/>
      <c r="AO837" s="368"/>
      <c r="AP837" s="368"/>
      <c r="AQ837" s="368"/>
      <c r="AR837" s="368"/>
      <c r="AS837" s="368"/>
      <c r="AT837" s="368"/>
      <c r="AU837" s="258">
        <f>SUM(AG837:AT837)</f>
        <v>0</v>
      </c>
    </row>
    <row r="838" spans="1:47" ht="15" outlineLevel="1">
      <c r="A838" s="466"/>
      <c r="B838" s="256" t="s">
        <v>341</v>
      </c>
      <c r="C838" s="253" t="s">
        <v>163</v>
      </c>
      <c r="D838" s="257"/>
      <c r="E838" s="257"/>
      <c r="F838" s="257"/>
      <c r="G838" s="257"/>
      <c r="H838" s="257"/>
      <c r="I838" s="257"/>
      <c r="J838" s="257"/>
      <c r="K838" s="257"/>
      <c r="L838" s="257"/>
      <c r="M838" s="257"/>
      <c r="N838" s="257"/>
      <c r="O838" s="257"/>
      <c r="P838" s="257"/>
      <c r="Q838" s="257"/>
      <c r="R838" s="257">
        <f>R837</f>
        <v>12</v>
      </c>
      <c r="S838" s="257"/>
      <c r="T838" s="257"/>
      <c r="U838" s="257"/>
      <c r="V838" s="257"/>
      <c r="W838" s="257"/>
      <c r="X838" s="257"/>
      <c r="Y838" s="257"/>
      <c r="Z838" s="257"/>
      <c r="AA838" s="257"/>
      <c r="AB838" s="257"/>
      <c r="AC838" s="257"/>
      <c r="AD838" s="257"/>
      <c r="AE838" s="257"/>
      <c r="AF838" s="673"/>
      <c r="AG838" s="364">
        <f>AG837</f>
        <v>0</v>
      </c>
      <c r="AH838" s="364">
        <f t="shared" ref="AH838" si="2474">AH837</f>
        <v>0</v>
      </c>
      <c r="AI838" s="364">
        <f t="shared" ref="AI838" si="2475">AI837</f>
        <v>0</v>
      </c>
      <c r="AJ838" s="364">
        <f t="shared" ref="AJ838" si="2476">AJ837</f>
        <v>0</v>
      </c>
      <c r="AK838" s="364">
        <f t="shared" ref="AK838" si="2477">AK837</f>
        <v>0</v>
      </c>
      <c r="AL838" s="364">
        <f t="shared" ref="AL838" si="2478">AL837</f>
        <v>0</v>
      </c>
      <c r="AM838" s="364">
        <f t="shared" ref="AM838" si="2479">AM837</f>
        <v>0</v>
      </c>
      <c r="AN838" s="364">
        <f t="shared" ref="AN838" si="2480">AN837</f>
        <v>0</v>
      </c>
      <c r="AO838" s="364">
        <f t="shared" ref="AO838" si="2481">AO837</f>
        <v>0</v>
      </c>
      <c r="AP838" s="364">
        <f t="shared" ref="AP838" si="2482">AP837</f>
        <v>0</v>
      </c>
      <c r="AQ838" s="364">
        <f t="shared" ref="AQ838" si="2483">AQ837</f>
        <v>0</v>
      </c>
      <c r="AR838" s="364">
        <f t="shared" ref="AR838" si="2484">AR837</f>
        <v>0</v>
      </c>
      <c r="AS838" s="364">
        <f t="shared" ref="AS838" si="2485">AS837</f>
        <v>0</v>
      </c>
      <c r="AT838" s="364">
        <f t="shared" ref="AT838" si="2486">AT837</f>
        <v>0</v>
      </c>
      <c r="AU838" s="259"/>
    </row>
    <row r="839" spans="1:47" ht="15" outlineLevel="1">
      <c r="A839" s="466"/>
      <c r="B839" s="276"/>
      <c r="C839" s="267"/>
      <c r="D839" s="253"/>
      <c r="E839" s="253"/>
      <c r="F839" s="253"/>
      <c r="G839" s="253"/>
      <c r="H839" s="253"/>
      <c r="I839" s="253"/>
      <c r="J839" s="253"/>
      <c r="K839" s="253"/>
      <c r="L839" s="253"/>
      <c r="M839" s="253"/>
      <c r="N839" s="253"/>
      <c r="O839" s="253"/>
      <c r="P839" s="253"/>
      <c r="Q839" s="253"/>
      <c r="R839" s="253"/>
      <c r="S839" s="253"/>
      <c r="T839" s="253"/>
      <c r="U839" s="253"/>
      <c r="V839" s="253"/>
      <c r="W839" s="253"/>
      <c r="X839" s="253"/>
      <c r="Y839" s="253"/>
      <c r="Z839" s="253"/>
      <c r="AA839" s="253"/>
      <c r="AB839" s="253"/>
      <c r="AC839" s="253"/>
      <c r="AD839" s="253"/>
      <c r="AE839" s="253"/>
      <c r="AF839" s="253"/>
      <c r="AG839" s="375"/>
      <c r="AH839" s="375"/>
      <c r="AI839" s="365"/>
      <c r="AJ839" s="365"/>
      <c r="AK839" s="365"/>
      <c r="AL839" s="365"/>
      <c r="AM839" s="365"/>
      <c r="AN839" s="365"/>
      <c r="AO839" s="365"/>
      <c r="AP839" s="365"/>
      <c r="AQ839" s="365"/>
      <c r="AR839" s="365"/>
      <c r="AS839" s="365"/>
      <c r="AT839" s="365"/>
      <c r="AU839" s="268"/>
    </row>
    <row r="840" spans="1:47" ht="30" outlineLevel="1">
      <c r="A840" s="466">
        <v>13</v>
      </c>
      <c r="B840" s="381" t="s">
        <v>106</v>
      </c>
      <c r="C840" s="253" t="s">
        <v>25</v>
      </c>
      <c r="D840" s="257"/>
      <c r="E840" s="257"/>
      <c r="F840" s="257"/>
      <c r="G840" s="257"/>
      <c r="H840" s="257"/>
      <c r="I840" s="257"/>
      <c r="J840" s="257"/>
      <c r="K840" s="257"/>
      <c r="L840" s="257"/>
      <c r="M840" s="257"/>
      <c r="N840" s="257"/>
      <c r="O840" s="257"/>
      <c r="P840" s="257"/>
      <c r="Q840" s="257"/>
      <c r="R840" s="257">
        <v>12</v>
      </c>
      <c r="S840" s="257"/>
      <c r="T840" s="257"/>
      <c r="U840" s="257"/>
      <c r="V840" s="257"/>
      <c r="W840" s="257"/>
      <c r="X840" s="257"/>
      <c r="Y840" s="257"/>
      <c r="Z840" s="257"/>
      <c r="AA840" s="257"/>
      <c r="AB840" s="257"/>
      <c r="AC840" s="257"/>
      <c r="AD840" s="257"/>
      <c r="AE840" s="257"/>
      <c r="AF840" s="673"/>
      <c r="AG840" s="363"/>
      <c r="AH840" s="368"/>
      <c r="AI840" s="368"/>
      <c r="AJ840" s="368"/>
      <c r="AK840" s="368"/>
      <c r="AL840" s="368"/>
      <c r="AM840" s="368"/>
      <c r="AN840" s="368"/>
      <c r="AO840" s="368"/>
      <c r="AP840" s="368"/>
      <c r="AQ840" s="368"/>
      <c r="AR840" s="368"/>
      <c r="AS840" s="368"/>
      <c r="AT840" s="368"/>
      <c r="AU840" s="258">
        <f>SUM(AG840:AT840)</f>
        <v>0</v>
      </c>
    </row>
    <row r="841" spans="1:47" ht="15" outlineLevel="1">
      <c r="A841" s="466"/>
      <c r="B841" s="256" t="s">
        <v>341</v>
      </c>
      <c r="C841" s="253" t="s">
        <v>163</v>
      </c>
      <c r="D841" s="257"/>
      <c r="E841" s="257"/>
      <c r="F841" s="257"/>
      <c r="G841" s="257"/>
      <c r="H841" s="257"/>
      <c r="I841" s="257"/>
      <c r="J841" s="257"/>
      <c r="K841" s="257"/>
      <c r="L841" s="257"/>
      <c r="M841" s="257"/>
      <c r="N841" s="257"/>
      <c r="O841" s="257"/>
      <c r="P841" s="257"/>
      <c r="Q841" s="257"/>
      <c r="R841" s="257">
        <f>R840</f>
        <v>12</v>
      </c>
      <c r="S841" s="257"/>
      <c r="T841" s="257"/>
      <c r="U841" s="257"/>
      <c r="V841" s="257"/>
      <c r="W841" s="257"/>
      <c r="X841" s="257"/>
      <c r="Y841" s="257"/>
      <c r="Z841" s="257"/>
      <c r="AA841" s="257"/>
      <c r="AB841" s="257"/>
      <c r="AC841" s="257"/>
      <c r="AD841" s="257"/>
      <c r="AE841" s="257"/>
      <c r="AF841" s="673"/>
      <c r="AG841" s="364">
        <f>AG840</f>
        <v>0</v>
      </c>
      <c r="AH841" s="364">
        <f t="shared" ref="AH841" si="2487">AH840</f>
        <v>0</v>
      </c>
      <c r="AI841" s="364">
        <f t="shared" ref="AI841" si="2488">AI840</f>
        <v>0</v>
      </c>
      <c r="AJ841" s="364">
        <f t="shared" ref="AJ841" si="2489">AJ840</f>
        <v>0</v>
      </c>
      <c r="AK841" s="364">
        <f t="shared" ref="AK841" si="2490">AK840</f>
        <v>0</v>
      </c>
      <c r="AL841" s="364">
        <f t="shared" ref="AL841" si="2491">AL840</f>
        <v>0</v>
      </c>
      <c r="AM841" s="364">
        <f t="shared" ref="AM841" si="2492">AM840</f>
        <v>0</v>
      </c>
      <c r="AN841" s="364">
        <f t="shared" ref="AN841" si="2493">AN840</f>
        <v>0</v>
      </c>
      <c r="AO841" s="364">
        <f t="shared" ref="AO841" si="2494">AO840</f>
        <v>0</v>
      </c>
      <c r="AP841" s="364">
        <f t="shared" ref="AP841" si="2495">AP840</f>
        <v>0</v>
      </c>
      <c r="AQ841" s="364">
        <f t="shared" ref="AQ841" si="2496">AQ840</f>
        <v>0</v>
      </c>
      <c r="AR841" s="364">
        <f t="shared" ref="AR841" si="2497">AR840</f>
        <v>0</v>
      </c>
      <c r="AS841" s="364">
        <f t="shared" ref="AS841" si="2498">AS840</f>
        <v>0</v>
      </c>
      <c r="AT841" s="364">
        <f t="shared" ref="AT841" si="2499">AT840</f>
        <v>0</v>
      </c>
      <c r="AU841" s="268"/>
    </row>
    <row r="842" spans="1:47" ht="15" outlineLevel="1">
      <c r="A842" s="466"/>
      <c r="B842" s="276"/>
      <c r="C842" s="267"/>
      <c r="D842" s="253"/>
      <c r="E842" s="253"/>
      <c r="F842" s="253"/>
      <c r="G842" s="253"/>
      <c r="H842" s="253"/>
      <c r="I842" s="253"/>
      <c r="J842" s="253"/>
      <c r="K842" s="253"/>
      <c r="L842" s="253"/>
      <c r="M842" s="253"/>
      <c r="N842" s="253"/>
      <c r="O842" s="253"/>
      <c r="P842" s="253"/>
      <c r="Q842" s="253"/>
      <c r="R842" s="253"/>
      <c r="S842" s="253"/>
      <c r="T842" s="253"/>
      <c r="U842" s="253"/>
      <c r="V842" s="253"/>
      <c r="W842" s="253"/>
      <c r="X842" s="253"/>
      <c r="Y842" s="253"/>
      <c r="Z842" s="253"/>
      <c r="AA842" s="253"/>
      <c r="AB842" s="253"/>
      <c r="AC842" s="253"/>
      <c r="AD842" s="253"/>
      <c r="AE842" s="253"/>
      <c r="AF842" s="253"/>
      <c r="AG842" s="365"/>
      <c r="AH842" s="365"/>
      <c r="AI842" s="365"/>
      <c r="AJ842" s="365"/>
      <c r="AK842" s="365"/>
      <c r="AL842" s="365"/>
      <c r="AM842" s="365"/>
      <c r="AN842" s="365"/>
      <c r="AO842" s="365"/>
      <c r="AP842" s="365"/>
      <c r="AQ842" s="365"/>
      <c r="AR842" s="365"/>
      <c r="AS842" s="365"/>
      <c r="AT842" s="365"/>
      <c r="AU842" s="268"/>
    </row>
    <row r="843" spans="1:47" ht="15.6" outlineLevel="1">
      <c r="A843" s="466"/>
      <c r="B843" s="250" t="s">
        <v>107</v>
      </c>
      <c r="C843" s="251"/>
      <c r="D843" s="252"/>
      <c r="E843" s="252"/>
      <c r="F843" s="252"/>
      <c r="G843" s="252"/>
      <c r="H843" s="252"/>
      <c r="I843" s="252"/>
      <c r="J843" s="252"/>
      <c r="K843" s="252"/>
      <c r="L843" s="252"/>
      <c r="M843" s="252"/>
      <c r="N843" s="252"/>
      <c r="O843" s="252"/>
      <c r="P843" s="252"/>
      <c r="Q843" s="252"/>
      <c r="R843" s="252"/>
      <c r="S843" s="252"/>
      <c r="T843" s="251"/>
      <c r="U843" s="251"/>
      <c r="V843" s="251"/>
      <c r="W843" s="251"/>
      <c r="X843" s="251"/>
      <c r="Y843" s="251"/>
      <c r="Z843" s="251"/>
      <c r="AA843" s="251"/>
      <c r="AB843" s="251"/>
      <c r="AC843" s="251"/>
      <c r="AD843" s="251"/>
      <c r="AE843" s="251"/>
      <c r="AF843" s="251"/>
      <c r="AG843" s="367"/>
      <c r="AH843" s="367"/>
      <c r="AI843" s="367"/>
      <c r="AJ843" s="367"/>
      <c r="AK843" s="367"/>
      <c r="AL843" s="367"/>
      <c r="AM843" s="367"/>
      <c r="AN843" s="367"/>
      <c r="AO843" s="367"/>
      <c r="AP843" s="367"/>
      <c r="AQ843" s="367"/>
      <c r="AR843" s="367"/>
      <c r="AS843" s="367"/>
      <c r="AT843" s="367"/>
      <c r="AU843" s="254"/>
    </row>
    <row r="844" spans="1:47" ht="15" outlineLevel="1">
      <c r="A844" s="466">
        <v>14</v>
      </c>
      <c r="B844" s="276" t="s">
        <v>108</v>
      </c>
      <c r="C844" s="253" t="s">
        <v>25</v>
      </c>
      <c r="D844" s="257"/>
      <c r="E844" s="257"/>
      <c r="F844" s="257"/>
      <c r="G844" s="257"/>
      <c r="H844" s="257"/>
      <c r="I844" s="257"/>
      <c r="J844" s="257"/>
      <c r="K844" s="257"/>
      <c r="L844" s="257"/>
      <c r="M844" s="257"/>
      <c r="N844" s="257"/>
      <c r="O844" s="257"/>
      <c r="P844" s="257"/>
      <c r="Q844" s="257"/>
      <c r="R844" s="257">
        <v>12</v>
      </c>
      <c r="S844" s="257"/>
      <c r="T844" s="257"/>
      <c r="U844" s="257"/>
      <c r="V844" s="257"/>
      <c r="W844" s="257"/>
      <c r="X844" s="257"/>
      <c r="Y844" s="257"/>
      <c r="Z844" s="257"/>
      <c r="AA844" s="257"/>
      <c r="AB844" s="257"/>
      <c r="AC844" s="257"/>
      <c r="AD844" s="257"/>
      <c r="AE844" s="257"/>
      <c r="AF844" s="673"/>
      <c r="AG844" s="368"/>
      <c r="AH844" s="368"/>
      <c r="AI844" s="368"/>
      <c r="AJ844" s="368"/>
      <c r="AK844" s="368"/>
      <c r="AL844" s="368"/>
      <c r="AM844" s="368"/>
      <c r="AN844" s="363"/>
      <c r="AO844" s="363"/>
      <c r="AP844" s="363"/>
      <c r="AQ844" s="363"/>
      <c r="AR844" s="363"/>
      <c r="AS844" s="363"/>
      <c r="AT844" s="363"/>
      <c r="AU844" s="258">
        <f>SUM(AG844:AT844)</f>
        <v>0</v>
      </c>
    </row>
    <row r="845" spans="1:47" ht="15" outlineLevel="1">
      <c r="A845" s="466"/>
      <c r="B845" s="256" t="s">
        <v>341</v>
      </c>
      <c r="C845" s="253" t="s">
        <v>163</v>
      </c>
      <c r="D845" s="257"/>
      <c r="E845" s="257"/>
      <c r="F845" s="257"/>
      <c r="G845" s="257"/>
      <c r="H845" s="257"/>
      <c r="I845" s="257"/>
      <c r="J845" s="257"/>
      <c r="K845" s="257"/>
      <c r="L845" s="257"/>
      <c r="M845" s="257"/>
      <c r="N845" s="257"/>
      <c r="O845" s="257"/>
      <c r="P845" s="257"/>
      <c r="Q845" s="257"/>
      <c r="R845" s="257">
        <f>R844</f>
        <v>12</v>
      </c>
      <c r="S845" s="257"/>
      <c r="T845" s="257"/>
      <c r="U845" s="257"/>
      <c r="V845" s="257"/>
      <c r="W845" s="257"/>
      <c r="X845" s="257"/>
      <c r="Y845" s="257"/>
      <c r="Z845" s="257"/>
      <c r="AA845" s="257"/>
      <c r="AB845" s="257"/>
      <c r="AC845" s="257"/>
      <c r="AD845" s="257"/>
      <c r="AE845" s="257"/>
      <c r="AF845" s="673"/>
      <c r="AG845" s="364">
        <f>AG844</f>
        <v>0</v>
      </c>
      <c r="AH845" s="364">
        <f t="shared" ref="AH845" si="2500">AH844</f>
        <v>0</v>
      </c>
      <c r="AI845" s="364">
        <f t="shared" ref="AI845" si="2501">AI844</f>
        <v>0</v>
      </c>
      <c r="AJ845" s="364">
        <f t="shared" ref="AJ845" si="2502">AJ844</f>
        <v>0</v>
      </c>
      <c r="AK845" s="364">
        <f t="shared" ref="AK845" si="2503">AK844</f>
        <v>0</v>
      </c>
      <c r="AL845" s="364">
        <f t="shared" ref="AL845" si="2504">AL844</f>
        <v>0</v>
      </c>
      <c r="AM845" s="364">
        <f t="shared" ref="AM845" si="2505">AM844</f>
        <v>0</v>
      </c>
      <c r="AN845" s="364">
        <f t="shared" ref="AN845" si="2506">AN844</f>
        <v>0</v>
      </c>
      <c r="AO845" s="364">
        <f t="shared" ref="AO845" si="2507">AO844</f>
        <v>0</v>
      </c>
      <c r="AP845" s="364">
        <f t="shared" ref="AP845" si="2508">AP844</f>
        <v>0</v>
      </c>
      <c r="AQ845" s="364">
        <f t="shared" ref="AQ845" si="2509">AQ844</f>
        <v>0</v>
      </c>
      <c r="AR845" s="364">
        <f t="shared" ref="AR845" si="2510">AR844</f>
        <v>0</v>
      </c>
      <c r="AS845" s="364">
        <f t="shared" ref="AS845" si="2511">AS844</f>
        <v>0</v>
      </c>
      <c r="AT845" s="364">
        <f t="shared" ref="AT845" si="2512">AT844</f>
        <v>0</v>
      </c>
      <c r="AU845" s="259"/>
    </row>
    <row r="846" spans="1:47" ht="15" outlineLevel="1">
      <c r="A846" s="466"/>
      <c r="B846" s="276"/>
      <c r="C846" s="267"/>
      <c r="D846" s="253"/>
      <c r="E846" s="253"/>
      <c r="F846" s="253"/>
      <c r="G846" s="253"/>
      <c r="H846" s="253"/>
      <c r="I846" s="253"/>
      <c r="J846" s="253"/>
      <c r="K846" s="253"/>
      <c r="L846" s="253"/>
      <c r="M846" s="253"/>
      <c r="N846" s="253"/>
      <c r="O846" s="253"/>
      <c r="P846" s="253"/>
      <c r="Q846" s="253"/>
      <c r="R846" s="416"/>
      <c r="S846" s="253"/>
      <c r="T846" s="253"/>
      <c r="U846" s="253"/>
      <c r="V846" s="253"/>
      <c r="W846" s="253"/>
      <c r="X846" s="253"/>
      <c r="Y846" s="253"/>
      <c r="Z846" s="253"/>
      <c r="AA846" s="253"/>
      <c r="AB846" s="253"/>
      <c r="AC846" s="253"/>
      <c r="AD846" s="253"/>
      <c r="AE846" s="253"/>
      <c r="AF846" s="253"/>
      <c r="AG846" s="365"/>
      <c r="AH846" s="365"/>
      <c r="AI846" s="365"/>
      <c r="AJ846" s="365"/>
      <c r="AK846" s="365"/>
      <c r="AL846" s="365"/>
      <c r="AM846" s="365"/>
      <c r="AN846" s="365"/>
      <c r="AO846" s="365"/>
      <c r="AP846" s="365"/>
      <c r="AQ846" s="365"/>
      <c r="AR846" s="365"/>
      <c r="AS846" s="365"/>
      <c r="AT846" s="365"/>
      <c r="AU846" s="268"/>
    </row>
    <row r="847" spans="1:47" s="245" customFormat="1" ht="15.6" outlineLevel="1">
      <c r="A847" s="466"/>
      <c r="B847" s="250" t="s">
        <v>487</v>
      </c>
      <c r="C847" s="253"/>
      <c r="D847" s="253"/>
      <c r="E847" s="253"/>
      <c r="F847" s="253"/>
      <c r="G847" s="253"/>
      <c r="H847" s="253"/>
      <c r="I847" s="253"/>
      <c r="J847" s="253"/>
      <c r="K847" s="253"/>
      <c r="L847" s="253"/>
      <c r="M847" s="253"/>
      <c r="N847" s="253"/>
      <c r="O847" s="253"/>
      <c r="P847" s="253"/>
      <c r="Q847" s="253"/>
      <c r="R847" s="253"/>
      <c r="S847" s="253"/>
      <c r="T847" s="253"/>
      <c r="U847" s="253"/>
      <c r="V847" s="253"/>
      <c r="W847" s="253"/>
      <c r="X847" s="253"/>
      <c r="Y847" s="253"/>
      <c r="Z847" s="253"/>
      <c r="AA847" s="253"/>
      <c r="AB847" s="253"/>
      <c r="AC847" s="253"/>
      <c r="AD847" s="253"/>
      <c r="AE847" s="253"/>
      <c r="AF847" s="253"/>
      <c r="AG847" s="365"/>
      <c r="AH847" s="365"/>
      <c r="AI847" s="365"/>
      <c r="AJ847" s="365"/>
      <c r="AK847" s="365"/>
      <c r="AL847" s="365"/>
      <c r="AM847" s="369"/>
      <c r="AN847" s="369"/>
      <c r="AO847" s="369"/>
      <c r="AP847" s="369"/>
      <c r="AQ847" s="369"/>
      <c r="AR847" s="369"/>
      <c r="AS847" s="369"/>
      <c r="AT847" s="369"/>
      <c r="AU847" s="455"/>
    </row>
    <row r="848" spans="1:47" ht="15" outlineLevel="1">
      <c r="A848" s="466">
        <v>15</v>
      </c>
      <c r="B848" s="256" t="s">
        <v>492</v>
      </c>
      <c r="C848" s="253" t="s">
        <v>25</v>
      </c>
      <c r="D848" s="257"/>
      <c r="E848" s="257"/>
      <c r="F848" s="257"/>
      <c r="G848" s="257"/>
      <c r="H848" s="257"/>
      <c r="I848" s="257"/>
      <c r="J848" s="257"/>
      <c r="K848" s="257"/>
      <c r="L848" s="257"/>
      <c r="M848" s="257"/>
      <c r="N848" s="257"/>
      <c r="O848" s="257"/>
      <c r="P848" s="257"/>
      <c r="Q848" s="257"/>
      <c r="R848" s="257">
        <v>0</v>
      </c>
      <c r="S848" s="257"/>
      <c r="T848" s="257"/>
      <c r="U848" s="257"/>
      <c r="V848" s="257"/>
      <c r="W848" s="257"/>
      <c r="X848" s="257"/>
      <c r="Y848" s="257"/>
      <c r="Z848" s="257"/>
      <c r="AA848" s="257"/>
      <c r="AB848" s="257"/>
      <c r="AC848" s="257"/>
      <c r="AD848" s="257"/>
      <c r="AE848" s="257"/>
      <c r="AF848" s="673"/>
      <c r="AG848" s="368"/>
      <c r="AH848" s="368"/>
      <c r="AI848" s="368"/>
      <c r="AJ848" s="368"/>
      <c r="AK848" s="368"/>
      <c r="AL848" s="368"/>
      <c r="AM848" s="368"/>
      <c r="AN848" s="363"/>
      <c r="AO848" s="363"/>
      <c r="AP848" s="363"/>
      <c r="AQ848" s="363"/>
      <c r="AR848" s="363"/>
      <c r="AS848" s="363"/>
      <c r="AT848" s="363"/>
      <c r="AU848" s="258">
        <f>SUM(AG848:AT848)</f>
        <v>0</v>
      </c>
    </row>
    <row r="849" spans="1:47" ht="15" outlineLevel="1">
      <c r="A849" s="466"/>
      <c r="B849" s="256" t="s">
        <v>341</v>
      </c>
      <c r="C849" s="253" t="s">
        <v>163</v>
      </c>
      <c r="D849" s="257"/>
      <c r="E849" s="257"/>
      <c r="F849" s="257"/>
      <c r="G849" s="257"/>
      <c r="H849" s="257"/>
      <c r="I849" s="257"/>
      <c r="J849" s="257"/>
      <c r="K849" s="257"/>
      <c r="L849" s="257"/>
      <c r="M849" s="257"/>
      <c r="N849" s="257"/>
      <c r="O849" s="257"/>
      <c r="P849" s="257"/>
      <c r="Q849" s="257"/>
      <c r="R849" s="257">
        <f>R848</f>
        <v>0</v>
      </c>
      <c r="S849" s="257"/>
      <c r="T849" s="257"/>
      <c r="U849" s="257"/>
      <c r="V849" s="257"/>
      <c r="W849" s="257"/>
      <c r="X849" s="257"/>
      <c r="Y849" s="257"/>
      <c r="Z849" s="257"/>
      <c r="AA849" s="257"/>
      <c r="AB849" s="257"/>
      <c r="AC849" s="257"/>
      <c r="AD849" s="257"/>
      <c r="AE849" s="257"/>
      <c r="AF849" s="673"/>
      <c r="AG849" s="364">
        <f>AG848</f>
        <v>0</v>
      </c>
      <c r="AH849" s="364">
        <f t="shared" ref="AH849:AT849" si="2513">AH848</f>
        <v>0</v>
      </c>
      <c r="AI849" s="364">
        <f t="shared" si="2513"/>
        <v>0</v>
      </c>
      <c r="AJ849" s="364">
        <f t="shared" si="2513"/>
        <v>0</v>
      </c>
      <c r="AK849" s="364">
        <f t="shared" si="2513"/>
        <v>0</v>
      </c>
      <c r="AL849" s="364">
        <f t="shared" si="2513"/>
        <v>0</v>
      </c>
      <c r="AM849" s="364">
        <f t="shared" si="2513"/>
        <v>0</v>
      </c>
      <c r="AN849" s="364">
        <f t="shared" si="2513"/>
        <v>0</v>
      </c>
      <c r="AO849" s="364">
        <f t="shared" si="2513"/>
        <v>0</v>
      </c>
      <c r="AP849" s="364">
        <f t="shared" si="2513"/>
        <v>0</v>
      </c>
      <c r="AQ849" s="364">
        <f t="shared" si="2513"/>
        <v>0</v>
      </c>
      <c r="AR849" s="364">
        <f t="shared" si="2513"/>
        <v>0</v>
      </c>
      <c r="AS849" s="364">
        <f t="shared" si="2513"/>
        <v>0</v>
      </c>
      <c r="AT849" s="364">
        <f t="shared" si="2513"/>
        <v>0</v>
      </c>
      <c r="AU849" s="259"/>
    </row>
    <row r="850" spans="1:47" ht="15" outlineLevel="1">
      <c r="A850" s="466"/>
      <c r="B850" s="276"/>
      <c r="C850" s="267"/>
      <c r="D850" s="253"/>
      <c r="E850" s="253"/>
      <c r="F850" s="253"/>
      <c r="G850" s="253"/>
      <c r="H850" s="253"/>
      <c r="I850" s="253"/>
      <c r="J850" s="253"/>
      <c r="K850" s="253"/>
      <c r="L850" s="253"/>
      <c r="M850" s="253"/>
      <c r="N850" s="253"/>
      <c r="O850" s="253"/>
      <c r="P850" s="253"/>
      <c r="Q850" s="253"/>
      <c r="R850" s="253"/>
      <c r="S850" s="253"/>
      <c r="T850" s="253"/>
      <c r="U850" s="253"/>
      <c r="V850" s="253"/>
      <c r="W850" s="253"/>
      <c r="X850" s="253"/>
      <c r="Y850" s="253"/>
      <c r="Z850" s="253"/>
      <c r="AA850" s="253"/>
      <c r="AB850" s="253"/>
      <c r="AC850" s="253"/>
      <c r="AD850" s="253"/>
      <c r="AE850" s="253"/>
      <c r="AF850" s="253"/>
      <c r="AG850" s="365"/>
      <c r="AH850" s="365"/>
      <c r="AI850" s="365"/>
      <c r="AJ850" s="365"/>
      <c r="AK850" s="365"/>
      <c r="AL850" s="365"/>
      <c r="AM850" s="365"/>
      <c r="AN850" s="365"/>
      <c r="AO850" s="365"/>
      <c r="AP850" s="365"/>
      <c r="AQ850" s="365"/>
      <c r="AR850" s="365"/>
      <c r="AS850" s="365"/>
      <c r="AT850" s="365"/>
      <c r="AU850" s="268"/>
    </row>
    <row r="851" spans="1:47" s="245" customFormat="1" ht="15" outlineLevel="1">
      <c r="A851" s="466">
        <v>16</v>
      </c>
      <c r="B851" s="285" t="s">
        <v>488</v>
      </c>
      <c r="C851" s="253" t="s">
        <v>25</v>
      </c>
      <c r="D851" s="257"/>
      <c r="E851" s="257"/>
      <c r="F851" s="257"/>
      <c r="G851" s="257"/>
      <c r="H851" s="257"/>
      <c r="I851" s="257"/>
      <c r="J851" s="257"/>
      <c r="K851" s="257"/>
      <c r="L851" s="257"/>
      <c r="M851" s="257"/>
      <c r="N851" s="257"/>
      <c r="O851" s="257"/>
      <c r="P851" s="257"/>
      <c r="Q851" s="257"/>
      <c r="R851" s="257">
        <v>0</v>
      </c>
      <c r="S851" s="257"/>
      <c r="T851" s="257"/>
      <c r="U851" s="257"/>
      <c r="V851" s="257"/>
      <c r="W851" s="257"/>
      <c r="X851" s="257"/>
      <c r="Y851" s="257"/>
      <c r="Z851" s="257"/>
      <c r="AA851" s="257"/>
      <c r="AB851" s="257"/>
      <c r="AC851" s="257"/>
      <c r="AD851" s="257"/>
      <c r="AE851" s="257"/>
      <c r="AF851" s="673"/>
      <c r="AG851" s="368"/>
      <c r="AH851" s="368"/>
      <c r="AI851" s="368"/>
      <c r="AJ851" s="368"/>
      <c r="AK851" s="368"/>
      <c r="AL851" s="368"/>
      <c r="AM851" s="368"/>
      <c r="AN851" s="363"/>
      <c r="AO851" s="363"/>
      <c r="AP851" s="363"/>
      <c r="AQ851" s="363"/>
      <c r="AR851" s="363"/>
      <c r="AS851" s="363"/>
      <c r="AT851" s="363"/>
      <c r="AU851" s="258">
        <f>SUM(AG851:AT851)</f>
        <v>0</v>
      </c>
    </row>
    <row r="852" spans="1:47" s="245" customFormat="1" ht="15" outlineLevel="1">
      <c r="A852" s="466"/>
      <c r="B852" s="256" t="s">
        <v>341</v>
      </c>
      <c r="C852" s="253" t="s">
        <v>163</v>
      </c>
      <c r="D852" s="257"/>
      <c r="E852" s="257"/>
      <c r="F852" s="257"/>
      <c r="G852" s="257"/>
      <c r="H852" s="257"/>
      <c r="I852" s="257"/>
      <c r="J852" s="257"/>
      <c r="K852" s="257"/>
      <c r="L852" s="257"/>
      <c r="M852" s="257"/>
      <c r="N852" s="257"/>
      <c r="O852" s="257"/>
      <c r="P852" s="257"/>
      <c r="Q852" s="257"/>
      <c r="R852" s="257">
        <f>R851</f>
        <v>0</v>
      </c>
      <c r="S852" s="257"/>
      <c r="T852" s="257"/>
      <c r="U852" s="257"/>
      <c r="V852" s="257"/>
      <c r="W852" s="257"/>
      <c r="X852" s="257"/>
      <c r="Y852" s="257"/>
      <c r="Z852" s="257"/>
      <c r="AA852" s="257"/>
      <c r="AB852" s="257"/>
      <c r="AC852" s="257"/>
      <c r="AD852" s="257"/>
      <c r="AE852" s="257"/>
      <c r="AF852" s="673"/>
      <c r="AG852" s="364">
        <f>AG851</f>
        <v>0</v>
      </c>
      <c r="AH852" s="364">
        <f t="shared" ref="AH852:AT852" si="2514">AH851</f>
        <v>0</v>
      </c>
      <c r="AI852" s="364">
        <f t="shared" si="2514"/>
        <v>0</v>
      </c>
      <c r="AJ852" s="364">
        <f t="shared" si="2514"/>
        <v>0</v>
      </c>
      <c r="AK852" s="364">
        <f t="shared" si="2514"/>
        <v>0</v>
      </c>
      <c r="AL852" s="364">
        <f t="shared" si="2514"/>
        <v>0</v>
      </c>
      <c r="AM852" s="364">
        <f t="shared" si="2514"/>
        <v>0</v>
      </c>
      <c r="AN852" s="364">
        <f t="shared" si="2514"/>
        <v>0</v>
      </c>
      <c r="AO852" s="364">
        <f t="shared" si="2514"/>
        <v>0</v>
      </c>
      <c r="AP852" s="364">
        <f t="shared" si="2514"/>
        <v>0</v>
      </c>
      <c r="AQ852" s="364">
        <f t="shared" si="2514"/>
        <v>0</v>
      </c>
      <c r="AR852" s="364">
        <f t="shared" si="2514"/>
        <v>0</v>
      </c>
      <c r="AS852" s="364">
        <f t="shared" si="2514"/>
        <v>0</v>
      </c>
      <c r="AT852" s="364">
        <f t="shared" si="2514"/>
        <v>0</v>
      </c>
      <c r="AU852" s="259"/>
    </row>
    <row r="853" spans="1:47" s="245" customFormat="1" ht="15" outlineLevel="1">
      <c r="A853" s="466"/>
      <c r="B853" s="285"/>
      <c r="C853" s="253"/>
      <c r="D853" s="253"/>
      <c r="E853" s="253"/>
      <c r="F853" s="253"/>
      <c r="G853" s="253"/>
      <c r="H853" s="253"/>
      <c r="I853" s="253"/>
      <c r="J853" s="253"/>
      <c r="K853" s="253"/>
      <c r="L853" s="253"/>
      <c r="M853" s="253"/>
      <c r="N853" s="253"/>
      <c r="O853" s="253"/>
      <c r="P853" s="253"/>
      <c r="Q853" s="253"/>
      <c r="R853" s="253"/>
      <c r="S853" s="253"/>
      <c r="T853" s="253"/>
      <c r="U853" s="253"/>
      <c r="V853" s="253"/>
      <c r="W853" s="253"/>
      <c r="X853" s="253"/>
      <c r="Y853" s="253"/>
      <c r="Z853" s="253"/>
      <c r="AA853" s="253"/>
      <c r="AB853" s="253"/>
      <c r="AC853" s="253"/>
      <c r="AD853" s="253"/>
      <c r="AE853" s="253"/>
      <c r="AF853" s="253"/>
      <c r="AG853" s="365"/>
      <c r="AH853" s="365"/>
      <c r="AI853" s="365"/>
      <c r="AJ853" s="365"/>
      <c r="AK853" s="365"/>
      <c r="AL853" s="365"/>
      <c r="AM853" s="369"/>
      <c r="AN853" s="369"/>
      <c r="AO853" s="369"/>
      <c r="AP853" s="369"/>
      <c r="AQ853" s="369"/>
      <c r="AR853" s="369"/>
      <c r="AS853" s="369"/>
      <c r="AT853" s="369"/>
      <c r="AU853" s="274"/>
    </row>
    <row r="854" spans="1:47" ht="15.6" outlineLevel="1">
      <c r="A854" s="466"/>
      <c r="B854" s="457" t="s">
        <v>493</v>
      </c>
      <c r="C854" s="281"/>
      <c r="D854" s="252"/>
      <c r="E854" s="251"/>
      <c r="F854" s="251"/>
      <c r="G854" s="251"/>
      <c r="H854" s="251"/>
      <c r="I854" s="251"/>
      <c r="J854" s="251"/>
      <c r="K854" s="251"/>
      <c r="L854" s="251"/>
      <c r="M854" s="251"/>
      <c r="N854" s="251"/>
      <c r="O854" s="251"/>
      <c r="P854" s="251"/>
      <c r="Q854" s="251"/>
      <c r="R854" s="252"/>
      <c r="S854" s="251"/>
      <c r="T854" s="251"/>
      <c r="U854" s="251"/>
      <c r="V854" s="251"/>
      <c r="W854" s="251"/>
      <c r="X854" s="251"/>
      <c r="Y854" s="251"/>
      <c r="Z854" s="251"/>
      <c r="AA854" s="251"/>
      <c r="AB854" s="251"/>
      <c r="AC854" s="251"/>
      <c r="AD854" s="251"/>
      <c r="AE854" s="251"/>
      <c r="AF854" s="251"/>
      <c r="AG854" s="367"/>
      <c r="AH854" s="367"/>
      <c r="AI854" s="367"/>
      <c r="AJ854" s="367"/>
      <c r="AK854" s="367"/>
      <c r="AL854" s="367"/>
      <c r="AM854" s="367"/>
      <c r="AN854" s="367"/>
      <c r="AO854" s="367"/>
      <c r="AP854" s="367"/>
      <c r="AQ854" s="367"/>
      <c r="AR854" s="367"/>
      <c r="AS854" s="367"/>
      <c r="AT854" s="367"/>
      <c r="AU854" s="254"/>
    </row>
    <row r="855" spans="1:47" ht="15" outlineLevel="1">
      <c r="A855" s="466">
        <v>17</v>
      </c>
      <c r="B855" s="381" t="s">
        <v>112</v>
      </c>
      <c r="C855" s="253" t="s">
        <v>25</v>
      </c>
      <c r="D855" s="257"/>
      <c r="E855" s="257"/>
      <c r="F855" s="257"/>
      <c r="G855" s="257"/>
      <c r="H855" s="257"/>
      <c r="I855" s="257"/>
      <c r="J855" s="257"/>
      <c r="K855" s="257"/>
      <c r="L855" s="257"/>
      <c r="M855" s="257"/>
      <c r="N855" s="257"/>
      <c r="O855" s="257"/>
      <c r="P855" s="257"/>
      <c r="Q855" s="257"/>
      <c r="R855" s="257">
        <v>12</v>
      </c>
      <c r="S855" s="257"/>
      <c r="T855" s="257"/>
      <c r="U855" s="257"/>
      <c r="V855" s="257"/>
      <c r="W855" s="257"/>
      <c r="X855" s="257"/>
      <c r="Y855" s="257"/>
      <c r="Z855" s="257"/>
      <c r="AA855" s="257"/>
      <c r="AB855" s="257"/>
      <c r="AC855" s="257"/>
      <c r="AD855" s="257"/>
      <c r="AE855" s="257"/>
      <c r="AF855" s="673"/>
      <c r="AG855" s="379"/>
      <c r="AH855" s="363"/>
      <c r="AI855" s="363"/>
      <c r="AJ855" s="363"/>
      <c r="AK855" s="363"/>
      <c r="AL855" s="363"/>
      <c r="AM855" s="363"/>
      <c r="AN855" s="368"/>
      <c r="AO855" s="368"/>
      <c r="AP855" s="368"/>
      <c r="AQ855" s="368"/>
      <c r="AR855" s="368"/>
      <c r="AS855" s="368"/>
      <c r="AT855" s="368"/>
      <c r="AU855" s="258">
        <f>SUM(AG855:AT855)</f>
        <v>0</v>
      </c>
    </row>
    <row r="856" spans="1:47" ht="15" outlineLevel="1">
      <c r="A856" s="466"/>
      <c r="B856" s="256" t="s">
        <v>341</v>
      </c>
      <c r="C856" s="253" t="s">
        <v>163</v>
      </c>
      <c r="D856" s="257"/>
      <c r="E856" s="257"/>
      <c r="F856" s="257"/>
      <c r="G856" s="257"/>
      <c r="H856" s="257"/>
      <c r="I856" s="257"/>
      <c r="J856" s="257"/>
      <c r="K856" s="257"/>
      <c r="L856" s="257"/>
      <c r="M856" s="257"/>
      <c r="N856" s="257"/>
      <c r="O856" s="257"/>
      <c r="P856" s="257"/>
      <c r="Q856" s="257"/>
      <c r="R856" s="257">
        <f>R855</f>
        <v>12</v>
      </c>
      <c r="S856" s="257"/>
      <c r="T856" s="257"/>
      <c r="U856" s="257"/>
      <c r="V856" s="257"/>
      <c r="W856" s="257"/>
      <c r="X856" s="257"/>
      <c r="Y856" s="257"/>
      <c r="Z856" s="257"/>
      <c r="AA856" s="257"/>
      <c r="AB856" s="257"/>
      <c r="AC856" s="257"/>
      <c r="AD856" s="257"/>
      <c r="AE856" s="257"/>
      <c r="AF856" s="673"/>
      <c r="AG856" s="364">
        <f>AG855</f>
        <v>0</v>
      </c>
      <c r="AH856" s="364">
        <f t="shared" ref="AH856:AT856" si="2515">AH855</f>
        <v>0</v>
      </c>
      <c r="AI856" s="364">
        <f t="shared" si="2515"/>
        <v>0</v>
      </c>
      <c r="AJ856" s="364">
        <f t="shared" si="2515"/>
        <v>0</v>
      </c>
      <c r="AK856" s="364">
        <f t="shared" si="2515"/>
        <v>0</v>
      </c>
      <c r="AL856" s="364">
        <f t="shared" si="2515"/>
        <v>0</v>
      </c>
      <c r="AM856" s="364">
        <f t="shared" si="2515"/>
        <v>0</v>
      </c>
      <c r="AN856" s="364">
        <f t="shared" si="2515"/>
        <v>0</v>
      </c>
      <c r="AO856" s="364">
        <f t="shared" si="2515"/>
        <v>0</v>
      </c>
      <c r="AP856" s="364">
        <f t="shared" si="2515"/>
        <v>0</v>
      </c>
      <c r="AQ856" s="364">
        <f t="shared" si="2515"/>
        <v>0</v>
      </c>
      <c r="AR856" s="364">
        <f t="shared" si="2515"/>
        <v>0</v>
      </c>
      <c r="AS856" s="364">
        <f t="shared" si="2515"/>
        <v>0</v>
      </c>
      <c r="AT856" s="364">
        <f t="shared" si="2515"/>
        <v>0</v>
      </c>
      <c r="AU856" s="268"/>
    </row>
    <row r="857" spans="1:47" ht="15" outlineLevel="1">
      <c r="A857" s="466"/>
      <c r="B857" s="256"/>
      <c r="C857" s="253"/>
      <c r="D857" s="253"/>
      <c r="E857" s="253"/>
      <c r="F857" s="253"/>
      <c r="G857" s="253"/>
      <c r="H857" s="253"/>
      <c r="I857" s="253"/>
      <c r="J857" s="253"/>
      <c r="K857" s="253"/>
      <c r="L857" s="253"/>
      <c r="M857" s="253"/>
      <c r="N857" s="253"/>
      <c r="O857" s="253"/>
      <c r="P857" s="253"/>
      <c r="Q857" s="253"/>
      <c r="R857" s="253"/>
      <c r="S857" s="253"/>
      <c r="T857" s="253"/>
      <c r="U857" s="253"/>
      <c r="V857" s="253"/>
      <c r="W857" s="253"/>
      <c r="X857" s="253"/>
      <c r="Y857" s="253"/>
      <c r="Z857" s="253"/>
      <c r="AA857" s="253"/>
      <c r="AB857" s="253"/>
      <c r="AC857" s="253"/>
      <c r="AD857" s="253"/>
      <c r="AE857" s="253"/>
      <c r="AF857" s="253"/>
      <c r="AG857" s="375"/>
      <c r="AH857" s="378"/>
      <c r="AI857" s="378"/>
      <c r="AJ857" s="378"/>
      <c r="AK857" s="378"/>
      <c r="AL857" s="378"/>
      <c r="AM857" s="378"/>
      <c r="AN857" s="378"/>
      <c r="AO857" s="378"/>
      <c r="AP857" s="378"/>
      <c r="AQ857" s="378"/>
      <c r="AR857" s="378"/>
      <c r="AS857" s="378"/>
      <c r="AT857" s="378"/>
      <c r="AU857" s="268"/>
    </row>
    <row r="858" spans="1:47" ht="15" outlineLevel="1">
      <c r="A858" s="466">
        <v>18</v>
      </c>
      <c r="B858" s="381" t="s">
        <v>109</v>
      </c>
      <c r="C858" s="253" t="s">
        <v>25</v>
      </c>
      <c r="D858" s="257"/>
      <c r="E858" s="257"/>
      <c r="F858" s="257"/>
      <c r="G858" s="257"/>
      <c r="H858" s="257"/>
      <c r="I858" s="257"/>
      <c r="J858" s="257"/>
      <c r="K858" s="257"/>
      <c r="L858" s="257"/>
      <c r="M858" s="257"/>
      <c r="N858" s="257"/>
      <c r="O858" s="257"/>
      <c r="P858" s="257"/>
      <c r="Q858" s="257"/>
      <c r="R858" s="257">
        <v>12</v>
      </c>
      <c r="S858" s="257"/>
      <c r="T858" s="257"/>
      <c r="U858" s="257"/>
      <c r="V858" s="257"/>
      <c r="W858" s="257"/>
      <c r="X858" s="257"/>
      <c r="Y858" s="257"/>
      <c r="Z858" s="257"/>
      <c r="AA858" s="257"/>
      <c r="AB858" s="257"/>
      <c r="AC858" s="257"/>
      <c r="AD858" s="257"/>
      <c r="AE858" s="257"/>
      <c r="AF858" s="673"/>
      <c r="AG858" s="379"/>
      <c r="AH858" s="363"/>
      <c r="AI858" s="363"/>
      <c r="AJ858" s="363"/>
      <c r="AK858" s="363"/>
      <c r="AL858" s="363"/>
      <c r="AM858" s="363"/>
      <c r="AN858" s="368"/>
      <c r="AO858" s="368"/>
      <c r="AP858" s="368"/>
      <c r="AQ858" s="368"/>
      <c r="AR858" s="368"/>
      <c r="AS858" s="368"/>
      <c r="AT858" s="368"/>
      <c r="AU858" s="258">
        <f>SUM(AG858:AT858)</f>
        <v>0</v>
      </c>
    </row>
    <row r="859" spans="1:47" ht="15" outlineLevel="1">
      <c r="A859" s="466"/>
      <c r="B859" s="256" t="s">
        <v>341</v>
      </c>
      <c r="C859" s="253" t="s">
        <v>163</v>
      </c>
      <c r="D859" s="257"/>
      <c r="E859" s="257"/>
      <c r="F859" s="257"/>
      <c r="G859" s="257"/>
      <c r="H859" s="257"/>
      <c r="I859" s="257"/>
      <c r="J859" s="257"/>
      <c r="K859" s="257"/>
      <c r="L859" s="257"/>
      <c r="M859" s="257"/>
      <c r="N859" s="257"/>
      <c r="O859" s="257"/>
      <c r="P859" s="257"/>
      <c r="Q859" s="257"/>
      <c r="R859" s="257">
        <f>R858</f>
        <v>12</v>
      </c>
      <c r="S859" s="257"/>
      <c r="T859" s="257"/>
      <c r="U859" s="257"/>
      <c r="V859" s="257"/>
      <c r="W859" s="257"/>
      <c r="X859" s="257"/>
      <c r="Y859" s="257"/>
      <c r="Z859" s="257"/>
      <c r="AA859" s="257"/>
      <c r="AB859" s="257"/>
      <c r="AC859" s="257"/>
      <c r="AD859" s="257"/>
      <c r="AE859" s="257"/>
      <c r="AF859" s="673"/>
      <c r="AG859" s="364">
        <f>AG858</f>
        <v>0</v>
      </c>
      <c r="AH859" s="364">
        <f t="shared" ref="AH859:AT859" si="2516">AH858</f>
        <v>0</v>
      </c>
      <c r="AI859" s="364">
        <f t="shared" si="2516"/>
        <v>0</v>
      </c>
      <c r="AJ859" s="364">
        <f t="shared" si="2516"/>
        <v>0</v>
      </c>
      <c r="AK859" s="364">
        <f t="shared" si="2516"/>
        <v>0</v>
      </c>
      <c r="AL859" s="364">
        <f t="shared" si="2516"/>
        <v>0</v>
      </c>
      <c r="AM859" s="364">
        <f t="shared" si="2516"/>
        <v>0</v>
      </c>
      <c r="AN859" s="364">
        <f t="shared" si="2516"/>
        <v>0</v>
      </c>
      <c r="AO859" s="364">
        <f t="shared" si="2516"/>
        <v>0</v>
      </c>
      <c r="AP859" s="364">
        <f t="shared" si="2516"/>
        <v>0</v>
      </c>
      <c r="AQ859" s="364">
        <f t="shared" si="2516"/>
        <v>0</v>
      </c>
      <c r="AR859" s="364">
        <f t="shared" si="2516"/>
        <v>0</v>
      </c>
      <c r="AS859" s="364">
        <f t="shared" si="2516"/>
        <v>0</v>
      </c>
      <c r="AT859" s="364">
        <f t="shared" si="2516"/>
        <v>0</v>
      </c>
      <c r="AU859" s="268"/>
    </row>
    <row r="860" spans="1:47" ht="15" outlineLevel="1">
      <c r="A860" s="466"/>
      <c r="B860" s="283"/>
      <c r="C860" s="253"/>
      <c r="D860" s="253"/>
      <c r="E860" s="253"/>
      <c r="F860" s="253"/>
      <c r="G860" s="253"/>
      <c r="H860" s="253"/>
      <c r="I860" s="253"/>
      <c r="J860" s="253"/>
      <c r="K860" s="253"/>
      <c r="L860" s="253"/>
      <c r="M860" s="253"/>
      <c r="N860" s="253"/>
      <c r="O860" s="253"/>
      <c r="P860" s="253"/>
      <c r="Q860" s="253"/>
      <c r="R860" s="253"/>
      <c r="S860" s="253"/>
      <c r="T860" s="253"/>
      <c r="U860" s="253"/>
      <c r="V860" s="253"/>
      <c r="W860" s="253"/>
      <c r="X860" s="253"/>
      <c r="Y860" s="253"/>
      <c r="Z860" s="253"/>
      <c r="AA860" s="253"/>
      <c r="AB860" s="253"/>
      <c r="AC860" s="253"/>
      <c r="AD860" s="253"/>
      <c r="AE860" s="253"/>
      <c r="AF860" s="253"/>
      <c r="AG860" s="376"/>
      <c r="AH860" s="377"/>
      <c r="AI860" s="377"/>
      <c r="AJ860" s="377"/>
      <c r="AK860" s="377"/>
      <c r="AL860" s="377"/>
      <c r="AM860" s="377"/>
      <c r="AN860" s="377"/>
      <c r="AO860" s="377"/>
      <c r="AP860" s="377"/>
      <c r="AQ860" s="377"/>
      <c r="AR860" s="377"/>
      <c r="AS860" s="377"/>
      <c r="AT860" s="377"/>
      <c r="AU860" s="259"/>
    </row>
    <row r="861" spans="1:47" ht="15" outlineLevel="1">
      <c r="A861" s="466">
        <v>19</v>
      </c>
      <c r="B861" s="381" t="s">
        <v>111</v>
      </c>
      <c r="C861" s="253" t="s">
        <v>25</v>
      </c>
      <c r="D861" s="257"/>
      <c r="E861" s="257"/>
      <c r="F861" s="257"/>
      <c r="G861" s="257"/>
      <c r="H861" s="257"/>
      <c r="I861" s="257"/>
      <c r="J861" s="257"/>
      <c r="K861" s="257"/>
      <c r="L861" s="257"/>
      <c r="M861" s="257"/>
      <c r="N861" s="257"/>
      <c r="O861" s="257"/>
      <c r="P861" s="257"/>
      <c r="Q861" s="257"/>
      <c r="R861" s="257">
        <v>12</v>
      </c>
      <c r="S861" s="257"/>
      <c r="T861" s="257"/>
      <c r="U861" s="257"/>
      <c r="V861" s="257"/>
      <c r="W861" s="257"/>
      <c r="X861" s="257"/>
      <c r="Y861" s="257"/>
      <c r="Z861" s="257"/>
      <c r="AA861" s="257"/>
      <c r="AB861" s="257"/>
      <c r="AC861" s="257"/>
      <c r="AD861" s="257"/>
      <c r="AE861" s="257"/>
      <c r="AF861" s="673"/>
      <c r="AG861" s="379"/>
      <c r="AH861" s="363"/>
      <c r="AI861" s="363"/>
      <c r="AJ861" s="363"/>
      <c r="AK861" s="363"/>
      <c r="AL861" s="363"/>
      <c r="AM861" s="363"/>
      <c r="AN861" s="368"/>
      <c r="AO861" s="368"/>
      <c r="AP861" s="368"/>
      <c r="AQ861" s="368"/>
      <c r="AR861" s="368"/>
      <c r="AS861" s="368"/>
      <c r="AT861" s="368"/>
      <c r="AU861" s="258">
        <f>SUM(AG861:AT861)</f>
        <v>0</v>
      </c>
    </row>
    <row r="862" spans="1:47" ht="15" outlineLevel="1">
      <c r="A862" s="466"/>
      <c r="B862" s="256" t="s">
        <v>341</v>
      </c>
      <c r="C862" s="253" t="s">
        <v>163</v>
      </c>
      <c r="D862" s="257"/>
      <c r="E862" s="257"/>
      <c r="F862" s="257"/>
      <c r="G862" s="257"/>
      <c r="H862" s="257"/>
      <c r="I862" s="257"/>
      <c r="J862" s="257"/>
      <c r="K862" s="257"/>
      <c r="L862" s="257"/>
      <c r="M862" s="257"/>
      <c r="N862" s="257"/>
      <c r="O862" s="257"/>
      <c r="P862" s="257"/>
      <c r="Q862" s="257"/>
      <c r="R862" s="257">
        <f>R861</f>
        <v>12</v>
      </c>
      <c r="S862" s="257"/>
      <c r="T862" s="257"/>
      <c r="U862" s="257"/>
      <c r="V862" s="257"/>
      <c r="W862" s="257"/>
      <c r="X862" s="257"/>
      <c r="Y862" s="257"/>
      <c r="Z862" s="257"/>
      <c r="AA862" s="257"/>
      <c r="AB862" s="257"/>
      <c r="AC862" s="257"/>
      <c r="AD862" s="257"/>
      <c r="AE862" s="257"/>
      <c r="AF862" s="673"/>
      <c r="AG862" s="364">
        <f>AG861</f>
        <v>0</v>
      </c>
      <c r="AH862" s="364">
        <f t="shared" ref="AH862:AT862" si="2517">AH861</f>
        <v>0</v>
      </c>
      <c r="AI862" s="364">
        <f t="shared" si="2517"/>
        <v>0</v>
      </c>
      <c r="AJ862" s="364">
        <f t="shared" si="2517"/>
        <v>0</v>
      </c>
      <c r="AK862" s="364">
        <f t="shared" si="2517"/>
        <v>0</v>
      </c>
      <c r="AL862" s="364">
        <f t="shared" si="2517"/>
        <v>0</v>
      </c>
      <c r="AM862" s="364">
        <f t="shared" si="2517"/>
        <v>0</v>
      </c>
      <c r="AN862" s="364">
        <f t="shared" si="2517"/>
        <v>0</v>
      </c>
      <c r="AO862" s="364">
        <f t="shared" si="2517"/>
        <v>0</v>
      </c>
      <c r="AP862" s="364">
        <f t="shared" si="2517"/>
        <v>0</v>
      </c>
      <c r="AQ862" s="364">
        <f t="shared" si="2517"/>
        <v>0</v>
      </c>
      <c r="AR862" s="364">
        <f t="shared" si="2517"/>
        <v>0</v>
      </c>
      <c r="AS862" s="364">
        <f t="shared" si="2517"/>
        <v>0</v>
      </c>
      <c r="AT862" s="364">
        <f t="shared" si="2517"/>
        <v>0</v>
      </c>
      <c r="AU862" s="259"/>
    </row>
    <row r="863" spans="1:47" ht="15" outlineLevel="1">
      <c r="A863" s="466"/>
      <c r="B863" s="283"/>
      <c r="C863" s="253"/>
      <c r="D863" s="253"/>
      <c r="E863" s="253"/>
      <c r="F863" s="253"/>
      <c r="G863" s="253"/>
      <c r="H863" s="253"/>
      <c r="I863" s="253"/>
      <c r="J863" s="253"/>
      <c r="K863" s="253"/>
      <c r="L863" s="253"/>
      <c r="M863" s="253"/>
      <c r="N863" s="253"/>
      <c r="O863" s="253"/>
      <c r="P863" s="253"/>
      <c r="Q863" s="253"/>
      <c r="R863" s="253"/>
      <c r="S863" s="253"/>
      <c r="T863" s="253"/>
      <c r="U863" s="253"/>
      <c r="V863" s="253"/>
      <c r="W863" s="253"/>
      <c r="X863" s="253"/>
      <c r="Y863" s="253"/>
      <c r="Z863" s="253"/>
      <c r="AA863" s="253"/>
      <c r="AB863" s="253"/>
      <c r="AC863" s="253"/>
      <c r="AD863" s="253"/>
      <c r="AE863" s="253"/>
      <c r="AF863" s="253"/>
      <c r="AG863" s="365"/>
      <c r="AH863" s="365"/>
      <c r="AI863" s="365"/>
      <c r="AJ863" s="365"/>
      <c r="AK863" s="365"/>
      <c r="AL863" s="365"/>
      <c r="AM863" s="365"/>
      <c r="AN863" s="365"/>
      <c r="AO863" s="365"/>
      <c r="AP863" s="365"/>
      <c r="AQ863" s="365"/>
      <c r="AR863" s="365"/>
      <c r="AS863" s="365"/>
      <c r="AT863" s="365"/>
      <c r="AU863" s="268"/>
    </row>
    <row r="864" spans="1:47" ht="15" outlineLevel="1">
      <c r="A864" s="466">
        <v>20</v>
      </c>
      <c r="B864" s="381" t="s">
        <v>110</v>
      </c>
      <c r="C864" s="253" t="s">
        <v>25</v>
      </c>
      <c r="D864" s="257"/>
      <c r="E864" s="257"/>
      <c r="F864" s="257"/>
      <c r="G864" s="257"/>
      <c r="H864" s="257"/>
      <c r="I864" s="257"/>
      <c r="J864" s="257"/>
      <c r="K864" s="257"/>
      <c r="L864" s="257"/>
      <c r="M864" s="257"/>
      <c r="N864" s="257"/>
      <c r="O864" s="257"/>
      <c r="P864" s="257"/>
      <c r="Q864" s="257"/>
      <c r="R864" s="257">
        <v>12</v>
      </c>
      <c r="S864" s="257"/>
      <c r="T864" s="257"/>
      <c r="U864" s="257"/>
      <c r="V864" s="257"/>
      <c r="W864" s="257"/>
      <c r="X864" s="257"/>
      <c r="Y864" s="257"/>
      <c r="Z864" s="257"/>
      <c r="AA864" s="257"/>
      <c r="AB864" s="257"/>
      <c r="AC864" s="257"/>
      <c r="AD864" s="257"/>
      <c r="AE864" s="257"/>
      <c r="AF864" s="673"/>
      <c r="AG864" s="379"/>
      <c r="AH864" s="363"/>
      <c r="AI864" s="363"/>
      <c r="AJ864" s="363"/>
      <c r="AK864" s="363"/>
      <c r="AL864" s="363"/>
      <c r="AM864" s="363"/>
      <c r="AN864" s="368"/>
      <c r="AO864" s="368"/>
      <c r="AP864" s="368"/>
      <c r="AQ864" s="368"/>
      <c r="AR864" s="368"/>
      <c r="AS864" s="368"/>
      <c r="AT864" s="368"/>
      <c r="AU864" s="258">
        <f>SUM(AG864:AT864)</f>
        <v>0</v>
      </c>
    </row>
    <row r="865" spans="1:47" ht="15" outlineLevel="1">
      <c r="A865" s="466"/>
      <c r="B865" s="256" t="s">
        <v>341</v>
      </c>
      <c r="C865" s="253" t="s">
        <v>163</v>
      </c>
      <c r="D865" s="257"/>
      <c r="E865" s="257"/>
      <c r="F865" s="257"/>
      <c r="G865" s="257"/>
      <c r="H865" s="257"/>
      <c r="I865" s="257"/>
      <c r="J865" s="257"/>
      <c r="K865" s="257"/>
      <c r="L865" s="257"/>
      <c r="M865" s="257"/>
      <c r="N865" s="257"/>
      <c r="O865" s="257"/>
      <c r="P865" s="257"/>
      <c r="Q865" s="257"/>
      <c r="R865" s="257">
        <f>R864</f>
        <v>12</v>
      </c>
      <c r="S865" s="257"/>
      <c r="T865" s="257"/>
      <c r="U865" s="257"/>
      <c r="V865" s="257"/>
      <c r="W865" s="257"/>
      <c r="X865" s="257"/>
      <c r="Y865" s="257"/>
      <c r="Z865" s="257"/>
      <c r="AA865" s="257"/>
      <c r="AB865" s="257"/>
      <c r="AC865" s="257"/>
      <c r="AD865" s="257"/>
      <c r="AE865" s="257"/>
      <c r="AF865" s="673"/>
      <c r="AG865" s="364">
        <f>AG864</f>
        <v>0</v>
      </c>
      <c r="AH865" s="364">
        <f t="shared" ref="AH865:AT865" si="2518">AH864</f>
        <v>0</v>
      </c>
      <c r="AI865" s="364">
        <f t="shared" si="2518"/>
        <v>0</v>
      </c>
      <c r="AJ865" s="364">
        <f t="shared" si="2518"/>
        <v>0</v>
      </c>
      <c r="AK865" s="364">
        <f t="shared" si="2518"/>
        <v>0</v>
      </c>
      <c r="AL865" s="364">
        <f t="shared" si="2518"/>
        <v>0</v>
      </c>
      <c r="AM865" s="364">
        <f t="shared" si="2518"/>
        <v>0</v>
      </c>
      <c r="AN865" s="364">
        <f t="shared" si="2518"/>
        <v>0</v>
      </c>
      <c r="AO865" s="364">
        <f t="shared" si="2518"/>
        <v>0</v>
      </c>
      <c r="AP865" s="364">
        <f t="shared" si="2518"/>
        <v>0</v>
      </c>
      <c r="AQ865" s="364">
        <f t="shared" si="2518"/>
        <v>0</v>
      </c>
      <c r="AR865" s="364">
        <f t="shared" si="2518"/>
        <v>0</v>
      </c>
      <c r="AS865" s="364">
        <f t="shared" si="2518"/>
        <v>0</v>
      </c>
      <c r="AT865" s="364">
        <f t="shared" si="2518"/>
        <v>0</v>
      </c>
      <c r="AU865" s="268"/>
    </row>
    <row r="866" spans="1:47" ht="15.6" outlineLevel="1">
      <c r="A866" s="466"/>
      <c r="B866" s="284"/>
      <c r="C866" s="262"/>
      <c r="D866" s="253"/>
      <c r="E866" s="253"/>
      <c r="F866" s="253"/>
      <c r="G866" s="253"/>
      <c r="H866" s="253"/>
      <c r="I866" s="253"/>
      <c r="J866" s="253"/>
      <c r="K866" s="253"/>
      <c r="L866" s="253"/>
      <c r="M866" s="253"/>
      <c r="N866" s="253"/>
      <c r="O866" s="253"/>
      <c r="P866" s="253"/>
      <c r="Q866" s="253"/>
      <c r="R866" s="262"/>
      <c r="S866" s="253"/>
      <c r="T866" s="253"/>
      <c r="U866" s="253"/>
      <c r="V866" s="253"/>
      <c r="W866" s="253"/>
      <c r="X866" s="253"/>
      <c r="Y866" s="253"/>
      <c r="Z866" s="253"/>
      <c r="AA866" s="253"/>
      <c r="AB866" s="253"/>
      <c r="AC866" s="253"/>
      <c r="AD866" s="253"/>
      <c r="AE866" s="253"/>
      <c r="AF866" s="253"/>
      <c r="AG866" s="365"/>
      <c r="AH866" s="365"/>
      <c r="AI866" s="365"/>
      <c r="AJ866" s="365"/>
      <c r="AK866" s="365"/>
      <c r="AL866" s="365"/>
      <c r="AM866" s="365"/>
      <c r="AN866" s="365"/>
      <c r="AO866" s="365"/>
      <c r="AP866" s="365"/>
      <c r="AQ866" s="365"/>
      <c r="AR866" s="365"/>
      <c r="AS866" s="365"/>
      <c r="AT866" s="365"/>
      <c r="AU866" s="268"/>
    </row>
    <row r="867" spans="1:47" ht="15.6" outlineLevel="1">
      <c r="A867" s="466"/>
      <c r="B867" s="456" t="s">
        <v>500</v>
      </c>
      <c r="C867" s="253"/>
      <c r="D867" s="253"/>
      <c r="E867" s="253"/>
      <c r="F867" s="253"/>
      <c r="G867" s="253"/>
      <c r="H867" s="253"/>
      <c r="I867" s="253"/>
      <c r="J867" s="253"/>
      <c r="K867" s="253"/>
      <c r="L867" s="253"/>
      <c r="M867" s="253"/>
      <c r="N867" s="253"/>
      <c r="O867" s="253"/>
      <c r="P867" s="253"/>
      <c r="Q867" s="253"/>
      <c r="R867" s="253"/>
      <c r="S867" s="253"/>
      <c r="T867" s="253"/>
      <c r="U867" s="253"/>
      <c r="V867" s="253"/>
      <c r="W867" s="253"/>
      <c r="X867" s="253"/>
      <c r="Y867" s="253"/>
      <c r="Z867" s="253"/>
      <c r="AA867" s="253"/>
      <c r="AB867" s="253"/>
      <c r="AC867" s="253"/>
      <c r="AD867" s="253"/>
      <c r="AE867" s="253"/>
      <c r="AF867" s="253"/>
      <c r="AG867" s="375"/>
      <c r="AH867" s="378"/>
      <c r="AI867" s="378"/>
      <c r="AJ867" s="378"/>
      <c r="AK867" s="378"/>
      <c r="AL867" s="378"/>
      <c r="AM867" s="378"/>
      <c r="AN867" s="378"/>
      <c r="AO867" s="378"/>
      <c r="AP867" s="378"/>
      <c r="AQ867" s="378"/>
      <c r="AR867" s="378"/>
      <c r="AS867" s="378"/>
      <c r="AT867" s="378"/>
      <c r="AU867" s="268"/>
    </row>
    <row r="868" spans="1:47" ht="15.6" outlineLevel="1">
      <c r="A868" s="466"/>
      <c r="B868" s="445" t="s">
        <v>496</v>
      </c>
      <c r="C868" s="253"/>
      <c r="D868" s="253"/>
      <c r="E868" s="253"/>
      <c r="F868" s="253"/>
      <c r="G868" s="253"/>
      <c r="H868" s="253"/>
      <c r="I868" s="253"/>
      <c r="J868" s="253"/>
      <c r="K868" s="253"/>
      <c r="L868" s="253"/>
      <c r="M868" s="253"/>
      <c r="N868" s="253"/>
      <c r="O868" s="253"/>
      <c r="P868" s="253"/>
      <c r="Q868" s="253"/>
      <c r="R868" s="253"/>
      <c r="S868" s="253"/>
      <c r="T868" s="253"/>
      <c r="U868" s="253"/>
      <c r="V868" s="253"/>
      <c r="W868" s="253"/>
      <c r="X868" s="253"/>
      <c r="Y868" s="253"/>
      <c r="Z868" s="253"/>
      <c r="AA868" s="253"/>
      <c r="AB868" s="253"/>
      <c r="AC868" s="253"/>
      <c r="AD868" s="253"/>
      <c r="AE868" s="253"/>
      <c r="AF868" s="253"/>
      <c r="AG868" s="375"/>
      <c r="AH868" s="378"/>
      <c r="AI868" s="378"/>
      <c r="AJ868" s="378"/>
      <c r="AK868" s="378"/>
      <c r="AL868" s="378"/>
      <c r="AM868" s="378"/>
      <c r="AN868" s="378"/>
      <c r="AO868" s="378"/>
      <c r="AP868" s="378"/>
      <c r="AQ868" s="378"/>
      <c r="AR868" s="378"/>
      <c r="AS868" s="378"/>
      <c r="AT868" s="378"/>
      <c r="AU868" s="268"/>
    </row>
    <row r="869" spans="1:47" ht="15" outlineLevel="1">
      <c r="A869" s="466">
        <v>21</v>
      </c>
      <c r="B869" s="381" t="s">
        <v>113</v>
      </c>
      <c r="C869" s="253" t="s">
        <v>25</v>
      </c>
      <c r="D869" s="257"/>
      <c r="E869" s="257"/>
      <c r="F869" s="257"/>
      <c r="G869" s="257"/>
      <c r="H869" s="257"/>
      <c r="I869" s="257"/>
      <c r="J869" s="257"/>
      <c r="K869" s="257"/>
      <c r="L869" s="257"/>
      <c r="M869" s="257"/>
      <c r="N869" s="257"/>
      <c r="O869" s="257"/>
      <c r="P869" s="257"/>
      <c r="Q869" s="673"/>
      <c r="R869" s="253"/>
      <c r="S869" s="257"/>
      <c r="T869" s="257"/>
      <c r="U869" s="257"/>
      <c r="V869" s="257"/>
      <c r="W869" s="257"/>
      <c r="X869" s="257"/>
      <c r="Y869" s="257"/>
      <c r="Z869" s="257"/>
      <c r="AA869" s="257"/>
      <c r="AB869" s="257"/>
      <c r="AC869" s="257"/>
      <c r="AD869" s="257"/>
      <c r="AE869" s="257"/>
      <c r="AF869" s="673"/>
      <c r="AG869" s="368"/>
      <c r="AH869" s="368"/>
      <c r="AI869" s="368"/>
      <c r="AJ869" s="368"/>
      <c r="AK869" s="368"/>
      <c r="AL869" s="368"/>
      <c r="AM869" s="368"/>
      <c r="AN869" s="363"/>
      <c r="AO869" s="363"/>
      <c r="AP869" s="363"/>
      <c r="AQ869" s="363"/>
      <c r="AR869" s="363"/>
      <c r="AS869" s="363"/>
      <c r="AT869" s="363"/>
      <c r="AU869" s="258">
        <f>SUM(AG869:AT869)</f>
        <v>0</v>
      </c>
    </row>
    <row r="870" spans="1:47" ht="15" outlineLevel="1">
      <c r="A870" s="466"/>
      <c r="B870" s="256" t="s">
        <v>341</v>
      </c>
      <c r="C870" s="253" t="s">
        <v>163</v>
      </c>
      <c r="D870" s="257"/>
      <c r="E870" s="257"/>
      <c r="F870" s="257"/>
      <c r="G870" s="257"/>
      <c r="H870" s="257"/>
      <c r="I870" s="257"/>
      <c r="J870" s="257"/>
      <c r="K870" s="257"/>
      <c r="L870" s="257"/>
      <c r="M870" s="257"/>
      <c r="N870" s="257"/>
      <c r="O870" s="257"/>
      <c r="P870" s="257"/>
      <c r="Q870" s="673"/>
      <c r="R870" s="253"/>
      <c r="S870" s="257"/>
      <c r="T870" s="257"/>
      <c r="U870" s="257"/>
      <c r="V870" s="257"/>
      <c r="W870" s="257"/>
      <c r="X870" s="257"/>
      <c r="Y870" s="257"/>
      <c r="Z870" s="257"/>
      <c r="AA870" s="257"/>
      <c r="AB870" s="257"/>
      <c r="AC870" s="257"/>
      <c r="AD870" s="257"/>
      <c r="AE870" s="257"/>
      <c r="AF870" s="673"/>
      <c r="AG870" s="364">
        <f>AG869</f>
        <v>0</v>
      </c>
      <c r="AH870" s="364">
        <f t="shared" ref="AH870" si="2519">AH869</f>
        <v>0</v>
      </c>
      <c r="AI870" s="364">
        <f t="shared" ref="AI870" si="2520">AI869</f>
        <v>0</v>
      </c>
      <c r="AJ870" s="364">
        <f t="shared" ref="AJ870" si="2521">AJ869</f>
        <v>0</v>
      </c>
      <c r="AK870" s="364">
        <f t="shared" ref="AK870" si="2522">AK869</f>
        <v>0</v>
      </c>
      <c r="AL870" s="364">
        <f t="shared" ref="AL870" si="2523">AL869</f>
        <v>0</v>
      </c>
      <c r="AM870" s="364">
        <f t="shared" ref="AM870" si="2524">AM869</f>
        <v>0</v>
      </c>
      <c r="AN870" s="364">
        <f t="shared" ref="AN870" si="2525">AN869</f>
        <v>0</v>
      </c>
      <c r="AO870" s="364">
        <f t="shared" ref="AO870" si="2526">AO869</f>
        <v>0</v>
      </c>
      <c r="AP870" s="364">
        <f t="shared" ref="AP870" si="2527">AP869</f>
        <v>0</v>
      </c>
      <c r="AQ870" s="364">
        <f t="shared" ref="AQ870" si="2528">AQ869</f>
        <v>0</v>
      </c>
      <c r="AR870" s="364">
        <f t="shared" ref="AR870" si="2529">AR869</f>
        <v>0</v>
      </c>
      <c r="AS870" s="364">
        <f t="shared" ref="AS870" si="2530">AS869</f>
        <v>0</v>
      </c>
      <c r="AT870" s="364">
        <f t="shared" ref="AT870" si="2531">AT869</f>
        <v>0</v>
      </c>
      <c r="AU870" s="268"/>
    </row>
    <row r="871" spans="1:47" ht="15" outlineLevel="1">
      <c r="A871" s="466"/>
      <c r="B871" s="256"/>
      <c r="C871" s="253"/>
      <c r="D871" s="253"/>
      <c r="E871" s="253"/>
      <c r="F871" s="253"/>
      <c r="G871" s="253"/>
      <c r="H871" s="253"/>
      <c r="I871" s="253"/>
      <c r="J871" s="253"/>
      <c r="K871" s="253"/>
      <c r="L871" s="253"/>
      <c r="M871" s="253"/>
      <c r="N871" s="253"/>
      <c r="O871" s="253"/>
      <c r="P871" s="253"/>
      <c r="Q871" s="253"/>
      <c r="R871" s="253"/>
      <c r="S871" s="253"/>
      <c r="T871" s="253"/>
      <c r="U871" s="253"/>
      <c r="V871" s="253"/>
      <c r="W871" s="253"/>
      <c r="X871" s="253"/>
      <c r="Y871" s="253"/>
      <c r="Z871" s="253"/>
      <c r="AA871" s="253"/>
      <c r="AB871" s="253"/>
      <c r="AC871" s="253"/>
      <c r="AD871" s="253"/>
      <c r="AE871" s="253"/>
      <c r="AF871" s="253"/>
      <c r="AG871" s="375"/>
      <c r="AH871" s="378"/>
      <c r="AI871" s="378"/>
      <c r="AJ871" s="378"/>
      <c r="AK871" s="378"/>
      <c r="AL871" s="378"/>
      <c r="AM871" s="378"/>
      <c r="AN871" s="378"/>
      <c r="AO871" s="378"/>
      <c r="AP871" s="378"/>
      <c r="AQ871" s="378"/>
      <c r="AR871" s="378"/>
      <c r="AS871" s="378"/>
      <c r="AT871" s="378"/>
      <c r="AU871" s="268"/>
    </row>
    <row r="872" spans="1:47" ht="15" outlineLevel="1">
      <c r="A872" s="466">
        <v>22</v>
      </c>
      <c r="B872" s="381" t="s">
        <v>114</v>
      </c>
      <c r="C872" s="253" t="s">
        <v>25</v>
      </c>
      <c r="D872" s="257"/>
      <c r="E872" s="257"/>
      <c r="F872" s="257">
        <f>+'7.  Persistence Report'!BA65</f>
        <v>3780</v>
      </c>
      <c r="G872" s="257">
        <f>+'7.  Persistence Report'!BB65</f>
        <v>3780</v>
      </c>
      <c r="H872" s="257">
        <f>+'7.  Persistence Report'!BC65</f>
        <v>3780</v>
      </c>
      <c r="I872" s="257">
        <f>+'7.  Persistence Report'!BD65</f>
        <v>3780</v>
      </c>
      <c r="J872" s="257">
        <f>+'7.  Persistence Report'!BE65</f>
        <v>0</v>
      </c>
      <c r="K872" s="257">
        <f>+'7.  Persistence Report'!BF65</f>
        <v>0</v>
      </c>
      <c r="L872" s="257">
        <f>+'7.  Persistence Report'!BG65</f>
        <v>0</v>
      </c>
      <c r="M872" s="257">
        <f>+'7.  Persistence Report'!BH65</f>
        <v>0</v>
      </c>
      <c r="N872" s="257">
        <f>+'7.  Persistence Report'!BI65</f>
        <v>0</v>
      </c>
      <c r="O872" s="257">
        <f>+'7.  Persistence Report'!BJ65</f>
        <v>0</v>
      </c>
      <c r="P872" s="257">
        <f>+'7.  Persistence Report'!BK65</f>
        <v>0</v>
      </c>
      <c r="Q872" s="673"/>
      <c r="R872" s="253"/>
      <c r="S872" s="257"/>
      <c r="T872" s="257"/>
      <c r="U872" s="257">
        <f>+'7.  Persistence Report'!V65</f>
        <v>1</v>
      </c>
      <c r="V872" s="257">
        <f>+'7.  Persistence Report'!W65</f>
        <v>1</v>
      </c>
      <c r="W872" s="257">
        <f>+'7.  Persistence Report'!X65</f>
        <v>1</v>
      </c>
      <c r="X872" s="257">
        <f>+'7.  Persistence Report'!Y65</f>
        <v>1</v>
      </c>
      <c r="Y872" s="257">
        <f>+'7.  Persistence Report'!Z65</f>
        <v>0</v>
      </c>
      <c r="Z872" s="257">
        <f>+'7.  Persistence Report'!AA65</f>
        <v>0</v>
      </c>
      <c r="AA872" s="257">
        <f>+'7.  Persistence Report'!AB65</f>
        <v>0</v>
      </c>
      <c r="AB872" s="257">
        <f>+'7.  Persistence Report'!AC65</f>
        <v>0</v>
      </c>
      <c r="AC872" s="257">
        <f>+'7.  Persistence Report'!AD65</f>
        <v>0</v>
      </c>
      <c r="AD872" s="257">
        <f>+'7.  Persistence Report'!AE65</f>
        <v>0</v>
      </c>
      <c r="AE872" s="257">
        <f>+'7.  Persistence Report'!AF65</f>
        <v>0</v>
      </c>
      <c r="AF872" s="673"/>
      <c r="AG872" s="368"/>
      <c r="AH872" s="368"/>
      <c r="AI872" s="368"/>
      <c r="AJ872" s="368"/>
      <c r="AK872" s="368"/>
      <c r="AL872" s="368"/>
      <c r="AM872" s="368"/>
      <c r="AN872" s="363"/>
      <c r="AO872" s="363"/>
      <c r="AP872" s="363"/>
      <c r="AQ872" s="363"/>
      <c r="AR872" s="363"/>
      <c r="AS872" s="363"/>
      <c r="AT872" s="363"/>
      <c r="AU872" s="258">
        <f>SUM(AG872:AT872)</f>
        <v>0</v>
      </c>
    </row>
    <row r="873" spans="1:47" ht="15" outlineLevel="1">
      <c r="A873" s="466"/>
      <c r="B873" s="256" t="s">
        <v>341</v>
      </c>
      <c r="C873" s="253" t="s">
        <v>163</v>
      </c>
      <c r="D873" s="257"/>
      <c r="E873" s="257"/>
      <c r="F873" s="257"/>
      <c r="G873" s="257"/>
      <c r="H873" s="257"/>
      <c r="I873" s="257"/>
      <c r="J873" s="257"/>
      <c r="K873" s="257"/>
      <c r="L873" s="257"/>
      <c r="M873" s="257"/>
      <c r="N873" s="257"/>
      <c r="O873" s="257"/>
      <c r="P873" s="257"/>
      <c r="Q873" s="673"/>
      <c r="R873" s="253"/>
      <c r="S873" s="257"/>
      <c r="T873" s="257"/>
      <c r="U873" s="257"/>
      <c r="V873" s="257"/>
      <c r="W873" s="257"/>
      <c r="X873" s="257"/>
      <c r="Y873" s="257"/>
      <c r="Z873" s="257"/>
      <c r="AA873" s="257"/>
      <c r="AB873" s="257"/>
      <c r="AC873" s="257"/>
      <c r="AD873" s="257"/>
      <c r="AE873" s="257"/>
      <c r="AF873" s="673"/>
      <c r="AG873" s="364">
        <f>AG872</f>
        <v>0</v>
      </c>
      <c r="AH873" s="364">
        <f t="shared" ref="AH873" si="2532">AH872</f>
        <v>0</v>
      </c>
      <c r="AI873" s="364">
        <f t="shared" ref="AI873" si="2533">AI872</f>
        <v>0</v>
      </c>
      <c r="AJ873" s="364">
        <f t="shared" ref="AJ873" si="2534">AJ872</f>
        <v>0</v>
      </c>
      <c r="AK873" s="364">
        <f t="shared" ref="AK873" si="2535">AK872</f>
        <v>0</v>
      </c>
      <c r="AL873" s="364">
        <f t="shared" ref="AL873" si="2536">AL872</f>
        <v>0</v>
      </c>
      <c r="AM873" s="364">
        <f t="shared" ref="AM873" si="2537">AM872</f>
        <v>0</v>
      </c>
      <c r="AN873" s="364">
        <f t="shared" ref="AN873" si="2538">AN872</f>
        <v>0</v>
      </c>
      <c r="AO873" s="364">
        <f t="shared" ref="AO873" si="2539">AO872</f>
        <v>0</v>
      </c>
      <c r="AP873" s="364">
        <f t="shared" ref="AP873" si="2540">AP872</f>
        <v>0</v>
      </c>
      <c r="AQ873" s="364">
        <f t="shared" ref="AQ873" si="2541">AQ872</f>
        <v>0</v>
      </c>
      <c r="AR873" s="364">
        <f t="shared" ref="AR873" si="2542">AR872</f>
        <v>0</v>
      </c>
      <c r="AS873" s="364">
        <f t="shared" ref="AS873" si="2543">AS872</f>
        <v>0</v>
      </c>
      <c r="AT873" s="364">
        <f t="shared" ref="AT873" si="2544">AT872</f>
        <v>0</v>
      </c>
      <c r="AU873" s="268"/>
    </row>
    <row r="874" spans="1:47" ht="15" outlineLevel="1">
      <c r="A874" s="466"/>
      <c r="B874" s="256"/>
      <c r="C874" s="253"/>
      <c r="D874" s="253"/>
      <c r="E874" s="253"/>
      <c r="F874" s="253"/>
      <c r="G874" s="253"/>
      <c r="H874" s="253"/>
      <c r="I874" s="253"/>
      <c r="J874" s="253"/>
      <c r="K874" s="253"/>
      <c r="L874" s="253"/>
      <c r="M874" s="253"/>
      <c r="N874" s="253"/>
      <c r="O874" s="253"/>
      <c r="P874" s="253"/>
      <c r="Q874" s="253"/>
      <c r="R874" s="253"/>
      <c r="S874" s="253"/>
      <c r="T874" s="253"/>
      <c r="U874" s="253"/>
      <c r="V874" s="253"/>
      <c r="W874" s="253"/>
      <c r="X874" s="253"/>
      <c r="Y874" s="253"/>
      <c r="Z874" s="253"/>
      <c r="AA874" s="253"/>
      <c r="AB874" s="253"/>
      <c r="AC874" s="253"/>
      <c r="AD874" s="253"/>
      <c r="AE874" s="253"/>
      <c r="AF874" s="253"/>
      <c r="AG874" s="375"/>
      <c r="AH874" s="378"/>
      <c r="AI874" s="378"/>
      <c r="AJ874" s="378"/>
      <c r="AK874" s="378"/>
      <c r="AL874" s="378"/>
      <c r="AM874" s="378"/>
      <c r="AN874" s="378"/>
      <c r="AO874" s="378"/>
      <c r="AP874" s="378"/>
      <c r="AQ874" s="378"/>
      <c r="AR874" s="378"/>
      <c r="AS874" s="378"/>
      <c r="AT874" s="378"/>
      <c r="AU874" s="268"/>
    </row>
    <row r="875" spans="1:47" ht="15" outlineLevel="1">
      <c r="A875" s="466">
        <v>23</v>
      </c>
      <c r="B875" s="381" t="s">
        <v>115</v>
      </c>
      <c r="C875" s="253" t="s">
        <v>25</v>
      </c>
      <c r="D875" s="257"/>
      <c r="E875" s="257"/>
      <c r="F875" s="257"/>
      <c r="G875" s="257"/>
      <c r="H875" s="257"/>
      <c r="I875" s="257"/>
      <c r="J875" s="257"/>
      <c r="K875" s="257"/>
      <c r="L875" s="257"/>
      <c r="M875" s="257"/>
      <c r="N875" s="257"/>
      <c r="O875" s="257"/>
      <c r="P875" s="257"/>
      <c r="Q875" s="673"/>
      <c r="R875" s="253"/>
      <c r="S875" s="257"/>
      <c r="T875" s="257"/>
      <c r="U875" s="257"/>
      <c r="V875" s="257"/>
      <c r="W875" s="257"/>
      <c r="X875" s="257"/>
      <c r="Y875" s="257"/>
      <c r="Z875" s="257"/>
      <c r="AA875" s="257"/>
      <c r="AB875" s="257"/>
      <c r="AC875" s="257"/>
      <c r="AD875" s="257"/>
      <c r="AE875" s="257"/>
      <c r="AF875" s="673"/>
      <c r="AG875" s="368"/>
      <c r="AH875" s="368"/>
      <c r="AI875" s="368"/>
      <c r="AJ875" s="368"/>
      <c r="AK875" s="368"/>
      <c r="AL875" s="368"/>
      <c r="AM875" s="368"/>
      <c r="AN875" s="363"/>
      <c r="AO875" s="363"/>
      <c r="AP875" s="363"/>
      <c r="AQ875" s="363"/>
      <c r="AR875" s="363"/>
      <c r="AS875" s="363"/>
      <c r="AT875" s="363"/>
      <c r="AU875" s="258">
        <f>SUM(AG875:AT875)</f>
        <v>0</v>
      </c>
    </row>
    <row r="876" spans="1:47" ht="15" outlineLevel="1">
      <c r="A876" s="466"/>
      <c r="B876" s="256" t="s">
        <v>341</v>
      </c>
      <c r="C876" s="253" t="s">
        <v>163</v>
      </c>
      <c r="D876" s="257"/>
      <c r="E876" s="257"/>
      <c r="F876" s="257"/>
      <c r="G876" s="257"/>
      <c r="H876" s="257"/>
      <c r="I876" s="257"/>
      <c r="J876" s="257"/>
      <c r="K876" s="257"/>
      <c r="L876" s="257"/>
      <c r="M876" s="257"/>
      <c r="N876" s="257"/>
      <c r="O876" s="257"/>
      <c r="P876" s="257"/>
      <c r="Q876" s="673"/>
      <c r="R876" s="253"/>
      <c r="S876" s="257"/>
      <c r="T876" s="257"/>
      <c r="U876" s="257"/>
      <c r="V876" s="257"/>
      <c r="W876" s="257"/>
      <c r="X876" s="257"/>
      <c r="Y876" s="257"/>
      <c r="Z876" s="257"/>
      <c r="AA876" s="257"/>
      <c r="AB876" s="257"/>
      <c r="AC876" s="257"/>
      <c r="AD876" s="257"/>
      <c r="AE876" s="257"/>
      <c r="AF876" s="673"/>
      <c r="AG876" s="364">
        <f>AG875</f>
        <v>0</v>
      </c>
      <c r="AH876" s="364">
        <f t="shared" ref="AH876" si="2545">AH875</f>
        <v>0</v>
      </c>
      <c r="AI876" s="364">
        <f t="shared" ref="AI876" si="2546">AI875</f>
        <v>0</v>
      </c>
      <c r="AJ876" s="364">
        <f t="shared" ref="AJ876" si="2547">AJ875</f>
        <v>0</v>
      </c>
      <c r="AK876" s="364">
        <f t="shared" ref="AK876" si="2548">AK875</f>
        <v>0</v>
      </c>
      <c r="AL876" s="364">
        <f t="shared" ref="AL876" si="2549">AL875</f>
        <v>0</v>
      </c>
      <c r="AM876" s="364">
        <f t="shared" ref="AM876" si="2550">AM875</f>
        <v>0</v>
      </c>
      <c r="AN876" s="364">
        <f t="shared" ref="AN876" si="2551">AN875</f>
        <v>0</v>
      </c>
      <c r="AO876" s="364">
        <f t="shared" ref="AO876" si="2552">AO875</f>
        <v>0</v>
      </c>
      <c r="AP876" s="364">
        <f t="shared" ref="AP876" si="2553">AP875</f>
        <v>0</v>
      </c>
      <c r="AQ876" s="364">
        <f t="shared" ref="AQ876" si="2554">AQ875</f>
        <v>0</v>
      </c>
      <c r="AR876" s="364">
        <f t="shared" ref="AR876" si="2555">AR875</f>
        <v>0</v>
      </c>
      <c r="AS876" s="364">
        <f t="shared" ref="AS876" si="2556">AS875</f>
        <v>0</v>
      </c>
      <c r="AT876" s="364">
        <f t="shared" ref="AT876" si="2557">AT875</f>
        <v>0</v>
      </c>
      <c r="AU876" s="268"/>
    </row>
    <row r="877" spans="1:47" ht="15" outlineLevel="1">
      <c r="A877" s="466"/>
      <c r="B877" s="383"/>
      <c r="C877" s="253"/>
      <c r="D877" s="253"/>
      <c r="E877" s="253"/>
      <c r="F877" s="253"/>
      <c r="G877" s="253"/>
      <c r="H877" s="253"/>
      <c r="I877" s="253"/>
      <c r="J877" s="253"/>
      <c r="K877" s="253"/>
      <c r="L877" s="253"/>
      <c r="M877" s="253"/>
      <c r="N877" s="253"/>
      <c r="O877" s="253"/>
      <c r="P877" s="253"/>
      <c r="Q877" s="253"/>
      <c r="R877" s="253"/>
      <c r="S877" s="253"/>
      <c r="T877" s="253"/>
      <c r="U877" s="253"/>
      <c r="V877" s="253"/>
      <c r="W877" s="253"/>
      <c r="X877" s="253"/>
      <c r="Y877" s="253"/>
      <c r="Z877" s="253"/>
      <c r="AA877" s="253"/>
      <c r="AB877" s="253"/>
      <c r="AC877" s="253"/>
      <c r="AD877" s="253"/>
      <c r="AE877" s="253"/>
      <c r="AF877" s="253"/>
      <c r="AG877" s="375"/>
      <c r="AH877" s="378"/>
      <c r="AI877" s="378"/>
      <c r="AJ877" s="378"/>
      <c r="AK877" s="378"/>
      <c r="AL877" s="378"/>
      <c r="AM877" s="378"/>
      <c r="AN877" s="378"/>
      <c r="AO877" s="378"/>
      <c r="AP877" s="378"/>
      <c r="AQ877" s="378"/>
      <c r="AR877" s="378"/>
      <c r="AS877" s="378"/>
      <c r="AT877" s="378"/>
      <c r="AU877" s="268"/>
    </row>
    <row r="878" spans="1:47" ht="15" outlineLevel="1">
      <c r="A878" s="466">
        <v>24</v>
      </c>
      <c r="B878" s="381" t="s">
        <v>116</v>
      </c>
      <c r="C878" s="253" t="s">
        <v>25</v>
      </c>
      <c r="D878" s="257"/>
      <c r="E878" s="257"/>
      <c r="F878" s="257"/>
      <c r="G878" s="257"/>
      <c r="H878" s="257"/>
      <c r="I878" s="257"/>
      <c r="J878" s="257"/>
      <c r="K878" s="257"/>
      <c r="L878" s="257"/>
      <c r="M878" s="257"/>
      <c r="N878" s="257"/>
      <c r="O878" s="257"/>
      <c r="P878" s="257"/>
      <c r="Q878" s="673"/>
      <c r="R878" s="253"/>
      <c r="S878" s="257"/>
      <c r="T878" s="257"/>
      <c r="U878" s="257"/>
      <c r="V878" s="257"/>
      <c r="W878" s="257"/>
      <c r="X878" s="257"/>
      <c r="Y878" s="257"/>
      <c r="Z878" s="257"/>
      <c r="AA878" s="257"/>
      <c r="AB878" s="257"/>
      <c r="AC878" s="257"/>
      <c r="AD878" s="257"/>
      <c r="AE878" s="257"/>
      <c r="AF878" s="673"/>
      <c r="AG878" s="368"/>
      <c r="AH878" s="368"/>
      <c r="AI878" s="368"/>
      <c r="AJ878" s="368"/>
      <c r="AK878" s="368"/>
      <c r="AL878" s="368"/>
      <c r="AM878" s="368"/>
      <c r="AN878" s="363"/>
      <c r="AO878" s="363"/>
      <c r="AP878" s="363"/>
      <c r="AQ878" s="363"/>
      <c r="AR878" s="363"/>
      <c r="AS878" s="363"/>
      <c r="AT878" s="363"/>
      <c r="AU878" s="258">
        <f>SUM(AG878:AT878)</f>
        <v>0</v>
      </c>
    </row>
    <row r="879" spans="1:47" ht="15" outlineLevel="1">
      <c r="A879" s="466"/>
      <c r="B879" s="256" t="s">
        <v>341</v>
      </c>
      <c r="C879" s="253" t="s">
        <v>163</v>
      </c>
      <c r="D879" s="257"/>
      <c r="E879" s="257"/>
      <c r="F879" s="257"/>
      <c r="G879" s="257"/>
      <c r="H879" s="257"/>
      <c r="I879" s="257"/>
      <c r="J879" s="257"/>
      <c r="K879" s="257"/>
      <c r="L879" s="257"/>
      <c r="M879" s="257"/>
      <c r="N879" s="257"/>
      <c r="O879" s="257"/>
      <c r="P879" s="257"/>
      <c r="Q879" s="673"/>
      <c r="R879" s="253"/>
      <c r="S879" s="257"/>
      <c r="T879" s="257"/>
      <c r="U879" s="257"/>
      <c r="V879" s="257"/>
      <c r="W879" s="257"/>
      <c r="X879" s="257"/>
      <c r="Y879" s="257"/>
      <c r="Z879" s="257"/>
      <c r="AA879" s="257"/>
      <c r="AB879" s="257"/>
      <c r="AC879" s="257"/>
      <c r="AD879" s="257"/>
      <c r="AE879" s="257"/>
      <c r="AF879" s="673"/>
      <c r="AG879" s="364">
        <f>AG878</f>
        <v>0</v>
      </c>
      <c r="AH879" s="364">
        <f t="shared" ref="AH879" si="2558">AH878</f>
        <v>0</v>
      </c>
      <c r="AI879" s="364">
        <f t="shared" ref="AI879" si="2559">AI878</f>
        <v>0</v>
      </c>
      <c r="AJ879" s="364">
        <f t="shared" ref="AJ879" si="2560">AJ878</f>
        <v>0</v>
      </c>
      <c r="AK879" s="364">
        <f t="shared" ref="AK879" si="2561">AK878</f>
        <v>0</v>
      </c>
      <c r="AL879" s="364">
        <f t="shared" ref="AL879" si="2562">AL878</f>
        <v>0</v>
      </c>
      <c r="AM879" s="364">
        <f t="shared" ref="AM879" si="2563">AM878</f>
        <v>0</v>
      </c>
      <c r="AN879" s="364">
        <f t="shared" ref="AN879" si="2564">AN878</f>
        <v>0</v>
      </c>
      <c r="AO879" s="364">
        <f t="shared" ref="AO879" si="2565">AO878</f>
        <v>0</v>
      </c>
      <c r="AP879" s="364">
        <f t="shared" ref="AP879" si="2566">AP878</f>
        <v>0</v>
      </c>
      <c r="AQ879" s="364">
        <f t="shared" ref="AQ879" si="2567">AQ878</f>
        <v>0</v>
      </c>
      <c r="AR879" s="364">
        <f t="shared" ref="AR879" si="2568">AR878</f>
        <v>0</v>
      </c>
      <c r="AS879" s="364">
        <f t="shared" ref="AS879" si="2569">AS878</f>
        <v>0</v>
      </c>
      <c r="AT879" s="364">
        <f t="shared" ref="AT879" si="2570">AT878</f>
        <v>0</v>
      </c>
      <c r="AU879" s="268"/>
    </row>
    <row r="880" spans="1:47" ht="15" outlineLevel="1">
      <c r="A880" s="466"/>
      <c r="B880" s="256"/>
      <c r="C880" s="253"/>
      <c r="D880" s="253"/>
      <c r="E880" s="253"/>
      <c r="F880" s="253"/>
      <c r="G880" s="253"/>
      <c r="H880" s="253"/>
      <c r="I880" s="253"/>
      <c r="J880" s="253"/>
      <c r="K880" s="253"/>
      <c r="L880" s="253"/>
      <c r="M880" s="253"/>
      <c r="N880" s="253"/>
      <c r="O880" s="253"/>
      <c r="P880" s="253"/>
      <c r="Q880" s="253"/>
      <c r="R880" s="253"/>
      <c r="S880" s="253"/>
      <c r="T880" s="253"/>
      <c r="U880" s="253"/>
      <c r="V880" s="253"/>
      <c r="W880" s="253"/>
      <c r="X880" s="253"/>
      <c r="Y880" s="253"/>
      <c r="Z880" s="253"/>
      <c r="AA880" s="253"/>
      <c r="AB880" s="253"/>
      <c r="AC880" s="253"/>
      <c r="AD880" s="253"/>
      <c r="AE880" s="253"/>
      <c r="AF880" s="253"/>
      <c r="AG880" s="365"/>
      <c r="AH880" s="378"/>
      <c r="AI880" s="378"/>
      <c r="AJ880" s="378"/>
      <c r="AK880" s="378"/>
      <c r="AL880" s="378"/>
      <c r="AM880" s="378"/>
      <c r="AN880" s="378"/>
      <c r="AO880" s="378"/>
      <c r="AP880" s="378"/>
      <c r="AQ880" s="378"/>
      <c r="AR880" s="378"/>
      <c r="AS880" s="378"/>
      <c r="AT880" s="378"/>
      <c r="AU880" s="268"/>
    </row>
    <row r="881" spans="1:47" ht="15.6" outlineLevel="1">
      <c r="A881" s="466"/>
      <c r="B881" s="250" t="s">
        <v>497</v>
      </c>
      <c r="C881" s="253"/>
      <c r="D881" s="253"/>
      <c r="E881" s="253"/>
      <c r="F881" s="253"/>
      <c r="G881" s="253"/>
      <c r="H881" s="253"/>
      <c r="I881" s="253"/>
      <c r="J881" s="253"/>
      <c r="K881" s="253"/>
      <c r="L881" s="253"/>
      <c r="M881" s="253"/>
      <c r="N881" s="253"/>
      <c r="O881" s="253"/>
      <c r="P881" s="253"/>
      <c r="Q881" s="253"/>
      <c r="R881" s="253"/>
      <c r="S881" s="253"/>
      <c r="T881" s="253"/>
      <c r="U881" s="253"/>
      <c r="V881" s="253"/>
      <c r="W881" s="253"/>
      <c r="X881" s="253"/>
      <c r="Y881" s="253"/>
      <c r="Z881" s="253"/>
      <c r="AA881" s="253"/>
      <c r="AB881" s="253"/>
      <c r="AC881" s="253"/>
      <c r="AD881" s="253"/>
      <c r="AE881" s="253"/>
      <c r="AF881" s="253"/>
      <c r="AG881" s="365"/>
      <c r="AH881" s="378"/>
      <c r="AI881" s="378"/>
      <c r="AJ881" s="378"/>
      <c r="AK881" s="378"/>
      <c r="AL881" s="378"/>
      <c r="AM881" s="378"/>
      <c r="AN881" s="378"/>
      <c r="AO881" s="378"/>
      <c r="AP881" s="378"/>
      <c r="AQ881" s="378"/>
      <c r="AR881" s="378"/>
      <c r="AS881" s="378"/>
      <c r="AT881" s="378"/>
      <c r="AU881" s="268"/>
    </row>
    <row r="882" spans="1:47" ht="15" outlineLevel="1">
      <c r="A882" s="466">
        <v>25</v>
      </c>
      <c r="B882" s="381" t="s">
        <v>117</v>
      </c>
      <c r="C882" s="253" t="s">
        <v>25</v>
      </c>
      <c r="D882" s="257"/>
      <c r="E882" s="257"/>
      <c r="F882" s="257"/>
      <c r="G882" s="257"/>
      <c r="H882" s="257"/>
      <c r="I882" s="257"/>
      <c r="J882" s="257"/>
      <c r="K882" s="257"/>
      <c r="L882" s="257"/>
      <c r="M882" s="257"/>
      <c r="N882" s="257"/>
      <c r="O882" s="257"/>
      <c r="P882" s="257"/>
      <c r="Q882" s="257"/>
      <c r="R882" s="257">
        <v>12</v>
      </c>
      <c r="S882" s="257"/>
      <c r="T882" s="257"/>
      <c r="U882" s="257"/>
      <c r="V882" s="257"/>
      <c r="W882" s="257"/>
      <c r="X882" s="257"/>
      <c r="Y882" s="257"/>
      <c r="Z882" s="257"/>
      <c r="AA882" s="257"/>
      <c r="AB882" s="257"/>
      <c r="AC882" s="257"/>
      <c r="AD882" s="257"/>
      <c r="AE882" s="257"/>
      <c r="AF882" s="673"/>
      <c r="AG882" s="379"/>
      <c r="AH882" s="368"/>
      <c r="AI882" s="368"/>
      <c r="AJ882" s="368"/>
      <c r="AK882" s="368"/>
      <c r="AL882" s="368"/>
      <c r="AM882" s="368"/>
      <c r="AN882" s="368"/>
      <c r="AO882" s="368"/>
      <c r="AP882" s="368"/>
      <c r="AQ882" s="368"/>
      <c r="AR882" s="368"/>
      <c r="AS882" s="368"/>
      <c r="AT882" s="368"/>
      <c r="AU882" s="258">
        <f>SUM(AG882:AT882)</f>
        <v>0</v>
      </c>
    </row>
    <row r="883" spans="1:47" ht="15" outlineLevel="1">
      <c r="A883" s="466"/>
      <c r="B883" s="256" t="s">
        <v>341</v>
      </c>
      <c r="C883" s="253" t="s">
        <v>163</v>
      </c>
      <c r="D883" s="257"/>
      <c r="E883" s="257"/>
      <c r="F883" s="257"/>
      <c r="G883" s="257"/>
      <c r="H883" s="257"/>
      <c r="I883" s="257"/>
      <c r="J883" s="257"/>
      <c r="K883" s="257"/>
      <c r="L883" s="257"/>
      <c r="M883" s="257"/>
      <c r="N883" s="257"/>
      <c r="O883" s="257"/>
      <c r="P883" s="257"/>
      <c r="Q883" s="257"/>
      <c r="R883" s="257">
        <f>R882</f>
        <v>12</v>
      </c>
      <c r="S883" s="257"/>
      <c r="T883" s="257"/>
      <c r="U883" s="257"/>
      <c r="V883" s="257"/>
      <c r="W883" s="257"/>
      <c r="X883" s="257"/>
      <c r="Y883" s="257"/>
      <c r="Z883" s="257"/>
      <c r="AA883" s="257"/>
      <c r="AB883" s="257"/>
      <c r="AC883" s="257"/>
      <c r="AD883" s="257"/>
      <c r="AE883" s="257"/>
      <c r="AF883" s="673"/>
      <c r="AG883" s="364">
        <f>AG882</f>
        <v>0</v>
      </c>
      <c r="AH883" s="364">
        <f t="shared" ref="AH883" si="2571">AH882</f>
        <v>0</v>
      </c>
      <c r="AI883" s="364">
        <f t="shared" ref="AI883" si="2572">AI882</f>
        <v>0</v>
      </c>
      <c r="AJ883" s="364">
        <f t="shared" ref="AJ883" si="2573">AJ882</f>
        <v>0</v>
      </c>
      <c r="AK883" s="364">
        <f t="shared" ref="AK883" si="2574">AK882</f>
        <v>0</v>
      </c>
      <c r="AL883" s="364">
        <f t="shared" ref="AL883" si="2575">AL882</f>
        <v>0</v>
      </c>
      <c r="AM883" s="364">
        <f t="shared" ref="AM883" si="2576">AM882</f>
        <v>0</v>
      </c>
      <c r="AN883" s="364">
        <f t="shared" ref="AN883" si="2577">AN882</f>
        <v>0</v>
      </c>
      <c r="AO883" s="364">
        <f t="shared" ref="AO883" si="2578">AO882</f>
        <v>0</v>
      </c>
      <c r="AP883" s="364">
        <f t="shared" ref="AP883" si="2579">AP882</f>
        <v>0</v>
      </c>
      <c r="AQ883" s="364">
        <f t="shared" ref="AQ883" si="2580">AQ882</f>
        <v>0</v>
      </c>
      <c r="AR883" s="364">
        <f t="shared" ref="AR883" si="2581">AR882</f>
        <v>0</v>
      </c>
      <c r="AS883" s="364">
        <f t="shared" ref="AS883" si="2582">AS882</f>
        <v>0</v>
      </c>
      <c r="AT883" s="364">
        <f t="shared" ref="AT883" si="2583">AT882</f>
        <v>0</v>
      </c>
      <c r="AU883" s="268"/>
    </row>
    <row r="884" spans="1:47" ht="15" outlineLevel="1">
      <c r="A884" s="466"/>
      <c r="B884" s="256"/>
      <c r="C884" s="253"/>
      <c r="D884" s="253"/>
      <c r="E884" s="253"/>
      <c r="F884" s="253"/>
      <c r="G884" s="253"/>
      <c r="H884" s="253"/>
      <c r="I884" s="253"/>
      <c r="J884" s="253"/>
      <c r="K884" s="253"/>
      <c r="L884" s="253"/>
      <c r="M884" s="253"/>
      <c r="N884" s="253"/>
      <c r="O884" s="253"/>
      <c r="P884" s="253"/>
      <c r="Q884" s="253"/>
      <c r="R884" s="253"/>
      <c r="S884" s="253"/>
      <c r="T884" s="253"/>
      <c r="U884" s="253"/>
      <c r="V884" s="253"/>
      <c r="W884" s="253"/>
      <c r="X884" s="253"/>
      <c r="Y884" s="253"/>
      <c r="Z884" s="253"/>
      <c r="AA884" s="253"/>
      <c r="AB884" s="253"/>
      <c r="AC884" s="253"/>
      <c r="AD884" s="253"/>
      <c r="AE884" s="253"/>
      <c r="AF884" s="253"/>
      <c r="AG884" s="365"/>
      <c r="AH884" s="378"/>
      <c r="AI884" s="378"/>
      <c r="AJ884" s="378"/>
      <c r="AK884" s="378"/>
      <c r="AL884" s="378"/>
      <c r="AM884" s="378"/>
      <c r="AN884" s="378"/>
      <c r="AO884" s="378"/>
      <c r="AP884" s="378"/>
      <c r="AQ884" s="378"/>
      <c r="AR884" s="378"/>
      <c r="AS884" s="378"/>
      <c r="AT884" s="378"/>
      <c r="AU884" s="268"/>
    </row>
    <row r="885" spans="1:47" ht="15" outlineLevel="1">
      <c r="A885" s="466">
        <v>26</v>
      </c>
      <c r="B885" s="381" t="s">
        <v>118</v>
      </c>
      <c r="C885" s="253" t="s">
        <v>25</v>
      </c>
      <c r="D885" s="257"/>
      <c r="E885" s="257"/>
      <c r="F885" s="257">
        <f>+'7.  Persistence Report'!BA28</f>
        <v>2435358</v>
      </c>
      <c r="G885" s="257">
        <f>+'7.  Persistence Report'!BB28</f>
        <v>2435358</v>
      </c>
      <c r="H885" s="257">
        <f>+'7.  Persistence Report'!BC28</f>
        <v>2435358</v>
      </c>
      <c r="I885" s="257">
        <f>+'7.  Persistence Report'!BD28</f>
        <v>2435358</v>
      </c>
      <c r="J885" s="257">
        <f>+'7.  Persistence Report'!BE28</f>
        <v>0</v>
      </c>
      <c r="K885" s="257">
        <f>+'7.  Persistence Report'!BF28</f>
        <v>0</v>
      </c>
      <c r="L885" s="257">
        <f>+'7.  Persistence Report'!BG28</f>
        <v>0</v>
      </c>
      <c r="M885" s="257">
        <f>+'7.  Persistence Report'!BH28</f>
        <v>0</v>
      </c>
      <c r="N885" s="257">
        <f>+'7.  Persistence Report'!BI28</f>
        <v>0</v>
      </c>
      <c r="O885" s="257">
        <f>+'7.  Persistence Report'!BJ28</f>
        <v>0</v>
      </c>
      <c r="P885" s="257">
        <f>+'7.  Persistence Report'!BK28</f>
        <v>0</v>
      </c>
      <c r="Q885" s="257"/>
      <c r="R885" s="257">
        <v>12</v>
      </c>
      <c r="S885" s="257"/>
      <c r="T885" s="257"/>
      <c r="U885" s="257">
        <f>+'7.  Persistence Report'!V28</f>
        <v>243</v>
      </c>
      <c r="V885" s="257">
        <f>+'7.  Persistence Report'!W28</f>
        <v>243</v>
      </c>
      <c r="W885" s="257">
        <f>+'7.  Persistence Report'!X28</f>
        <v>243</v>
      </c>
      <c r="X885" s="257">
        <f>+'7.  Persistence Report'!Y28</f>
        <v>243</v>
      </c>
      <c r="Y885" s="257">
        <f>+'7.  Persistence Report'!Z28</f>
        <v>0</v>
      </c>
      <c r="Z885" s="257">
        <f>+'7.  Persistence Report'!AA28</f>
        <v>0</v>
      </c>
      <c r="AA885" s="257">
        <f>+'7.  Persistence Report'!AB28</f>
        <v>0</v>
      </c>
      <c r="AB885" s="257">
        <f>+'7.  Persistence Report'!AC28</f>
        <v>0</v>
      </c>
      <c r="AC885" s="257">
        <f>+'7.  Persistence Report'!AD28</f>
        <v>0</v>
      </c>
      <c r="AD885" s="257">
        <f>+'7.  Persistence Report'!AE28</f>
        <v>0</v>
      </c>
      <c r="AE885" s="257">
        <f>+'7.  Persistence Report'!AF28</f>
        <v>0</v>
      </c>
      <c r="AF885" s="673"/>
      <c r="AG885" s="379"/>
      <c r="AH885" s="368">
        <v>7.1999999999999995E-2</v>
      </c>
      <c r="AI885" s="368">
        <v>0.92800000000000005</v>
      </c>
      <c r="AJ885" s="368"/>
      <c r="AK885" s="368"/>
      <c r="AL885" s="368"/>
      <c r="AM885" s="368"/>
      <c r="AN885" s="368"/>
      <c r="AO885" s="368"/>
      <c r="AP885" s="368"/>
      <c r="AQ885" s="368"/>
      <c r="AR885" s="368"/>
      <c r="AS885" s="368"/>
      <c r="AT885" s="368"/>
      <c r="AU885" s="258">
        <f>SUM(AG885:AT885)</f>
        <v>1</v>
      </c>
    </row>
    <row r="886" spans="1:47" ht="15" outlineLevel="1">
      <c r="A886" s="466"/>
      <c r="B886" s="256" t="s">
        <v>341</v>
      </c>
      <c r="C886" s="253" t="s">
        <v>163</v>
      </c>
      <c r="D886" s="257"/>
      <c r="E886" s="257"/>
      <c r="F886" s="257"/>
      <c r="G886" s="257"/>
      <c r="H886" s="257"/>
      <c r="I886" s="257"/>
      <c r="J886" s="257"/>
      <c r="K886" s="257"/>
      <c r="L886" s="257"/>
      <c r="M886" s="257"/>
      <c r="N886" s="257"/>
      <c r="O886" s="257"/>
      <c r="P886" s="257"/>
      <c r="Q886" s="257"/>
      <c r="R886" s="257">
        <f>R885</f>
        <v>12</v>
      </c>
      <c r="S886" s="257"/>
      <c r="T886" s="257"/>
      <c r="U886" s="257"/>
      <c r="V886" s="257"/>
      <c r="W886" s="257"/>
      <c r="X886" s="257"/>
      <c r="Y886" s="257"/>
      <c r="Z886" s="257"/>
      <c r="AA886" s="257"/>
      <c r="AB886" s="257"/>
      <c r="AC886" s="257"/>
      <c r="AD886" s="257"/>
      <c r="AE886" s="257"/>
      <c r="AF886" s="673"/>
      <c r="AG886" s="364">
        <f>AG885</f>
        <v>0</v>
      </c>
      <c r="AH886" s="364">
        <f t="shared" ref="AH886" si="2584">AH885</f>
        <v>7.1999999999999995E-2</v>
      </c>
      <c r="AI886" s="364">
        <f t="shared" ref="AI886" si="2585">AI885</f>
        <v>0.92800000000000005</v>
      </c>
      <c r="AJ886" s="364">
        <f t="shared" ref="AJ886" si="2586">AJ885</f>
        <v>0</v>
      </c>
      <c r="AK886" s="364">
        <f t="shared" ref="AK886" si="2587">AK885</f>
        <v>0</v>
      </c>
      <c r="AL886" s="364">
        <f t="shared" ref="AL886" si="2588">AL885</f>
        <v>0</v>
      </c>
      <c r="AM886" s="364">
        <f t="shared" ref="AM886" si="2589">AM885</f>
        <v>0</v>
      </c>
      <c r="AN886" s="364">
        <f t="shared" ref="AN886" si="2590">AN885</f>
        <v>0</v>
      </c>
      <c r="AO886" s="364">
        <f t="shared" ref="AO886" si="2591">AO885</f>
        <v>0</v>
      </c>
      <c r="AP886" s="364">
        <f t="shared" ref="AP886" si="2592">AP885</f>
        <v>0</v>
      </c>
      <c r="AQ886" s="364">
        <f t="shared" ref="AQ886" si="2593">AQ885</f>
        <v>0</v>
      </c>
      <c r="AR886" s="364">
        <f t="shared" ref="AR886" si="2594">AR885</f>
        <v>0</v>
      </c>
      <c r="AS886" s="364">
        <f t="shared" ref="AS886" si="2595">AS885</f>
        <v>0</v>
      </c>
      <c r="AT886" s="364">
        <f t="shared" ref="AT886" si="2596">AT885</f>
        <v>0</v>
      </c>
      <c r="AU886" s="268"/>
    </row>
    <row r="887" spans="1:47" ht="15" outlineLevel="1">
      <c r="A887" s="466"/>
      <c r="B887" s="256"/>
      <c r="C887" s="253"/>
      <c r="D887" s="253"/>
      <c r="E887" s="253"/>
      <c r="F887" s="253"/>
      <c r="G887" s="253"/>
      <c r="H887" s="253"/>
      <c r="I887" s="253"/>
      <c r="J887" s="253"/>
      <c r="K887" s="253"/>
      <c r="L887" s="253"/>
      <c r="M887" s="253"/>
      <c r="N887" s="253"/>
      <c r="O887" s="253"/>
      <c r="P887" s="253"/>
      <c r="Q887" s="253"/>
      <c r="R887" s="253"/>
      <c r="S887" s="253"/>
      <c r="T887" s="253"/>
      <c r="U887" s="253"/>
      <c r="V887" s="253"/>
      <c r="W887" s="253"/>
      <c r="X887" s="253"/>
      <c r="Y887" s="253"/>
      <c r="Z887" s="253"/>
      <c r="AA887" s="253"/>
      <c r="AB887" s="253"/>
      <c r="AC887" s="253"/>
      <c r="AD887" s="253"/>
      <c r="AE887" s="253"/>
      <c r="AF887" s="253"/>
      <c r="AG887" s="365"/>
      <c r="AH887" s="378"/>
      <c r="AI887" s="378"/>
      <c r="AJ887" s="378"/>
      <c r="AK887" s="378"/>
      <c r="AL887" s="378"/>
      <c r="AM887" s="378"/>
      <c r="AN887" s="378"/>
      <c r="AO887" s="378"/>
      <c r="AP887" s="378"/>
      <c r="AQ887" s="378"/>
      <c r="AR887" s="378"/>
      <c r="AS887" s="378"/>
      <c r="AT887" s="378"/>
      <c r="AU887" s="268"/>
    </row>
    <row r="888" spans="1:47" ht="15" outlineLevel="1">
      <c r="A888" s="466">
        <v>27</v>
      </c>
      <c r="B888" s="381" t="s">
        <v>119</v>
      </c>
      <c r="C888" s="253" t="s">
        <v>25</v>
      </c>
      <c r="D888" s="257"/>
      <c r="E888" s="257"/>
      <c r="F888" s="257">
        <f>+'7.  Persistence Report'!BA56</f>
        <v>12161</v>
      </c>
      <c r="G888" s="257">
        <f>+'7.  Persistence Report'!BB56</f>
        <v>12161</v>
      </c>
      <c r="H888" s="257">
        <f>+'7.  Persistence Report'!BC56</f>
        <v>12161</v>
      </c>
      <c r="I888" s="257">
        <f>+'7.  Persistence Report'!BD56</f>
        <v>12161</v>
      </c>
      <c r="J888" s="257">
        <f>+'7.  Persistence Report'!BE56</f>
        <v>0</v>
      </c>
      <c r="K888" s="257">
        <f>+'7.  Persistence Report'!BF56</f>
        <v>0</v>
      </c>
      <c r="L888" s="257">
        <f>+'7.  Persistence Report'!BG56</f>
        <v>0</v>
      </c>
      <c r="M888" s="257">
        <f>+'7.  Persistence Report'!BH56</f>
        <v>0</v>
      </c>
      <c r="N888" s="257">
        <f>+'7.  Persistence Report'!BI56</f>
        <v>0</v>
      </c>
      <c r="O888" s="257">
        <f>+'7.  Persistence Report'!BJ56</f>
        <v>0</v>
      </c>
      <c r="P888" s="257">
        <f>+'7.  Persistence Report'!BK56</f>
        <v>0</v>
      </c>
      <c r="Q888" s="257"/>
      <c r="R888" s="257">
        <v>12</v>
      </c>
      <c r="S888" s="257"/>
      <c r="T888" s="257"/>
      <c r="U888" s="257">
        <f>+'7.  Persistence Report'!V56</f>
        <v>2</v>
      </c>
      <c r="V888" s="257">
        <f>+'7.  Persistence Report'!W56</f>
        <v>2</v>
      </c>
      <c r="W888" s="257">
        <f>+'7.  Persistence Report'!X56</f>
        <v>2</v>
      </c>
      <c r="X888" s="257">
        <f>+'7.  Persistence Report'!Y56</f>
        <v>2</v>
      </c>
      <c r="Y888" s="257">
        <f>+'7.  Persistence Report'!Z56</f>
        <v>0</v>
      </c>
      <c r="Z888" s="257">
        <f>+'7.  Persistence Report'!AA56</f>
        <v>0</v>
      </c>
      <c r="AA888" s="257">
        <f>+'7.  Persistence Report'!AB56</f>
        <v>0</v>
      </c>
      <c r="AB888" s="257">
        <f>+'7.  Persistence Report'!AC56</f>
        <v>0</v>
      </c>
      <c r="AC888" s="257">
        <f>+'7.  Persistence Report'!AD56</f>
        <v>0</v>
      </c>
      <c r="AD888" s="257">
        <f>+'7.  Persistence Report'!AE56</f>
        <v>0</v>
      </c>
      <c r="AE888" s="257">
        <f>+'7.  Persistence Report'!AF56</f>
        <v>0</v>
      </c>
      <c r="AF888" s="673"/>
      <c r="AG888" s="379"/>
      <c r="AH888" s="368">
        <v>1</v>
      </c>
      <c r="AI888" s="368"/>
      <c r="AJ888" s="368"/>
      <c r="AK888" s="368"/>
      <c r="AL888" s="368"/>
      <c r="AM888" s="368"/>
      <c r="AN888" s="368"/>
      <c r="AO888" s="368"/>
      <c r="AP888" s="368"/>
      <c r="AQ888" s="368"/>
      <c r="AR888" s="368"/>
      <c r="AS888" s="368"/>
      <c r="AT888" s="368"/>
      <c r="AU888" s="258">
        <f>SUM(AG888:AT888)</f>
        <v>1</v>
      </c>
    </row>
    <row r="889" spans="1:47" ht="15" outlineLevel="1">
      <c r="A889" s="466"/>
      <c r="B889" s="256" t="s">
        <v>341</v>
      </c>
      <c r="C889" s="253" t="s">
        <v>163</v>
      </c>
      <c r="D889" s="257"/>
      <c r="E889" s="257"/>
      <c r="F889" s="257"/>
      <c r="G889" s="257"/>
      <c r="H889" s="257"/>
      <c r="I889" s="257"/>
      <c r="J889" s="257"/>
      <c r="K889" s="257"/>
      <c r="L889" s="257"/>
      <c r="M889" s="257"/>
      <c r="N889" s="257"/>
      <c r="O889" s="257"/>
      <c r="P889" s="257"/>
      <c r="Q889" s="257"/>
      <c r="R889" s="257">
        <f>R888</f>
        <v>12</v>
      </c>
      <c r="S889" s="257"/>
      <c r="T889" s="257"/>
      <c r="U889" s="257"/>
      <c r="V889" s="257"/>
      <c r="W889" s="257"/>
      <c r="X889" s="257"/>
      <c r="Y889" s="257"/>
      <c r="Z889" s="257"/>
      <c r="AA889" s="257"/>
      <c r="AB889" s="257"/>
      <c r="AC889" s="257"/>
      <c r="AD889" s="257"/>
      <c r="AE889" s="257"/>
      <c r="AF889" s="673"/>
      <c r="AG889" s="364">
        <f>AG888</f>
        <v>0</v>
      </c>
      <c r="AH889" s="364">
        <f t="shared" ref="AH889" si="2597">AH888</f>
        <v>1</v>
      </c>
      <c r="AI889" s="364">
        <f t="shared" ref="AI889" si="2598">AI888</f>
        <v>0</v>
      </c>
      <c r="AJ889" s="364">
        <f t="shared" ref="AJ889" si="2599">AJ888</f>
        <v>0</v>
      </c>
      <c r="AK889" s="364">
        <f t="shared" ref="AK889" si="2600">AK888</f>
        <v>0</v>
      </c>
      <c r="AL889" s="364">
        <f t="shared" ref="AL889" si="2601">AL888</f>
        <v>0</v>
      </c>
      <c r="AM889" s="364">
        <f t="shared" ref="AM889" si="2602">AM888</f>
        <v>0</v>
      </c>
      <c r="AN889" s="364">
        <f t="shared" ref="AN889" si="2603">AN888</f>
        <v>0</v>
      </c>
      <c r="AO889" s="364">
        <f t="shared" ref="AO889" si="2604">AO888</f>
        <v>0</v>
      </c>
      <c r="AP889" s="364">
        <f t="shared" ref="AP889" si="2605">AP888</f>
        <v>0</v>
      </c>
      <c r="AQ889" s="364">
        <f t="shared" ref="AQ889" si="2606">AQ888</f>
        <v>0</v>
      </c>
      <c r="AR889" s="364">
        <f t="shared" ref="AR889" si="2607">AR888</f>
        <v>0</v>
      </c>
      <c r="AS889" s="364">
        <f t="shared" ref="AS889" si="2608">AS888</f>
        <v>0</v>
      </c>
      <c r="AT889" s="364">
        <f t="shared" ref="AT889" si="2609">AT888</f>
        <v>0</v>
      </c>
      <c r="AU889" s="268"/>
    </row>
    <row r="890" spans="1:47" ht="15" outlineLevel="1">
      <c r="A890" s="466"/>
      <c r="B890" s="256"/>
      <c r="C890" s="253"/>
      <c r="D890" s="253"/>
      <c r="E890" s="253"/>
      <c r="F890" s="253"/>
      <c r="G890" s="253"/>
      <c r="H890" s="253"/>
      <c r="I890" s="253"/>
      <c r="J890" s="253"/>
      <c r="K890" s="253"/>
      <c r="L890" s="253"/>
      <c r="M890" s="253"/>
      <c r="N890" s="253"/>
      <c r="O890" s="253"/>
      <c r="P890" s="253"/>
      <c r="Q890" s="253"/>
      <c r="R890" s="253"/>
      <c r="S890" s="253"/>
      <c r="T890" s="253"/>
      <c r="U890" s="253"/>
      <c r="V890" s="253"/>
      <c r="W890" s="253"/>
      <c r="X890" s="253"/>
      <c r="Y890" s="253"/>
      <c r="Z890" s="253"/>
      <c r="AA890" s="253"/>
      <c r="AB890" s="253"/>
      <c r="AC890" s="253"/>
      <c r="AD890" s="253"/>
      <c r="AE890" s="253"/>
      <c r="AF890" s="253"/>
      <c r="AG890" s="365"/>
      <c r="AH890" s="378"/>
      <c r="AI890" s="378"/>
      <c r="AJ890" s="378"/>
      <c r="AK890" s="378"/>
      <c r="AL890" s="378"/>
      <c r="AM890" s="378"/>
      <c r="AN890" s="378"/>
      <c r="AO890" s="378"/>
      <c r="AP890" s="378"/>
      <c r="AQ890" s="378"/>
      <c r="AR890" s="378"/>
      <c r="AS890" s="378"/>
      <c r="AT890" s="378"/>
      <c r="AU890" s="268"/>
    </row>
    <row r="891" spans="1:47" ht="30" outlineLevel="1">
      <c r="A891" s="466">
        <v>28</v>
      </c>
      <c r="B891" s="381" t="s">
        <v>120</v>
      </c>
      <c r="C891" s="253" t="s">
        <v>25</v>
      </c>
      <c r="D891" s="257"/>
      <c r="E891" s="257"/>
      <c r="F891" s="257"/>
      <c r="G891" s="257"/>
      <c r="H891" s="257"/>
      <c r="I891" s="257"/>
      <c r="J891" s="257"/>
      <c r="K891" s="257"/>
      <c r="L891" s="257"/>
      <c r="M891" s="257"/>
      <c r="N891" s="257"/>
      <c r="O891" s="257"/>
      <c r="P891" s="257"/>
      <c r="Q891" s="257"/>
      <c r="R891" s="257">
        <v>12</v>
      </c>
      <c r="S891" s="257"/>
      <c r="T891" s="257"/>
      <c r="U891" s="257"/>
      <c r="V891" s="257"/>
      <c r="W891" s="257"/>
      <c r="X891" s="257"/>
      <c r="Y891" s="257"/>
      <c r="Z891" s="257"/>
      <c r="AA891" s="257"/>
      <c r="AB891" s="257"/>
      <c r="AC891" s="257"/>
      <c r="AD891" s="257"/>
      <c r="AE891" s="257"/>
      <c r="AF891" s="673"/>
      <c r="AG891" s="379"/>
      <c r="AH891" s="368"/>
      <c r="AI891" s="368"/>
      <c r="AJ891" s="368"/>
      <c r="AK891" s="368"/>
      <c r="AL891" s="368"/>
      <c r="AM891" s="368"/>
      <c r="AN891" s="368"/>
      <c r="AO891" s="368"/>
      <c r="AP891" s="368"/>
      <c r="AQ891" s="368"/>
      <c r="AR891" s="368"/>
      <c r="AS891" s="368"/>
      <c r="AT891" s="368"/>
      <c r="AU891" s="258">
        <f>SUM(AG891:AT891)</f>
        <v>0</v>
      </c>
    </row>
    <row r="892" spans="1:47" ht="15" outlineLevel="1">
      <c r="A892" s="466"/>
      <c r="B892" s="256" t="s">
        <v>341</v>
      </c>
      <c r="C892" s="253" t="s">
        <v>163</v>
      </c>
      <c r="D892" s="257"/>
      <c r="E892" s="257"/>
      <c r="F892" s="257"/>
      <c r="G892" s="257"/>
      <c r="H892" s="257"/>
      <c r="I892" s="257"/>
      <c r="J892" s="257"/>
      <c r="K892" s="257"/>
      <c r="L892" s="257"/>
      <c r="M892" s="257"/>
      <c r="N892" s="257"/>
      <c r="O892" s="257"/>
      <c r="P892" s="257"/>
      <c r="Q892" s="257"/>
      <c r="R892" s="257">
        <f>R891</f>
        <v>12</v>
      </c>
      <c r="S892" s="257"/>
      <c r="T892" s="257"/>
      <c r="U892" s="257"/>
      <c r="V892" s="257"/>
      <c r="W892" s="257"/>
      <c r="X892" s="257"/>
      <c r="Y892" s="257"/>
      <c r="Z892" s="257"/>
      <c r="AA892" s="257"/>
      <c r="AB892" s="257"/>
      <c r="AC892" s="257"/>
      <c r="AD892" s="257"/>
      <c r="AE892" s="257"/>
      <c r="AF892" s="673"/>
      <c r="AG892" s="364">
        <f>AG891</f>
        <v>0</v>
      </c>
      <c r="AH892" s="364">
        <f t="shared" ref="AH892" si="2610">AH891</f>
        <v>0</v>
      </c>
      <c r="AI892" s="364">
        <f t="shared" ref="AI892" si="2611">AI891</f>
        <v>0</v>
      </c>
      <c r="AJ892" s="364">
        <f t="shared" ref="AJ892" si="2612">AJ891</f>
        <v>0</v>
      </c>
      <c r="AK892" s="364">
        <f t="shared" ref="AK892" si="2613">AK891</f>
        <v>0</v>
      </c>
      <c r="AL892" s="364">
        <f t="shared" ref="AL892" si="2614">AL891</f>
        <v>0</v>
      </c>
      <c r="AM892" s="364">
        <f t="shared" ref="AM892" si="2615">AM891</f>
        <v>0</v>
      </c>
      <c r="AN892" s="364">
        <f t="shared" ref="AN892" si="2616">AN891</f>
        <v>0</v>
      </c>
      <c r="AO892" s="364">
        <f t="shared" ref="AO892" si="2617">AO891</f>
        <v>0</v>
      </c>
      <c r="AP892" s="364">
        <f t="shared" ref="AP892" si="2618">AP891</f>
        <v>0</v>
      </c>
      <c r="AQ892" s="364">
        <f t="shared" ref="AQ892" si="2619">AQ891</f>
        <v>0</v>
      </c>
      <c r="AR892" s="364">
        <f t="shared" ref="AR892" si="2620">AR891</f>
        <v>0</v>
      </c>
      <c r="AS892" s="364">
        <f t="shared" ref="AS892" si="2621">AS891</f>
        <v>0</v>
      </c>
      <c r="AT892" s="364">
        <f t="shared" ref="AT892" si="2622">AT891</f>
        <v>0</v>
      </c>
      <c r="AU892" s="268"/>
    </row>
    <row r="893" spans="1:47" ht="15" outlineLevel="1">
      <c r="A893" s="466"/>
      <c r="B893" s="256"/>
      <c r="C893" s="253"/>
      <c r="D893" s="253"/>
      <c r="E893" s="253"/>
      <c r="F893" s="253"/>
      <c r="G893" s="253"/>
      <c r="H893" s="253"/>
      <c r="I893" s="253"/>
      <c r="J893" s="253"/>
      <c r="K893" s="253"/>
      <c r="L893" s="253"/>
      <c r="M893" s="253"/>
      <c r="N893" s="253"/>
      <c r="O893" s="253"/>
      <c r="P893" s="253"/>
      <c r="Q893" s="253"/>
      <c r="R893" s="253"/>
      <c r="S893" s="253"/>
      <c r="T893" s="253"/>
      <c r="U893" s="253"/>
      <c r="V893" s="253"/>
      <c r="W893" s="253"/>
      <c r="X893" s="253"/>
      <c r="Y893" s="253"/>
      <c r="Z893" s="253"/>
      <c r="AA893" s="253"/>
      <c r="AB893" s="253"/>
      <c r="AC893" s="253"/>
      <c r="AD893" s="253"/>
      <c r="AE893" s="253"/>
      <c r="AF893" s="253"/>
      <c r="AG893" s="365"/>
      <c r="AH893" s="378"/>
      <c r="AI893" s="378"/>
      <c r="AJ893" s="378"/>
      <c r="AK893" s="378"/>
      <c r="AL893" s="378"/>
      <c r="AM893" s="378"/>
      <c r="AN893" s="378"/>
      <c r="AO893" s="378"/>
      <c r="AP893" s="378"/>
      <c r="AQ893" s="378"/>
      <c r="AR893" s="378"/>
      <c r="AS893" s="378"/>
      <c r="AT893" s="378"/>
      <c r="AU893" s="268"/>
    </row>
    <row r="894" spans="1:47" ht="30" outlineLevel="1">
      <c r="A894" s="466">
        <v>29</v>
      </c>
      <c r="B894" s="381" t="s">
        <v>121</v>
      </c>
      <c r="C894" s="253" t="s">
        <v>25</v>
      </c>
      <c r="D894" s="257"/>
      <c r="E894" s="257"/>
      <c r="F894" s="257"/>
      <c r="G894" s="257"/>
      <c r="H894" s="257"/>
      <c r="I894" s="257"/>
      <c r="J894" s="257"/>
      <c r="K894" s="257"/>
      <c r="L894" s="257"/>
      <c r="M894" s="257"/>
      <c r="N894" s="257"/>
      <c r="O894" s="257"/>
      <c r="P894" s="257"/>
      <c r="Q894" s="257"/>
      <c r="R894" s="257">
        <v>3</v>
      </c>
      <c r="S894" s="257"/>
      <c r="T894" s="257"/>
      <c r="U894" s="257"/>
      <c r="V894" s="257"/>
      <c r="W894" s="257"/>
      <c r="X894" s="257"/>
      <c r="Y894" s="257"/>
      <c r="Z894" s="257"/>
      <c r="AA894" s="257"/>
      <c r="AB894" s="257"/>
      <c r="AC894" s="257"/>
      <c r="AD894" s="257"/>
      <c r="AE894" s="257"/>
      <c r="AF894" s="673"/>
      <c r="AG894" s="379"/>
      <c r="AH894" s="368"/>
      <c r="AI894" s="368"/>
      <c r="AJ894" s="368"/>
      <c r="AK894" s="368"/>
      <c r="AL894" s="368"/>
      <c r="AM894" s="368"/>
      <c r="AN894" s="368"/>
      <c r="AO894" s="368"/>
      <c r="AP894" s="368"/>
      <c r="AQ894" s="368"/>
      <c r="AR894" s="368"/>
      <c r="AS894" s="368"/>
      <c r="AT894" s="368"/>
      <c r="AU894" s="258">
        <f>SUM(AG894:AT894)</f>
        <v>0</v>
      </c>
    </row>
    <row r="895" spans="1:47" ht="15" outlineLevel="1">
      <c r="A895" s="466"/>
      <c r="B895" s="256" t="s">
        <v>341</v>
      </c>
      <c r="C895" s="253" t="s">
        <v>163</v>
      </c>
      <c r="D895" s="257"/>
      <c r="E895" s="257"/>
      <c r="F895" s="257"/>
      <c r="G895" s="257"/>
      <c r="H895" s="257"/>
      <c r="I895" s="257"/>
      <c r="J895" s="257"/>
      <c r="K895" s="257"/>
      <c r="L895" s="257"/>
      <c r="M895" s="257"/>
      <c r="N895" s="257"/>
      <c r="O895" s="257"/>
      <c r="P895" s="257"/>
      <c r="Q895" s="257"/>
      <c r="R895" s="257">
        <f>R894</f>
        <v>3</v>
      </c>
      <c r="S895" s="257"/>
      <c r="T895" s="257"/>
      <c r="U895" s="257"/>
      <c r="V895" s="257"/>
      <c r="W895" s="257"/>
      <c r="X895" s="257"/>
      <c r="Y895" s="257"/>
      <c r="Z895" s="257"/>
      <c r="AA895" s="257"/>
      <c r="AB895" s="257"/>
      <c r="AC895" s="257"/>
      <c r="AD895" s="257"/>
      <c r="AE895" s="257"/>
      <c r="AF895" s="673"/>
      <c r="AG895" s="364">
        <f>AG894</f>
        <v>0</v>
      </c>
      <c r="AH895" s="364">
        <f t="shared" ref="AH895" si="2623">AH894</f>
        <v>0</v>
      </c>
      <c r="AI895" s="364">
        <f t="shared" ref="AI895" si="2624">AI894</f>
        <v>0</v>
      </c>
      <c r="AJ895" s="364">
        <f t="shared" ref="AJ895" si="2625">AJ894</f>
        <v>0</v>
      </c>
      <c r="AK895" s="364">
        <f t="shared" ref="AK895" si="2626">AK894</f>
        <v>0</v>
      </c>
      <c r="AL895" s="364">
        <f t="shared" ref="AL895" si="2627">AL894</f>
        <v>0</v>
      </c>
      <c r="AM895" s="364">
        <f t="shared" ref="AM895" si="2628">AM894</f>
        <v>0</v>
      </c>
      <c r="AN895" s="364">
        <f t="shared" ref="AN895" si="2629">AN894</f>
        <v>0</v>
      </c>
      <c r="AO895" s="364">
        <f t="shared" ref="AO895" si="2630">AO894</f>
        <v>0</v>
      </c>
      <c r="AP895" s="364">
        <f t="shared" ref="AP895" si="2631">AP894</f>
        <v>0</v>
      </c>
      <c r="AQ895" s="364">
        <f t="shared" ref="AQ895" si="2632">AQ894</f>
        <v>0</v>
      </c>
      <c r="AR895" s="364">
        <f t="shared" ref="AR895" si="2633">AR894</f>
        <v>0</v>
      </c>
      <c r="AS895" s="364">
        <f t="shared" ref="AS895" si="2634">AS894</f>
        <v>0</v>
      </c>
      <c r="AT895" s="364">
        <f t="shared" ref="AT895" si="2635">AT894</f>
        <v>0</v>
      </c>
      <c r="AU895" s="268"/>
    </row>
    <row r="896" spans="1:47" ht="15" outlineLevel="1">
      <c r="A896" s="466"/>
      <c r="B896" s="256"/>
      <c r="C896" s="253"/>
      <c r="D896" s="253"/>
      <c r="E896" s="253"/>
      <c r="F896" s="253"/>
      <c r="G896" s="253"/>
      <c r="H896" s="253"/>
      <c r="I896" s="253"/>
      <c r="J896" s="253"/>
      <c r="K896" s="253"/>
      <c r="L896" s="253"/>
      <c r="M896" s="253"/>
      <c r="N896" s="253"/>
      <c r="O896" s="253"/>
      <c r="P896" s="253"/>
      <c r="Q896" s="253"/>
      <c r="R896" s="253"/>
      <c r="S896" s="253"/>
      <c r="T896" s="253"/>
      <c r="U896" s="253"/>
      <c r="V896" s="253"/>
      <c r="W896" s="253"/>
      <c r="X896" s="253"/>
      <c r="Y896" s="253"/>
      <c r="Z896" s="253"/>
      <c r="AA896" s="253"/>
      <c r="AB896" s="253"/>
      <c r="AC896" s="253"/>
      <c r="AD896" s="253"/>
      <c r="AE896" s="253"/>
      <c r="AF896" s="253"/>
      <c r="AG896" s="365"/>
      <c r="AH896" s="378"/>
      <c r="AI896" s="378"/>
      <c r="AJ896" s="378"/>
      <c r="AK896" s="378"/>
      <c r="AL896" s="378"/>
      <c r="AM896" s="378"/>
      <c r="AN896" s="378"/>
      <c r="AO896" s="378"/>
      <c r="AP896" s="378"/>
      <c r="AQ896" s="378"/>
      <c r="AR896" s="378"/>
      <c r="AS896" s="378"/>
      <c r="AT896" s="378"/>
      <c r="AU896" s="268"/>
    </row>
    <row r="897" spans="1:47" ht="30" outlineLevel="1">
      <c r="A897" s="466">
        <v>30</v>
      </c>
      <c r="B897" s="381" t="s">
        <v>122</v>
      </c>
      <c r="C897" s="253" t="s">
        <v>25</v>
      </c>
      <c r="D897" s="257"/>
      <c r="E897" s="257"/>
      <c r="F897" s="257"/>
      <c r="G897" s="257"/>
      <c r="H897" s="257"/>
      <c r="I897" s="257"/>
      <c r="J897" s="257"/>
      <c r="K897" s="257"/>
      <c r="L897" s="257"/>
      <c r="M897" s="257"/>
      <c r="N897" s="257"/>
      <c r="O897" s="257"/>
      <c r="P897" s="257"/>
      <c r="Q897" s="257"/>
      <c r="R897" s="257">
        <v>12</v>
      </c>
      <c r="S897" s="257"/>
      <c r="T897" s="257"/>
      <c r="U897" s="257"/>
      <c r="V897" s="257"/>
      <c r="W897" s="257"/>
      <c r="X897" s="257"/>
      <c r="Y897" s="257"/>
      <c r="Z897" s="257"/>
      <c r="AA897" s="257"/>
      <c r="AB897" s="257"/>
      <c r="AC897" s="257"/>
      <c r="AD897" s="257"/>
      <c r="AE897" s="257"/>
      <c r="AF897" s="673"/>
      <c r="AG897" s="379"/>
      <c r="AH897" s="368"/>
      <c r="AI897" s="368"/>
      <c r="AJ897" s="368"/>
      <c r="AK897" s="368"/>
      <c r="AL897" s="368"/>
      <c r="AM897" s="368"/>
      <c r="AN897" s="368"/>
      <c r="AO897" s="368"/>
      <c r="AP897" s="368"/>
      <c r="AQ897" s="368"/>
      <c r="AR897" s="368"/>
      <c r="AS897" s="368"/>
      <c r="AT897" s="368"/>
      <c r="AU897" s="258">
        <f>SUM(AG897:AT897)</f>
        <v>0</v>
      </c>
    </row>
    <row r="898" spans="1:47" ht="15" outlineLevel="1">
      <c r="A898" s="466"/>
      <c r="B898" s="256" t="s">
        <v>341</v>
      </c>
      <c r="C898" s="253" t="s">
        <v>163</v>
      </c>
      <c r="D898" s="257"/>
      <c r="E898" s="257"/>
      <c r="F898" s="257"/>
      <c r="G898" s="257"/>
      <c r="H898" s="257"/>
      <c r="I898" s="257"/>
      <c r="J898" s="257"/>
      <c r="K898" s="257"/>
      <c r="L898" s="257"/>
      <c r="M898" s="257"/>
      <c r="N898" s="257"/>
      <c r="O898" s="257"/>
      <c r="P898" s="257"/>
      <c r="Q898" s="257"/>
      <c r="R898" s="257">
        <f>R897</f>
        <v>12</v>
      </c>
      <c r="S898" s="257"/>
      <c r="T898" s="257"/>
      <c r="U898" s="257"/>
      <c r="V898" s="257"/>
      <c r="W898" s="257"/>
      <c r="X898" s="257"/>
      <c r="Y898" s="257"/>
      <c r="Z898" s="257"/>
      <c r="AA898" s="257"/>
      <c r="AB898" s="257"/>
      <c r="AC898" s="257"/>
      <c r="AD898" s="257"/>
      <c r="AE898" s="257"/>
      <c r="AF898" s="673"/>
      <c r="AG898" s="364">
        <f>AG897</f>
        <v>0</v>
      </c>
      <c r="AH898" s="364">
        <f t="shared" ref="AH898" si="2636">AH897</f>
        <v>0</v>
      </c>
      <c r="AI898" s="364">
        <f t="shared" ref="AI898" si="2637">AI897</f>
        <v>0</v>
      </c>
      <c r="AJ898" s="364">
        <f t="shared" ref="AJ898" si="2638">AJ897</f>
        <v>0</v>
      </c>
      <c r="AK898" s="364">
        <f t="shared" ref="AK898" si="2639">AK897</f>
        <v>0</v>
      </c>
      <c r="AL898" s="364">
        <f t="shared" ref="AL898" si="2640">AL897</f>
        <v>0</v>
      </c>
      <c r="AM898" s="364">
        <f t="shared" ref="AM898" si="2641">AM897</f>
        <v>0</v>
      </c>
      <c r="AN898" s="364">
        <f t="shared" ref="AN898" si="2642">AN897</f>
        <v>0</v>
      </c>
      <c r="AO898" s="364">
        <f t="shared" ref="AO898" si="2643">AO897</f>
        <v>0</v>
      </c>
      <c r="AP898" s="364">
        <f t="shared" ref="AP898" si="2644">AP897</f>
        <v>0</v>
      </c>
      <c r="AQ898" s="364">
        <f t="shared" ref="AQ898" si="2645">AQ897</f>
        <v>0</v>
      </c>
      <c r="AR898" s="364">
        <f t="shared" ref="AR898" si="2646">AR897</f>
        <v>0</v>
      </c>
      <c r="AS898" s="364">
        <f t="shared" ref="AS898" si="2647">AS897</f>
        <v>0</v>
      </c>
      <c r="AT898" s="364">
        <f t="shared" ref="AT898" si="2648">AT897</f>
        <v>0</v>
      </c>
      <c r="AU898" s="268"/>
    </row>
    <row r="899" spans="1:47" ht="15" outlineLevel="1">
      <c r="A899" s="466"/>
      <c r="B899" s="256"/>
      <c r="C899" s="253"/>
      <c r="D899" s="253"/>
      <c r="E899" s="253"/>
      <c r="F899" s="253"/>
      <c r="G899" s="253"/>
      <c r="H899" s="253"/>
      <c r="I899" s="253"/>
      <c r="J899" s="253"/>
      <c r="K899" s="253"/>
      <c r="L899" s="253"/>
      <c r="M899" s="253"/>
      <c r="N899" s="253"/>
      <c r="O899" s="253"/>
      <c r="P899" s="253"/>
      <c r="Q899" s="253"/>
      <c r="R899" s="253"/>
      <c r="S899" s="253"/>
      <c r="T899" s="253"/>
      <c r="U899" s="253"/>
      <c r="V899" s="253"/>
      <c r="W899" s="253"/>
      <c r="X899" s="253"/>
      <c r="Y899" s="253"/>
      <c r="Z899" s="253"/>
      <c r="AA899" s="253"/>
      <c r="AB899" s="253"/>
      <c r="AC899" s="253"/>
      <c r="AD899" s="253"/>
      <c r="AE899" s="253"/>
      <c r="AF899" s="253"/>
      <c r="AG899" s="365"/>
      <c r="AH899" s="378"/>
      <c r="AI899" s="378"/>
      <c r="AJ899" s="378"/>
      <c r="AK899" s="378"/>
      <c r="AL899" s="378"/>
      <c r="AM899" s="378"/>
      <c r="AN899" s="378"/>
      <c r="AO899" s="378"/>
      <c r="AP899" s="378"/>
      <c r="AQ899" s="378"/>
      <c r="AR899" s="378"/>
      <c r="AS899" s="378"/>
      <c r="AT899" s="378"/>
      <c r="AU899" s="268"/>
    </row>
    <row r="900" spans="1:47" ht="15" outlineLevel="1">
      <c r="A900" s="466">
        <v>31</v>
      </c>
      <c r="B900" s="381" t="s">
        <v>123</v>
      </c>
      <c r="C900" s="253" t="s">
        <v>25</v>
      </c>
      <c r="D900" s="257"/>
      <c r="E900" s="257"/>
      <c r="F900" s="257"/>
      <c r="G900" s="257"/>
      <c r="H900" s="257"/>
      <c r="I900" s="257"/>
      <c r="J900" s="257"/>
      <c r="K900" s="257"/>
      <c r="L900" s="257"/>
      <c r="M900" s="257"/>
      <c r="N900" s="257"/>
      <c r="O900" s="257"/>
      <c r="P900" s="257"/>
      <c r="Q900" s="257"/>
      <c r="R900" s="257">
        <v>12</v>
      </c>
      <c r="S900" s="257"/>
      <c r="T900" s="257"/>
      <c r="U900" s="257"/>
      <c r="V900" s="257"/>
      <c r="W900" s="257"/>
      <c r="X900" s="257"/>
      <c r="Y900" s="257"/>
      <c r="Z900" s="257"/>
      <c r="AA900" s="257"/>
      <c r="AB900" s="257"/>
      <c r="AC900" s="257"/>
      <c r="AD900" s="257"/>
      <c r="AE900" s="257"/>
      <c r="AF900" s="673"/>
      <c r="AG900" s="379"/>
      <c r="AH900" s="368"/>
      <c r="AI900" s="368"/>
      <c r="AJ900" s="368"/>
      <c r="AK900" s="368"/>
      <c r="AL900" s="368"/>
      <c r="AM900" s="368"/>
      <c r="AN900" s="368"/>
      <c r="AO900" s="368"/>
      <c r="AP900" s="368"/>
      <c r="AQ900" s="368"/>
      <c r="AR900" s="368"/>
      <c r="AS900" s="368"/>
      <c r="AT900" s="368"/>
      <c r="AU900" s="258">
        <f>SUM(AG900:AT900)</f>
        <v>0</v>
      </c>
    </row>
    <row r="901" spans="1:47" ht="15" outlineLevel="1">
      <c r="A901" s="466"/>
      <c r="B901" s="256" t="s">
        <v>341</v>
      </c>
      <c r="C901" s="253" t="s">
        <v>163</v>
      </c>
      <c r="D901" s="257"/>
      <c r="E901" s="257"/>
      <c r="F901" s="257"/>
      <c r="G901" s="257"/>
      <c r="H901" s="257"/>
      <c r="I901" s="257"/>
      <c r="J901" s="257"/>
      <c r="K901" s="257"/>
      <c r="L901" s="257"/>
      <c r="M901" s="257"/>
      <c r="N901" s="257"/>
      <c r="O901" s="257"/>
      <c r="P901" s="257"/>
      <c r="Q901" s="257"/>
      <c r="R901" s="257">
        <f>R900</f>
        <v>12</v>
      </c>
      <c r="S901" s="257"/>
      <c r="T901" s="257"/>
      <c r="U901" s="257"/>
      <c r="V901" s="257"/>
      <c r="W901" s="257"/>
      <c r="X901" s="257"/>
      <c r="Y901" s="257"/>
      <c r="Z901" s="257"/>
      <c r="AA901" s="257"/>
      <c r="AB901" s="257"/>
      <c r="AC901" s="257"/>
      <c r="AD901" s="257"/>
      <c r="AE901" s="257"/>
      <c r="AF901" s="673"/>
      <c r="AG901" s="364">
        <f>AG900</f>
        <v>0</v>
      </c>
      <c r="AH901" s="364">
        <f t="shared" ref="AH901" si="2649">AH900</f>
        <v>0</v>
      </c>
      <c r="AI901" s="364">
        <f t="shared" ref="AI901" si="2650">AI900</f>
        <v>0</v>
      </c>
      <c r="AJ901" s="364">
        <f t="shared" ref="AJ901" si="2651">AJ900</f>
        <v>0</v>
      </c>
      <c r="AK901" s="364">
        <f t="shared" ref="AK901" si="2652">AK900</f>
        <v>0</v>
      </c>
      <c r="AL901" s="364">
        <f t="shared" ref="AL901" si="2653">AL900</f>
        <v>0</v>
      </c>
      <c r="AM901" s="364">
        <f t="shared" ref="AM901" si="2654">AM900</f>
        <v>0</v>
      </c>
      <c r="AN901" s="364">
        <f t="shared" ref="AN901" si="2655">AN900</f>
        <v>0</v>
      </c>
      <c r="AO901" s="364">
        <f t="shared" ref="AO901" si="2656">AO900</f>
        <v>0</v>
      </c>
      <c r="AP901" s="364">
        <f t="shared" ref="AP901" si="2657">AP900</f>
        <v>0</v>
      </c>
      <c r="AQ901" s="364">
        <f t="shared" ref="AQ901" si="2658">AQ900</f>
        <v>0</v>
      </c>
      <c r="AR901" s="364">
        <f t="shared" ref="AR901" si="2659">AR900</f>
        <v>0</v>
      </c>
      <c r="AS901" s="364">
        <f t="shared" ref="AS901" si="2660">AS900</f>
        <v>0</v>
      </c>
      <c r="AT901" s="364">
        <f t="shared" ref="AT901" si="2661">AT900</f>
        <v>0</v>
      </c>
      <c r="AU901" s="268"/>
    </row>
    <row r="902" spans="1:47" ht="15" outlineLevel="1">
      <c r="A902" s="466"/>
      <c r="B902" s="381"/>
      <c r="C902" s="253"/>
      <c r="D902" s="253"/>
      <c r="E902" s="253"/>
      <c r="F902" s="253"/>
      <c r="G902" s="253"/>
      <c r="H902" s="253"/>
      <c r="I902" s="253"/>
      <c r="J902" s="253"/>
      <c r="K902" s="253"/>
      <c r="L902" s="253"/>
      <c r="M902" s="253"/>
      <c r="N902" s="253"/>
      <c r="O902" s="253"/>
      <c r="P902" s="253"/>
      <c r="Q902" s="253"/>
      <c r="R902" s="253"/>
      <c r="S902" s="253"/>
      <c r="T902" s="253"/>
      <c r="U902" s="253"/>
      <c r="V902" s="253"/>
      <c r="W902" s="253"/>
      <c r="X902" s="253"/>
      <c r="Y902" s="253"/>
      <c r="Z902" s="253"/>
      <c r="AA902" s="253"/>
      <c r="AB902" s="253"/>
      <c r="AC902" s="253"/>
      <c r="AD902" s="253"/>
      <c r="AE902" s="253"/>
      <c r="AF902" s="253"/>
      <c r="AG902" s="365"/>
      <c r="AH902" s="378"/>
      <c r="AI902" s="378"/>
      <c r="AJ902" s="378"/>
      <c r="AK902" s="378"/>
      <c r="AL902" s="378"/>
      <c r="AM902" s="378"/>
      <c r="AN902" s="378"/>
      <c r="AO902" s="378"/>
      <c r="AP902" s="378"/>
      <c r="AQ902" s="378"/>
      <c r="AR902" s="378"/>
      <c r="AS902" s="378"/>
      <c r="AT902" s="378"/>
      <c r="AU902" s="268"/>
    </row>
    <row r="903" spans="1:47" ht="15" outlineLevel="1">
      <c r="A903" s="466">
        <v>32</v>
      </c>
      <c r="B903" s="381" t="s">
        <v>124</v>
      </c>
      <c r="C903" s="253" t="s">
        <v>25</v>
      </c>
      <c r="D903" s="257"/>
      <c r="E903" s="257"/>
      <c r="F903" s="257"/>
      <c r="G903" s="257"/>
      <c r="H903" s="257"/>
      <c r="I903" s="257"/>
      <c r="J903" s="257"/>
      <c r="K903" s="257"/>
      <c r="L903" s="257"/>
      <c r="M903" s="257"/>
      <c r="N903" s="257"/>
      <c r="O903" s="257"/>
      <c r="P903" s="257"/>
      <c r="Q903" s="257"/>
      <c r="R903" s="257">
        <v>12</v>
      </c>
      <c r="S903" s="257"/>
      <c r="T903" s="257"/>
      <c r="U903" s="257"/>
      <c r="V903" s="257"/>
      <c r="W903" s="257"/>
      <c r="X903" s="257"/>
      <c r="Y903" s="257"/>
      <c r="Z903" s="257"/>
      <c r="AA903" s="257"/>
      <c r="AB903" s="257"/>
      <c r="AC903" s="257"/>
      <c r="AD903" s="257"/>
      <c r="AE903" s="257"/>
      <c r="AF903" s="673"/>
      <c r="AG903" s="379"/>
      <c r="AH903" s="368"/>
      <c r="AI903" s="368"/>
      <c r="AJ903" s="368"/>
      <c r="AK903" s="368"/>
      <c r="AL903" s="368"/>
      <c r="AM903" s="368"/>
      <c r="AN903" s="368"/>
      <c r="AO903" s="368"/>
      <c r="AP903" s="368"/>
      <c r="AQ903" s="368"/>
      <c r="AR903" s="368"/>
      <c r="AS903" s="368"/>
      <c r="AT903" s="368"/>
      <c r="AU903" s="258">
        <f>SUM(AG903:AT903)</f>
        <v>0</v>
      </c>
    </row>
    <row r="904" spans="1:47" ht="15" outlineLevel="1">
      <c r="A904" s="466"/>
      <c r="B904" s="256" t="s">
        <v>341</v>
      </c>
      <c r="C904" s="253" t="s">
        <v>163</v>
      </c>
      <c r="D904" s="257"/>
      <c r="E904" s="257"/>
      <c r="F904" s="257"/>
      <c r="G904" s="257"/>
      <c r="H904" s="257"/>
      <c r="I904" s="257"/>
      <c r="J904" s="257"/>
      <c r="K904" s="257"/>
      <c r="L904" s="257"/>
      <c r="M904" s="257"/>
      <c r="N904" s="257"/>
      <c r="O904" s="257"/>
      <c r="P904" s="257"/>
      <c r="Q904" s="257"/>
      <c r="R904" s="257">
        <f>R903</f>
        <v>12</v>
      </c>
      <c r="S904" s="257"/>
      <c r="T904" s="257"/>
      <c r="U904" s="257"/>
      <c r="V904" s="257"/>
      <c r="W904" s="257"/>
      <c r="X904" s="257"/>
      <c r="Y904" s="257"/>
      <c r="Z904" s="257"/>
      <c r="AA904" s="257"/>
      <c r="AB904" s="257"/>
      <c r="AC904" s="257"/>
      <c r="AD904" s="257"/>
      <c r="AE904" s="257"/>
      <c r="AF904" s="673"/>
      <c r="AG904" s="364">
        <f>AG903</f>
        <v>0</v>
      </c>
      <c r="AH904" s="364">
        <f t="shared" ref="AH904" si="2662">AH903</f>
        <v>0</v>
      </c>
      <c r="AI904" s="364">
        <f t="shared" ref="AI904" si="2663">AI903</f>
        <v>0</v>
      </c>
      <c r="AJ904" s="364">
        <f t="shared" ref="AJ904" si="2664">AJ903</f>
        <v>0</v>
      </c>
      <c r="AK904" s="364">
        <f t="shared" ref="AK904" si="2665">AK903</f>
        <v>0</v>
      </c>
      <c r="AL904" s="364">
        <f t="shared" ref="AL904" si="2666">AL903</f>
        <v>0</v>
      </c>
      <c r="AM904" s="364">
        <f t="shared" ref="AM904" si="2667">AM903</f>
        <v>0</v>
      </c>
      <c r="AN904" s="364">
        <f t="shared" ref="AN904" si="2668">AN903</f>
        <v>0</v>
      </c>
      <c r="AO904" s="364">
        <f t="shared" ref="AO904" si="2669">AO903</f>
        <v>0</v>
      </c>
      <c r="AP904" s="364">
        <f t="shared" ref="AP904" si="2670">AP903</f>
        <v>0</v>
      </c>
      <c r="AQ904" s="364">
        <f t="shared" ref="AQ904" si="2671">AQ903</f>
        <v>0</v>
      </c>
      <c r="AR904" s="364">
        <f t="shared" ref="AR904" si="2672">AR903</f>
        <v>0</v>
      </c>
      <c r="AS904" s="364">
        <f t="shared" ref="AS904" si="2673">AS903</f>
        <v>0</v>
      </c>
      <c r="AT904" s="364">
        <f>AT903</f>
        <v>0</v>
      </c>
      <c r="AU904" s="268"/>
    </row>
    <row r="905" spans="1:47" ht="15" outlineLevel="1">
      <c r="A905" s="466"/>
      <c r="B905" s="381"/>
      <c r="C905" s="253"/>
      <c r="D905" s="253"/>
      <c r="E905" s="253"/>
      <c r="F905" s="253"/>
      <c r="G905" s="253"/>
      <c r="H905" s="253"/>
      <c r="I905" s="253"/>
      <c r="J905" s="253"/>
      <c r="K905" s="253"/>
      <c r="L905" s="253"/>
      <c r="M905" s="253"/>
      <c r="N905" s="253"/>
      <c r="O905" s="253"/>
      <c r="P905" s="253"/>
      <c r="Q905" s="253"/>
      <c r="R905" s="253"/>
      <c r="S905" s="253"/>
      <c r="T905" s="253"/>
      <c r="U905" s="253"/>
      <c r="V905" s="253"/>
      <c r="W905" s="253"/>
      <c r="X905" s="253"/>
      <c r="Y905" s="253"/>
      <c r="Z905" s="253"/>
      <c r="AA905" s="253"/>
      <c r="AB905" s="253"/>
      <c r="AC905" s="253"/>
      <c r="AD905" s="253"/>
      <c r="AE905" s="253"/>
      <c r="AF905" s="253"/>
      <c r="AG905" s="365"/>
      <c r="AH905" s="378"/>
      <c r="AI905" s="378"/>
      <c r="AJ905" s="378"/>
      <c r="AK905" s="378"/>
      <c r="AL905" s="378"/>
      <c r="AM905" s="378"/>
      <c r="AN905" s="378"/>
      <c r="AO905" s="378"/>
      <c r="AP905" s="378"/>
      <c r="AQ905" s="378"/>
      <c r="AR905" s="378"/>
      <c r="AS905" s="378"/>
      <c r="AT905" s="378"/>
      <c r="AU905" s="268"/>
    </row>
    <row r="906" spans="1:47" ht="15.6" outlineLevel="1">
      <c r="A906" s="466"/>
      <c r="B906" s="250" t="s">
        <v>498</v>
      </c>
      <c r="C906" s="253"/>
      <c r="D906" s="253"/>
      <c r="E906" s="253"/>
      <c r="F906" s="253"/>
      <c r="G906" s="253"/>
      <c r="H906" s="253"/>
      <c r="I906" s="253"/>
      <c r="J906" s="253"/>
      <c r="K906" s="253"/>
      <c r="L906" s="253"/>
      <c r="M906" s="253"/>
      <c r="N906" s="253"/>
      <c r="O906" s="253"/>
      <c r="P906" s="253"/>
      <c r="Q906" s="253"/>
      <c r="R906" s="253"/>
      <c r="S906" s="253"/>
      <c r="T906" s="253"/>
      <c r="U906" s="253"/>
      <c r="V906" s="253"/>
      <c r="W906" s="253"/>
      <c r="X906" s="253"/>
      <c r="Y906" s="253"/>
      <c r="Z906" s="253"/>
      <c r="AA906" s="253"/>
      <c r="AB906" s="253"/>
      <c r="AC906" s="253"/>
      <c r="AD906" s="253"/>
      <c r="AE906" s="253"/>
      <c r="AF906" s="253"/>
      <c r="AG906" s="365"/>
      <c r="AH906" s="378"/>
      <c r="AI906" s="378"/>
      <c r="AJ906" s="378"/>
      <c r="AK906" s="378"/>
      <c r="AL906" s="378"/>
      <c r="AM906" s="378"/>
      <c r="AN906" s="378"/>
      <c r="AO906" s="378"/>
      <c r="AP906" s="378"/>
      <c r="AQ906" s="378"/>
      <c r="AR906" s="378"/>
      <c r="AS906" s="378"/>
      <c r="AT906" s="378"/>
      <c r="AU906" s="268"/>
    </row>
    <row r="907" spans="1:47" ht="15" outlineLevel="1">
      <c r="A907" s="466">
        <v>33</v>
      </c>
      <c r="B907" s="381" t="s">
        <v>125</v>
      </c>
      <c r="C907" s="253" t="s">
        <v>25</v>
      </c>
      <c r="D907" s="257"/>
      <c r="E907" s="257"/>
      <c r="F907" s="257"/>
      <c r="G907" s="257"/>
      <c r="H907" s="257"/>
      <c r="I907" s="257"/>
      <c r="J907" s="257"/>
      <c r="K907" s="257"/>
      <c r="L907" s="257"/>
      <c r="M907" s="257"/>
      <c r="N907" s="257"/>
      <c r="O907" s="257"/>
      <c r="P907" s="257"/>
      <c r="Q907" s="257"/>
      <c r="R907" s="257">
        <v>0</v>
      </c>
      <c r="S907" s="257"/>
      <c r="T907" s="257"/>
      <c r="U907" s="257"/>
      <c r="V907" s="257"/>
      <c r="W907" s="257"/>
      <c r="X907" s="257"/>
      <c r="Y907" s="257"/>
      <c r="Z907" s="257"/>
      <c r="AA907" s="257"/>
      <c r="AB907" s="257"/>
      <c r="AC907" s="257"/>
      <c r="AD907" s="257"/>
      <c r="AE907" s="257"/>
      <c r="AF907" s="673"/>
      <c r="AG907" s="379"/>
      <c r="AH907" s="368"/>
      <c r="AI907" s="368"/>
      <c r="AJ907" s="368"/>
      <c r="AK907" s="368"/>
      <c r="AL907" s="368"/>
      <c r="AM907" s="368"/>
      <c r="AN907" s="368"/>
      <c r="AO907" s="368"/>
      <c r="AP907" s="368"/>
      <c r="AQ907" s="368"/>
      <c r="AR907" s="368"/>
      <c r="AS907" s="368"/>
      <c r="AT907" s="368"/>
      <c r="AU907" s="258">
        <f>SUM(AG907:AT907)</f>
        <v>0</v>
      </c>
    </row>
    <row r="908" spans="1:47" ht="15" outlineLevel="1">
      <c r="A908" s="466"/>
      <c r="B908" s="256" t="s">
        <v>341</v>
      </c>
      <c r="C908" s="253" t="s">
        <v>163</v>
      </c>
      <c r="D908" s="257"/>
      <c r="E908" s="257"/>
      <c r="F908" s="257"/>
      <c r="G908" s="257"/>
      <c r="H908" s="257"/>
      <c r="I908" s="257"/>
      <c r="J908" s="257"/>
      <c r="K908" s="257"/>
      <c r="L908" s="257"/>
      <c r="M908" s="257"/>
      <c r="N908" s="257"/>
      <c r="O908" s="257"/>
      <c r="P908" s="257"/>
      <c r="Q908" s="257"/>
      <c r="R908" s="257">
        <f>R907</f>
        <v>0</v>
      </c>
      <c r="S908" s="257"/>
      <c r="T908" s="257"/>
      <c r="U908" s="257"/>
      <c r="V908" s="257"/>
      <c r="W908" s="257"/>
      <c r="X908" s="257"/>
      <c r="Y908" s="257"/>
      <c r="Z908" s="257"/>
      <c r="AA908" s="257"/>
      <c r="AB908" s="257"/>
      <c r="AC908" s="257"/>
      <c r="AD908" s="257"/>
      <c r="AE908" s="257"/>
      <c r="AF908" s="673"/>
      <c r="AG908" s="364">
        <f>AG907</f>
        <v>0</v>
      </c>
      <c r="AH908" s="364">
        <f t="shared" ref="AH908" si="2674">AH907</f>
        <v>0</v>
      </c>
      <c r="AI908" s="364">
        <f t="shared" ref="AI908" si="2675">AI907</f>
        <v>0</v>
      </c>
      <c r="AJ908" s="364">
        <f t="shared" ref="AJ908" si="2676">AJ907</f>
        <v>0</v>
      </c>
      <c r="AK908" s="364">
        <f t="shared" ref="AK908" si="2677">AK907</f>
        <v>0</v>
      </c>
      <c r="AL908" s="364">
        <f t="shared" ref="AL908" si="2678">AL907</f>
        <v>0</v>
      </c>
      <c r="AM908" s="364">
        <f t="shared" ref="AM908" si="2679">AM907</f>
        <v>0</v>
      </c>
      <c r="AN908" s="364">
        <f t="shared" ref="AN908" si="2680">AN907</f>
        <v>0</v>
      </c>
      <c r="AO908" s="364">
        <f t="shared" ref="AO908" si="2681">AO907</f>
        <v>0</v>
      </c>
      <c r="AP908" s="364">
        <f t="shared" ref="AP908" si="2682">AP907</f>
        <v>0</v>
      </c>
      <c r="AQ908" s="364">
        <f t="shared" ref="AQ908" si="2683">AQ907</f>
        <v>0</v>
      </c>
      <c r="AR908" s="364">
        <f t="shared" ref="AR908" si="2684">AR907</f>
        <v>0</v>
      </c>
      <c r="AS908" s="364">
        <f t="shared" ref="AS908" si="2685">AS907</f>
        <v>0</v>
      </c>
      <c r="AT908" s="364">
        <f t="shared" ref="AT908" si="2686">AT907</f>
        <v>0</v>
      </c>
      <c r="AU908" s="268"/>
    </row>
    <row r="909" spans="1:47" ht="15" outlineLevel="1">
      <c r="A909" s="466"/>
      <c r="B909" s="381"/>
      <c r="C909" s="253"/>
      <c r="D909" s="253"/>
      <c r="E909" s="253"/>
      <c r="F909" s="253"/>
      <c r="G909" s="253"/>
      <c r="H909" s="253"/>
      <c r="I909" s="253"/>
      <c r="J909" s="253"/>
      <c r="K909" s="253"/>
      <c r="L909" s="253"/>
      <c r="M909" s="253"/>
      <c r="N909" s="253"/>
      <c r="O909" s="253"/>
      <c r="P909" s="253"/>
      <c r="Q909" s="253"/>
      <c r="R909" s="253"/>
      <c r="S909" s="253"/>
      <c r="T909" s="253"/>
      <c r="U909" s="253"/>
      <c r="V909" s="253"/>
      <c r="W909" s="253"/>
      <c r="X909" s="253"/>
      <c r="Y909" s="253"/>
      <c r="Z909" s="253"/>
      <c r="AA909" s="253"/>
      <c r="AB909" s="253"/>
      <c r="AC909" s="253"/>
      <c r="AD909" s="253"/>
      <c r="AE909" s="253"/>
      <c r="AF909" s="253"/>
      <c r="AG909" s="365"/>
      <c r="AH909" s="378"/>
      <c r="AI909" s="378"/>
      <c r="AJ909" s="378"/>
      <c r="AK909" s="378"/>
      <c r="AL909" s="378"/>
      <c r="AM909" s="378"/>
      <c r="AN909" s="378"/>
      <c r="AO909" s="378"/>
      <c r="AP909" s="378"/>
      <c r="AQ909" s="378"/>
      <c r="AR909" s="378"/>
      <c r="AS909" s="378"/>
      <c r="AT909" s="378"/>
      <c r="AU909" s="268"/>
    </row>
    <row r="910" spans="1:47" ht="15" outlineLevel="1">
      <c r="A910" s="466">
        <v>34</v>
      </c>
      <c r="B910" s="381" t="s">
        <v>126</v>
      </c>
      <c r="C910" s="253" t="s">
        <v>25</v>
      </c>
      <c r="D910" s="257"/>
      <c r="E910" s="257"/>
      <c r="F910" s="257"/>
      <c r="G910" s="257"/>
      <c r="H910" s="257"/>
      <c r="I910" s="257"/>
      <c r="J910" s="257"/>
      <c r="K910" s="257"/>
      <c r="L910" s="257"/>
      <c r="M910" s="257"/>
      <c r="N910" s="257"/>
      <c r="O910" s="257"/>
      <c r="P910" s="257"/>
      <c r="Q910" s="257"/>
      <c r="R910" s="257">
        <v>0</v>
      </c>
      <c r="S910" s="257"/>
      <c r="T910" s="257"/>
      <c r="U910" s="257"/>
      <c r="V910" s="257"/>
      <c r="W910" s="257"/>
      <c r="X910" s="257"/>
      <c r="Y910" s="257"/>
      <c r="Z910" s="257"/>
      <c r="AA910" s="257"/>
      <c r="AB910" s="257"/>
      <c r="AC910" s="257"/>
      <c r="AD910" s="257"/>
      <c r="AE910" s="257"/>
      <c r="AF910" s="673"/>
      <c r="AG910" s="379"/>
      <c r="AH910" s="368"/>
      <c r="AI910" s="368"/>
      <c r="AJ910" s="368"/>
      <c r="AK910" s="368"/>
      <c r="AL910" s="368"/>
      <c r="AM910" s="368"/>
      <c r="AN910" s="368"/>
      <c r="AO910" s="368"/>
      <c r="AP910" s="368"/>
      <c r="AQ910" s="368"/>
      <c r="AR910" s="368"/>
      <c r="AS910" s="368"/>
      <c r="AT910" s="368"/>
      <c r="AU910" s="258">
        <f>SUM(AG910:AT910)</f>
        <v>0</v>
      </c>
    </row>
    <row r="911" spans="1:47" ht="15" outlineLevel="1">
      <c r="A911" s="466"/>
      <c r="B911" s="256" t="s">
        <v>341</v>
      </c>
      <c r="C911" s="253" t="s">
        <v>163</v>
      </c>
      <c r="D911" s="257"/>
      <c r="E911" s="257"/>
      <c r="F911" s="257"/>
      <c r="G911" s="257"/>
      <c r="H911" s="257"/>
      <c r="I911" s="257"/>
      <c r="J911" s="257"/>
      <c r="K911" s="257"/>
      <c r="L911" s="257"/>
      <c r="M911" s="257"/>
      <c r="N911" s="257"/>
      <c r="O911" s="257"/>
      <c r="P911" s="257"/>
      <c r="Q911" s="257"/>
      <c r="R911" s="257">
        <f>R910</f>
        <v>0</v>
      </c>
      <c r="S911" s="257"/>
      <c r="T911" s="257"/>
      <c r="U911" s="257"/>
      <c r="V911" s="257"/>
      <c r="W911" s="257"/>
      <c r="X911" s="257"/>
      <c r="Y911" s="257"/>
      <c r="Z911" s="257"/>
      <c r="AA911" s="257"/>
      <c r="AB911" s="257"/>
      <c r="AC911" s="257"/>
      <c r="AD911" s="257"/>
      <c r="AE911" s="257"/>
      <c r="AF911" s="673"/>
      <c r="AG911" s="364">
        <f>AG910</f>
        <v>0</v>
      </c>
      <c r="AH911" s="364">
        <f t="shared" ref="AH911" si="2687">AH910</f>
        <v>0</v>
      </c>
      <c r="AI911" s="364">
        <f t="shared" ref="AI911" si="2688">AI910</f>
        <v>0</v>
      </c>
      <c r="AJ911" s="364">
        <f t="shared" ref="AJ911" si="2689">AJ910</f>
        <v>0</v>
      </c>
      <c r="AK911" s="364">
        <f t="shared" ref="AK911" si="2690">AK910</f>
        <v>0</v>
      </c>
      <c r="AL911" s="364">
        <f t="shared" ref="AL911" si="2691">AL910</f>
        <v>0</v>
      </c>
      <c r="AM911" s="364">
        <f t="shared" ref="AM911" si="2692">AM910</f>
        <v>0</v>
      </c>
      <c r="AN911" s="364">
        <f t="shared" ref="AN911" si="2693">AN910</f>
        <v>0</v>
      </c>
      <c r="AO911" s="364">
        <f t="shared" ref="AO911" si="2694">AO910</f>
        <v>0</v>
      </c>
      <c r="AP911" s="364">
        <f t="shared" ref="AP911" si="2695">AP910</f>
        <v>0</v>
      </c>
      <c r="AQ911" s="364">
        <f t="shared" ref="AQ911" si="2696">AQ910</f>
        <v>0</v>
      </c>
      <c r="AR911" s="364">
        <f t="shared" ref="AR911" si="2697">AR910</f>
        <v>0</v>
      </c>
      <c r="AS911" s="364">
        <f t="shared" ref="AS911" si="2698">AS910</f>
        <v>0</v>
      </c>
      <c r="AT911" s="364">
        <f t="shared" ref="AT911" si="2699">AT910</f>
        <v>0</v>
      </c>
      <c r="AU911" s="268"/>
    </row>
    <row r="912" spans="1:47" ht="15" outlineLevel="1">
      <c r="A912" s="466"/>
      <c r="B912" s="381"/>
      <c r="C912" s="253"/>
      <c r="D912" s="253"/>
      <c r="E912" s="253"/>
      <c r="F912" s="253"/>
      <c r="G912" s="253"/>
      <c r="H912" s="253"/>
      <c r="I912" s="253"/>
      <c r="J912" s="253"/>
      <c r="K912" s="253"/>
      <c r="L912" s="253"/>
      <c r="M912" s="253"/>
      <c r="N912" s="253"/>
      <c r="O912" s="253"/>
      <c r="P912" s="253"/>
      <c r="Q912" s="253"/>
      <c r="R912" s="253"/>
      <c r="S912" s="253"/>
      <c r="T912" s="253"/>
      <c r="U912" s="253"/>
      <c r="V912" s="253"/>
      <c r="W912" s="253"/>
      <c r="X912" s="253"/>
      <c r="Y912" s="253"/>
      <c r="Z912" s="253"/>
      <c r="AA912" s="253"/>
      <c r="AB912" s="253"/>
      <c r="AC912" s="253"/>
      <c r="AD912" s="253"/>
      <c r="AE912" s="253"/>
      <c r="AF912" s="253"/>
      <c r="AG912" s="365"/>
      <c r="AH912" s="378"/>
      <c r="AI912" s="378"/>
      <c r="AJ912" s="378"/>
      <c r="AK912" s="378"/>
      <c r="AL912" s="378"/>
      <c r="AM912" s="378"/>
      <c r="AN912" s="378"/>
      <c r="AO912" s="378"/>
      <c r="AP912" s="378"/>
      <c r="AQ912" s="378"/>
      <c r="AR912" s="378"/>
      <c r="AS912" s="378"/>
      <c r="AT912" s="378"/>
      <c r="AU912" s="268"/>
    </row>
    <row r="913" spans="1:47" ht="15" outlineLevel="1">
      <c r="A913" s="466">
        <v>35</v>
      </c>
      <c r="B913" s="381" t="s">
        <v>127</v>
      </c>
      <c r="C913" s="253" t="s">
        <v>25</v>
      </c>
      <c r="D913" s="257"/>
      <c r="E913" s="257"/>
      <c r="F913" s="257"/>
      <c r="G913" s="257"/>
      <c r="H913" s="257"/>
      <c r="I913" s="257"/>
      <c r="J913" s="257"/>
      <c r="K913" s="257"/>
      <c r="L913" s="257"/>
      <c r="M913" s="257"/>
      <c r="N913" s="257"/>
      <c r="O913" s="257"/>
      <c r="P913" s="257"/>
      <c r="Q913" s="257"/>
      <c r="R913" s="257">
        <v>0</v>
      </c>
      <c r="S913" s="257"/>
      <c r="T913" s="257"/>
      <c r="U913" s="257"/>
      <c r="V913" s="257"/>
      <c r="W913" s="257"/>
      <c r="X913" s="257"/>
      <c r="Y913" s="257"/>
      <c r="Z913" s="257"/>
      <c r="AA913" s="257"/>
      <c r="AB913" s="257"/>
      <c r="AC913" s="257"/>
      <c r="AD913" s="257"/>
      <c r="AE913" s="257"/>
      <c r="AF913" s="673"/>
      <c r="AG913" s="379"/>
      <c r="AH913" s="368"/>
      <c r="AI913" s="368"/>
      <c r="AJ913" s="368"/>
      <c r="AK913" s="368"/>
      <c r="AL913" s="368"/>
      <c r="AM913" s="368"/>
      <c r="AN913" s="368"/>
      <c r="AO913" s="368"/>
      <c r="AP913" s="368"/>
      <c r="AQ913" s="368"/>
      <c r="AR913" s="368"/>
      <c r="AS913" s="368"/>
      <c r="AT913" s="368"/>
      <c r="AU913" s="258">
        <f>SUM(AG913:AT913)</f>
        <v>0</v>
      </c>
    </row>
    <row r="914" spans="1:47" ht="15" outlineLevel="1">
      <c r="A914" s="466"/>
      <c r="B914" s="256" t="s">
        <v>341</v>
      </c>
      <c r="C914" s="253" t="s">
        <v>163</v>
      </c>
      <c r="D914" s="257"/>
      <c r="E914" s="257"/>
      <c r="F914" s="257"/>
      <c r="G914" s="257"/>
      <c r="H914" s="257"/>
      <c r="I914" s="257"/>
      <c r="J914" s="257"/>
      <c r="K914" s="257"/>
      <c r="L914" s="257"/>
      <c r="M914" s="257"/>
      <c r="N914" s="257"/>
      <c r="O914" s="257"/>
      <c r="P914" s="257"/>
      <c r="Q914" s="257"/>
      <c r="R914" s="257">
        <f>R913</f>
        <v>0</v>
      </c>
      <c r="S914" s="257"/>
      <c r="T914" s="257"/>
      <c r="U914" s="257"/>
      <c r="V914" s="257"/>
      <c r="W914" s="257"/>
      <c r="X914" s="257"/>
      <c r="Y914" s="257"/>
      <c r="Z914" s="257"/>
      <c r="AA914" s="257"/>
      <c r="AB914" s="257"/>
      <c r="AC914" s="257"/>
      <c r="AD914" s="257"/>
      <c r="AE914" s="257"/>
      <c r="AF914" s="673"/>
      <c r="AG914" s="364">
        <f>AG913</f>
        <v>0</v>
      </c>
      <c r="AH914" s="364">
        <f t="shared" ref="AH914" si="2700">AH913</f>
        <v>0</v>
      </c>
      <c r="AI914" s="364">
        <f t="shared" ref="AI914" si="2701">AI913</f>
        <v>0</v>
      </c>
      <c r="AJ914" s="364">
        <f t="shared" ref="AJ914" si="2702">AJ913</f>
        <v>0</v>
      </c>
      <c r="AK914" s="364">
        <f t="shared" ref="AK914" si="2703">AK913</f>
        <v>0</v>
      </c>
      <c r="AL914" s="364">
        <f t="shared" ref="AL914" si="2704">AL913</f>
        <v>0</v>
      </c>
      <c r="AM914" s="364">
        <f t="shared" ref="AM914" si="2705">AM913</f>
        <v>0</v>
      </c>
      <c r="AN914" s="364">
        <f t="shared" ref="AN914" si="2706">AN913</f>
        <v>0</v>
      </c>
      <c r="AO914" s="364">
        <f t="shared" ref="AO914" si="2707">AO913</f>
        <v>0</v>
      </c>
      <c r="AP914" s="364">
        <f t="shared" ref="AP914" si="2708">AP913</f>
        <v>0</v>
      </c>
      <c r="AQ914" s="364">
        <f t="shared" ref="AQ914" si="2709">AQ913</f>
        <v>0</v>
      </c>
      <c r="AR914" s="364">
        <f t="shared" ref="AR914" si="2710">AR913</f>
        <v>0</v>
      </c>
      <c r="AS914" s="364">
        <f t="shared" ref="AS914" si="2711">AS913</f>
        <v>0</v>
      </c>
      <c r="AT914" s="364">
        <f t="shared" ref="AT914" si="2712">AT913</f>
        <v>0</v>
      </c>
      <c r="AU914" s="268"/>
    </row>
    <row r="915" spans="1:47" ht="15" outlineLevel="1">
      <c r="A915" s="466"/>
      <c r="B915" s="384"/>
      <c r="C915" s="253"/>
      <c r="D915" s="253"/>
      <c r="E915" s="253"/>
      <c r="F915" s="253"/>
      <c r="G915" s="253"/>
      <c r="H915" s="253"/>
      <c r="I915" s="253"/>
      <c r="J915" s="253"/>
      <c r="K915" s="253"/>
      <c r="L915" s="253"/>
      <c r="M915" s="253"/>
      <c r="N915" s="253"/>
      <c r="O915" s="253"/>
      <c r="P915" s="253"/>
      <c r="Q915" s="253"/>
      <c r="R915" s="253"/>
      <c r="S915" s="253"/>
      <c r="T915" s="253"/>
      <c r="U915" s="253"/>
      <c r="V915" s="253"/>
      <c r="W915" s="253"/>
      <c r="X915" s="253"/>
      <c r="Y915" s="253"/>
      <c r="Z915" s="253"/>
      <c r="AA915" s="253"/>
      <c r="AB915" s="253"/>
      <c r="AC915" s="253"/>
      <c r="AD915" s="253"/>
      <c r="AE915" s="253"/>
      <c r="AF915" s="253"/>
      <c r="AG915" s="365"/>
      <c r="AH915" s="378"/>
      <c r="AI915" s="378"/>
      <c r="AJ915" s="378"/>
      <c r="AK915" s="378"/>
      <c r="AL915" s="378"/>
      <c r="AM915" s="378"/>
      <c r="AN915" s="378"/>
      <c r="AO915" s="378"/>
      <c r="AP915" s="378"/>
      <c r="AQ915" s="378"/>
      <c r="AR915" s="378"/>
      <c r="AS915" s="378"/>
      <c r="AT915" s="378"/>
      <c r="AU915" s="268"/>
    </row>
    <row r="916" spans="1:47" ht="15.6" outlineLevel="1">
      <c r="A916" s="466"/>
      <c r="B916" s="250" t="s">
        <v>499</v>
      </c>
      <c r="C916" s="253"/>
      <c r="D916" s="253"/>
      <c r="E916" s="253"/>
      <c r="F916" s="253"/>
      <c r="G916" s="253"/>
      <c r="H916" s="253"/>
      <c r="I916" s="253"/>
      <c r="J916" s="253"/>
      <c r="K916" s="253"/>
      <c r="L916" s="253"/>
      <c r="M916" s="253"/>
      <c r="N916" s="253"/>
      <c r="O916" s="253"/>
      <c r="P916" s="253"/>
      <c r="Q916" s="253"/>
      <c r="R916" s="253"/>
      <c r="S916" s="253"/>
      <c r="T916" s="253"/>
      <c r="U916" s="253"/>
      <c r="V916" s="253"/>
      <c r="W916" s="253"/>
      <c r="X916" s="253"/>
      <c r="Y916" s="253"/>
      <c r="Z916" s="253"/>
      <c r="AA916" s="253"/>
      <c r="AB916" s="253"/>
      <c r="AC916" s="253"/>
      <c r="AD916" s="253"/>
      <c r="AE916" s="253"/>
      <c r="AF916" s="253"/>
      <c r="AG916" s="365"/>
      <c r="AH916" s="378"/>
      <c r="AI916" s="378"/>
      <c r="AJ916" s="378"/>
      <c r="AK916" s="378"/>
      <c r="AL916" s="378"/>
      <c r="AM916" s="378"/>
      <c r="AN916" s="378"/>
      <c r="AO916" s="378"/>
      <c r="AP916" s="378"/>
      <c r="AQ916" s="378"/>
      <c r="AR916" s="378"/>
      <c r="AS916" s="378"/>
      <c r="AT916" s="378"/>
      <c r="AU916" s="268"/>
    </row>
    <row r="917" spans="1:47" ht="45" outlineLevel="1">
      <c r="A917" s="466">
        <v>36</v>
      </c>
      <c r="B917" s="381" t="s">
        <v>128</v>
      </c>
      <c r="C917" s="253" t="s">
        <v>25</v>
      </c>
      <c r="D917" s="257"/>
      <c r="E917" s="257"/>
      <c r="F917" s="257"/>
      <c r="G917" s="257"/>
      <c r="H917" s="257"/>
      <c r="I917" s="257"/>
      <c r="J917" s="257"/>
      <c r="K917" s="257"/>
      <c r="L917" s="257"/>
      <c r="M917" s="257"/>
      <c r="N917" s="257"/>
      <c r="O917" s="257"/>
      <c r="P917" s="257"/>
      <c r="Q917" s="257"/>
      <c r="R917" s="257">
        <v>12</v>
      </c>
      <c r="S917" s="257"/>
      <c r="T917" s="257"/>
      <c r="U917" s="257"/>
      <c r="V917" s="257"/>
      <c r="W917" s="257"/>
      <c r="X917" s="257"/>
      <c r="Y917" s="257"/>
      <c r="Z917" s="257"/>
      <c r="AA917" s="257"/>
      <c r="AB917" s="257"/>
      <c r="AC917" s="257"/>
      <c r="AD917" s="257"/>
      <c r="AE917" s="257"/>
      <c r="AF917" s="673"/>
      <c r="AG917" s="379"/>
      <c r="AH917" s="368"/>
      <c r="AI917" s="368"/>
      <c r="AJ917" s="368"/>
      <c r="AK917" s="368"/>
      <c r="AL917" s="368"/>
      <c r="AM917" s="368"/>
      <c r="AN917" s="368"/>
      <c r="AO917" s="368"/>
      <c r="AP917" s="368"/>
      <c r="AQ917" s="368"/>
      <c r="AR917" s="368"/>
      <c r="AS917" s="368"/>
      <c r="AT917" s="368"/>
      <c r="AU917" s="258">
        <f>SUM(AG917:AT917)</f>
        <v>0</v>
      </c>
    </row>
    <row r="918" spans="1:47" ht="15" outlineLevel="1">
      <c r="A918" s="466"/>
      <c r="B918" s="256" t="s">
        <v>341</v>
      </c>
      <c r="C918" s="253" t="s">
        <v>163</v>
      </c>
      <c r="D918" s="257"/>
      <c r="E918" s="257"/>
      <c r="F918" s="257"/>
      <c r="G918" s="257"/>
      <c r="H918" s="257"/>
      <c r="I918" s="257"/>
      <c r="J918" s="257"/>
      <c r="K918" s="257"/>
      <c r="L918" s="257"/>
      <c r="M918" s="257"/>
      <c r="N918" s="257"/>
      <c r="O918" s="257"/>
      <c r="P918" s="257"/>
      <c r="Q918" s="257"/>
      <c r="R918" s="257">
        <f>R917</f>
        <v>12</v>
      </c>
      <c r="S918" s="257"/>
      <c r="T918" s="257"/>
      <c r="U918" s="257"/>
      <c r="V918" s="257"/>
      <c r="W918" s="257"/>
      <c r="X918" s="257"/>
      <c r="Y918" s="257"/>
      <c r="Z918" s="257"/>
      <c r="AA918" s="257"/>
      <c r="AB918" s="257"/>
      <c r="AC918" s="257"/>
      <c r="AD918" s="257"/>
      <c r="AE918" s="257"/>
      <c r="AF918" s="673"/>
      <c r="AG918" s="364">
        <f>AG917</f>
        <v>0</v>
      </c>
      <c r="AH918" s="364">
        <f t="shared" ref="AH918" si="2713">AH917</f>
        <v>0</v>
      </c>
      <c r="AI918" s="364">
        <f t="shared" ref="AI918" si="2714">AI917</f>
        <v>0</v>
      </c>
      <c r="AJ918" s="364">
        <f t="shared" ref="AJ918" si="2715">AJ917</f>
        <v>0</v>
      </c>
      <c r="AK918" s="364">
        <f t="shared" ref="AK918" si="2716">AK917</f>
        <v>0</v>
      </c>
      <c r="AL918" s="364">
        <f t="shared" ref="AL918" si="2717">AL917</f>
        <v>0</v>
      </c>
      <c r="AM918" s="364">
        <f t="shared" ref="AM918" si="2718">AM917</f>
        <v>0</v>
      </c>
      <c r="AN918" s="364">
        <f t="shared" ref="AN918" si="2719">AN917</f>
        <v>0</v>
      </c>
      <c r="AO918" s="364">
        <f t="shared" ref="AO918" si="2720">AO917</f>
        <v>0</v>
      </c>
      <c r="AP918" s="364">
        <f t="shared" ref="AP918" si="2721">AP917</f>
        <v>0</v>
      </c>
      <c r="AQ918" s="364">
        <f t="shared" ref="AQ918" si="2722">AQ917</f>
        <v>0</v>
      </c>
      <c r="AR918" s="364">
        <f t="shared" ref="AR918" si="2723">AR917</f>
        <v>0</v>
      </c>
      <c r="AS918" s="364">
        <f t="shared" ref="AS918" si="2724">AS917</f>
        <v>0</v>
      </c>
      <c r="AT918" s="364">
        <f t="shared" ref="AT918" si="2725">AT917</f>
        <v>0</v>
      </c>
      <c r="AU918" s="268"/>
    </row>
    <row r="919" spans="1:47" ht="15" outlineLevel="1">
      <c r="A919" s="466"/>
      <c r="B919" s="381"/>
      <c r="C919" s="253"/>
      <c r="D919" s="253"/>
      <c r="E919" s="253"/>
      <c r="F919" s="253"/>
      <c r="G919" s="253"/>
      <c r="H919" s="253"/>
      <c r="I919" s="253"/>
      <c r="J919" s="253"/>
      <c r="K919" s="253"/>
      <c r="L919" s="253"/>
      <c r="M919" s="253"/>
      <c r="N919" s="253"/>
      <c r="O919" s="253"/>
      <c r="P919" s="253"/>
      <c r="Q919" s="253"/>
      <c r="R919" s="253"/>
      <c r="S919" s="253"/>
      <c r="T919" s="253"/>
      <c r="U919" s="253"/>
      <c r="V919" s="253"/>
      <c r="W919" s="253"/>
      <c r="X919" s="253"/>
      <c r="Y919" s="253"/>
      <c r="Z919" s="253"/>
      <c r="AA919" s="253"/>
      <c r="AB919" s="253"/>
      <c r="AC919" s="253"/>
      <c r="AD919" s="253"/>
      <c r="AE919" s="253"/>
      <c r="AF919" s="253"/>
      <c r="AG919" s="365"/>
      <c r="AH919" s="378"/>
      <c r="AI919" s="378"/>
      <c r="AJ919" s="378"/>
      <c r="AK919" s="378"/>
      <c r="AL919" s="378"/>
      <c r="AM919" s="378"/>
      <c r="AN919" s="378"/>
      <c r="AO919" s="378"/>
      <c r="AP919" s="378"/>
      <c r="AQ919" s="378"/>
      <c r="AR919" s="378"/>
      <c r="AS919" s="378"/>
      <c r="AT919" s="378"/>
      <c r="AU919" s="268"/>
    </row>
    <row r="920" spans="1:47" ht="15" outlineLevel="1">
      <c r="A920" s="466">
        <v>37</v>
      </c>
      <c r="B920" s="381" t="s">
        <v>129</v>
      </c>
      <c r="C920" s="253" t="s">
        <v>25</v>
      </c>
      <c r="D920" s="257"/>
      <c r="E920" s="257"/>
      <c r="F920" s="257"/>
      <c r="G920" s="257"/>
      <c r="H920" s="257"/>
      <c r="I920" s="257"/>
      <c r="J920" s="257"/>
      <c r="K920" s="257"/>
      <c r="L920" s="257"/>
      <c r="M920" s="257"/>
      <c r="N920" s="257"/>
      <c r="O920" s="257"/>
      <c r="P920" s="257"/>
      <c r="Q920" s="257"/>
      <c r="R920" s="257">
        <v>12</v>
      </c>
      <c r="S920" s="257"/>
      <c r="T920" s="257"/>
      <c r="U920" s="257"/>
      <c r="V920" s="257"/>
      <c r="W920" s="257"/>
      <c r="X920" s="257"/>
      <c r="Y920" s="257"/>
      <c r="Z920" s="257"/>
      <c r="AA920" s="257"/>
      <c r="AB920" s="257"/>
      <c r="AC920" s="257"/>
      <c r="AD920" s="257"/>
      <c r="AE920" s="257"/>
      <c r="AF920" s="673"/>
      <c r="AG920" s="379"/>
      <c r="AH920" s="368"/>
      <c r="AI920" s="368"/>
      <c r="AJ920" s="368"/>
      <c r="AK920" s="368"/>
      <c r="AL920" s="368"/>
      <c r="AM920" s="368"/>
      <c r="AN920" s="368"/>
      <c r="AO920" s="368"/>
      <c r="AP920" s="368"/>
      <c r="AQ920" s="368"/>
      <c r="AR920" s="368"/>
      <c r="AS920" s="368"/>
      <c r="AT920" s="368"/>
      <c r="AU920" s="258">
        <f>SUM(AG920:AT920)</f>
        <v>0</v>
      </c>
    </row>
    <row r="921" spans="1:47" ht="15" outlineLevel="1">
      <c r="A921" s="466"/>
      <c r="B921" s="256" t="s">
        <v>341</v>
      </c>
      <c r="C921" s="253" t="s">
        <v>163</v>
      </c>
      <c r="D921" s="257"/>
      <c r="E921" s="257"/>
      <c r="F921" s="257"/>
      <c r="G921" s="257"/>
      <c r="H921" s="257"/>
      <c r="I921" s="257"/>
      <c r="J921" s="257"/>
      <c r="K921" s="257"/>
      <c r="L921" s="257"/>
      <c r="M921" s="257"/>
      <c r="N921" s="257"/>
      <c r="O921" s="257"/>
      <c r="P921" s="257"/>
      <c r="Q921" s="257"/>
      <c r="R921" s="257">
        <f>R920</f>
        <v>12</v>
      </c>
      <c r="S921" s="257"/>
      <c r="T921" s="257"/>
      <c r="U921" s="257"/>
      <c r="V921" s="257"/>
      <c r="W921" s="257"/>
      <c r="X921" s="257"/>
      <c r="Y921" s="257"/>
      <c r="Z921" s="257"/>
      <c r="AA921" s="257"/>
      <c r="AB921" s="257"/>
      <c r="AC921" s="257"/>
      <c r="AD921" s="257"/>
      <c r="AE921" s="257"/>
      <c r="AF921" s="673"/>
      <c r="AG921" s="364">
        <f>AG920</f>
        <v>0</v>
      </c>
      <c r="AH921" s="364">
        <f t="shared" ref="AH921" si="2726">AH920</f>
        <v>0</v>
      </c>
      <c r="AI921" s="364">
        <f t="shared" ref="AI921" si="2727">AI920</f>
        <v>0</v>
      </c>
      <c r="AJ921" s="364">
        <f t="shared" ref="AJ921" si="2728">AJ920</f>
        <v>0</v>
      </c>
      <c r="AK921" s="364">
        <f t="shared" ref="AK921" si="2729">AK920</f>
        <v>0</v>
      </c>
      <c r="AL921" s="364">
        <f t="shared" ref="AL921" si="2730">AL920</f>
        <v>0</v>
      </c>
      <c r="AM921" s="364">
        <f t="shared" ref="AM921" si="2731">AM920</f>
        <v>0</v>
      </c>
      <c r="AN921" s="364">
        <f t="shared" ref="AN921" si="2732">AN920</f>
        <v>0</v>
      </c>
      <c r="AO921" s="364">
        <f t="shared" ref="AO921" si="2733">AO920</f>
        <v>0</v>
      </c>
      <c r="AP921" s="364">
        <f t="shared" ref="AP921" si="2734">AP920</f>
        <v>0</v>
      </c>
      <c r="AQ921" s="364">
        <f t="shared" ref="AQ921" si="2735">AQ920</f>
        <v>0</v>
      </c>
      <c r="AR921" s="364">
        <f t="shared" ref="AR921" si="2736">AR920</f>
        <v>0</v>
      </c>
      <c r="AS921" s="364">
        <f t="shared" ref="AS921" si="2737">AS920</f>
        <v>0</v>
      </c>
      <c r="AT921" s="364">
        <f t="shared" ref="AT921" si="2738">AT920</f>
        <v>0</v>
      </c>
      <c r="AU921" s="268"/>
    </row>
    <row r="922" spans="1:47" ht="15" outlineLevel="1">
      <c r="A922" s="466"/>
      <c r="B922" s="381"/>
      <c r="C922" s="253"/>
      <c r="D922" s="253"/>
      <c r="E922" s="253"/>
      <c r="F922" s="253"/>
      <c r="G922" s="253"/>
      <c r="H922" s="253"/>
      <c r="I922" s="253"/>
      <c r="J922" s="253"/>
      <c r="K922" s="253"/>
      <c r="L922" s="253"/>
      <c r="M922" s="253"/>
      <c r="N922" s="253"/>
      <c r="O922" s="253"/>
      <c r="P922" s="253"/>
      <c r="Q922" s="253"/>
      <c r="R922" s="253"/>
      <c r="S922" s="253"/>
      <c r="T922" s="253"/>
      <c r="U922" s="253"/>
      <c r="V922" s="253"/>
      <c r="W922" s="253"/>
      <c r="X922" s="253"/>
      <c r="Y922" s="253"/>
      <c r="Z922" s="253"/>
      <c r="AA922" s="253"/>
      <c r="AB922" s="253"/>
      <c r="AC922" s="253"/>
      <c r="AD922" s="253"/>
      <c r="AE922" s="253"/>
      <c r="AF922" s="253"/>
      <c r="AG922" s="365"/>
      <c r="AH922" s="378"/>
      <c r="AI922" s="378"/>
      <c r="AJ922" s="378"/>
      <c r="AK922" s="378"/>
      <c r="AL922" s="378"/>
      <c r="AM922" s="378"/>
      <c r="AN922" s="378"/>
      <c r="AO922" s="378"/>
      <c r="AP922" s="378"/>
      <c r="AQ922" s="378"/>
      <c r="AR922" s="378"/>
      <c r="AS922" s="378"/>
      <c r="AT922" s="378"/>
      <c r="AU922" s="268"/>
    </row>
    <row r="923" spans="1:47" ht="15" outlineLevel="1">
      <c r="A923" s="466">
        <v>38</v>
      </c>
      <c r="B923" s="381" t="s">
        <v>130</v>
      </c>
      <c r="C923" s="253" t="s">
        <v>25</v>
      </c>
      <c r="D923" s="257"/>
      <c r="E923" s="257"/>
      <c r="F923" s="257"/>
      <c r="G923" s="257"/>
      <c r="H923" s="257"/>
      <c r="I923" s="257"/>
      <c r="J923" s="257"/>
      <c r="K923" s="257"/>
      <c r="L923" s="257"/>
      <c r="M923" s="257"/>
      <c r="N923" s="257"/>
      <c r="O923" s="257"/>
      <c r="P923" s="257"/>
      <c r="Q923" s="257"/>
      <c r="R923" s="257">
        <v>12</v>
      </c>
      <c r="S923" s="257"/>
      <c r="T923" s="257"/>
      <c r="U923" s="257"/>
      <c r="V923" s="257"/>
      <c r="W923" s="257"/>
      <c r="X923" s="257"/>
      <c r="Y923" s="257"/>
      <c r="Z923" s="257"/>
      <c r="AA923" s="257"/>
      <c r="AB923" s="257"/>
      <c r="AC923" s="257"/>
      <c r="AD923" s="257"/>
      <c r="AE923" s="257"/>
      <c r="AF923" s="673"/>
      <c r="AG923" s="379"/>
      <c r="AH923" s="368"/>
      <c r="AI923" s="368"/>
      <c r="AJ923" s="368"/>
      <c r="AK923" s="368"/>
      <c r="AL923" s="368"/>
      <c r="AM923" s="368"/>
      <c r="AN923" s="368"/>
      <c r="AO923" s="368"/>
      <c r="AP923" s="368"/>
      <c r="AQ923" s="368"/>
      <c r="AR923" s="368"/>
      <c r="AS923" s="368"/>
      <c r="AT923" s="368"/>
      <c r="AU923" s="258">
        <f>SUM(AG923:AT923)</f>
        <v>0</v>
      </c>
    </row>
    <row r="924" spans="1:47" ht="15" outlineLevel="1">
      <c r="A924" s="466"/>
      <c r="B924" s="256" t="s">
        <v>341</v>
      </c>
      <c r="C924" s="253" t="s">
        <v>163</v>
      </c>
      <c r="D924" s="257"/>
      <c r="E924" s="257"/>
      <c r="F924" s="257"/>
      <c r="G924" s="257"/>
      <c r="H924" s="257"/>
      <c r="I924" s="257"/>
      <c r="J924" s="257"/>
      <c r="K924" s="257"/>
      <c r="L924" s="257"/>
      <c r="M924" s="257"/>
      <c r="N924" s="257"/>
      <c r="O924" s="257"/>
      <c r="P924" s="257"/>
      <c r="Q924" s="257"/>
      <c r="R924" s="257">
        <f>R923</f>
        <v>12</v>
      </c>
      <c r="S924" s="257"/>
      <c r="T924" s="257"/>
      <c r="U924" s="257"/>
      <c r="V924" s="257"/>
      <c r="W924" s="257"/>
      <c r="X924" s="257"/>
      <c r="Y924" s="257"/>
      <c r="Z924" s="257"/>
      <c r="AA924" s="257"/>
      <c r="AB924" s="257"/>
      <c r="AC924" s="257"/>
      <c r="AD924" s="257"/>
      <c r="AE924" s="257"/>
      <c r="AF924" s="673"/>
      <c r="AG924" s="364">
        <f>AG923</f>
        <v>0</v>
      </c>
      <c r="AH924" s="364">
        <f t="shared" ref="AH924" si="2739">AH923</f>
        <v>0</v>
      </c>
      <c r="AI924" s="364">
        <f t="shared" ref="AI924" si="2740">AI923</f>
        <v>0</v>
      </c>
      <c r="AJ924" s="364">
        <f t="shared" ref="AJ924" si="2741">AJ923</f>
        <v>0</v>
      </c>
      <c r="AK924" s="364">
        <f t="shared" ref="AK924" si="2742">AK923</f>
        <v>0</v>
      </c>
      <c r="AL924" s="364">
        <f t="shared" ref="AL924" si="2743">AL923</f>
        <v>0</v>
      </c>
      <c r="AM924" s="364">
        <f t="shared" ref="AM924" si="2744">AM923</f>
        <v>0</v>
      </c>
      <c r="AN924" s="364">
        <f t="shared" ref="AN924" si="2745">AN923</f>
        <v>0</v>
      </c>
      <c r="AO924" s="364">
        <f t="shared" ref="AO924" si="2746">AO923</f>
        <v>0</v>
      </c>
      <c r="AP924" s="364">
        <f t="shared" ref="AP924" si="2747">AP923</f>
        <v>0</v>
      </c>
      <c r="AQ924" s="364">
        <f t="shared" ref="AQ924" si="2748">AQ923</f>
        <v>0</v>
      </c>
      <c r="AR924" s="364">
        <f t="shared" ref="AR924" si="2749">AR923</f>
        <v>0</v>
      </c>
      <c r="AS924" s="364">
        <f t="shared" ref="AS924" si="2750">AS923</f>
        <v>0</v>
      </c>
      <c r="AT924" s="364">
        <f t="shared" ref="AT924" si="2751">AT923</f>
        <v>0</v>
      </c>
      <c r="AU924" s="268"/>
    </row>
    <row r="925" spans="1:47" ht="15" outlineLevel="1">
      <c r="A925" s="466"/>
      <c r="B925" s="381"/>
      <c r="C925" s="253"/>
      <c r="D925" s="253"/>
      <c r="E925" s="253"/>
      <c r="F925" s="253"/>
      <c r="G925" s="253"/>
      <c r="H925" s="253"/>
      <c r="I925" s="253"/>
      <c r="J925" s="253"/>
      <c r="K925" s="253"/>
      <c r="L925" s="253"/>
      <c r="M925" s="253"/>
      <c r="N925" s="253"/>
      <c r="O925" s="253"/>
      <c r="P925" s="253"/>
      <c r="Q925" s="253"/>
      <c r="R925" s="253"/>
      <c r="S925" s="253"/>
      <c r="T925" s="253"/>
      <c r="U925" s="253"/>
      <c r="V925" s="253"/>
      <c r="W925" s="253"/>
      <c r="X925" s="253"/>
      <c r="Y925" s="253"/>
      <c r="Z925" s="253"/>
      <c r="AA925" s="253"/>
      <c r="AB925" s="253"/>
      <c r="AC925" s="253"/>
      <c r="AD925" s="253"/>
      <c r="AE925" s="253"/>
      <c r="AF925" s="253"/>
      <c r="AG925" s="365"/>
      <c r="AH925" s="378"/>
      <c r="AI925" s="378"/>
      <c r="AJ925" s="378"/>
      <c r="AK925" s="378"/>
      <c r="AL925" s="378"/>
      <c r="AM925" s="378"/>
      <c r="AN925" s="378"/>
      <c r="AO925" s="378"/>
      <c r="AP925" s="378"/>
      <c r="AQ925" s="378"/>
      <c r="AR925" s="378"/>
      <c r="AS925" s="378"/>
      <c r="AT925" s="378"/>
      <c r="AU925" s="268"/>
    </row>
    <row r="926" spans="1:47" ht="30" outlineLevel="1">
      <c r="A926" s="466">
        <v>39</v>
      </c>
      <c r="B926" s="381" t="s">
        <v>131</v>
      </c>
      <c r="C926" s="253" t="s">
        <v>25</v>
      </c>
      <c r="D926" s="257"/>
      <c r="E926" s="257"/>
      <c r="F926" s="257"/>
      <c r="G926" s="257"/>
      <c r="H926" s="257"/>
      <c r="I926" s="257"/>
      <c r="J926" s="257"/>
      <c r="K926" s="257"/>
      <c r="L926" s="257"/>
      <c r="M926" s="257"/>
      <c r="N926" s="257"/>
      <c r="O926" s="257"/>
      <c r="P926" s="257"/>
      <c r="Q926" s="257"/>
      <c r="R926" s="257">
        <v>12</v>
      </c>
      <c r="S926" s="257"/>
      <c r="T926" s="257"/>
      <c r="U926" s="257"/>
      <c r="V926" s="257"/>
      <c r="W926" s="257"/>
      <c r="X926" s="257"/>
      <c r="Y926" s="257"/>
      <c r="Z926" s="257"/>
      <c r="AA926" s="257"/>
      <c r="AB926" s="257"/>
      <c r="AC926" s="257"/>
      <c r="AD926" s="257"/>
      <c r="AE926" s="257"/>
      <c r="AF926" s="673"/>
      <c r="AG926" s="379"/>
      <c r="AH926" s="368"/>
      <c r="AI926" s="368"/>
      <c r="AJ926" s="368"/>
      <c r="AK926" s="368"/>
      <c r="AL926" s="368"/>
      <c r="AM926" s="368"/>
      <c r="AN926" s="368"/>
      <c r="AO926" s="368"/>
      <c r="AP926" s="368"/>
      <c r="AQ926" s="368"/>
      <c r="AR926" s="368"/>
      <c r="AS926" s="368"/>
      <c r="AT926" s="368"/>
      <c r="AU926" s="258">
        <f>SUM(AG926:AT926)</f>
        <v>0</v>
      </c>
    </row>
    <row r="927" spans="1:47" ht="15" outlineLevel="1">
      <c r="A927" s="466"/>
      <c r="B927" s="256" t="s">
        <v>341</v>
      </c>
      <c r="C927" s="253" t="s">
        <v>163</v>
      </c>
      <c r="D927" s="257"/>
      <c r="E927" s="257"/>
      <c r="F927" s="257"/>
      <c r="G927" s="257"/>
      <c r="H927" s="257"/>
      <c r="I927" s="257"/>
      <c r="J927" s="257"/>
      <c r="K927" s="257"/>
      <c r="L927" s="257"/>
      <c r="M927" s="257"/>
      <c r="N927" s="257"/>
      <c r="O927" s="257"/>
      <c r="P927" s="257"/>
      <c r="Q927" s="257"/>
      <c r="R927" s="257">
        <f>R926</f>
        <v>12</v>
      </c>
      <c r="S927" s="257"/>
      <c r="T927" s="257"/>
      <c r="U927" s="257"/>
      <c r="V927" s="257"/>
      <c r="W927" s="257"/>
      <c r="X927" s="257"/>
      <c r="Y927" s="257"/>
      <c r="Z927" s="257"/>
      <c r="AA927" s="257"/>
      <c r="AB927" s="257"/>
      <c r="AC927" s="257"/>
      <c r="AD927" s="257"/>
      <c r="AE927" s="257"/>
      <c r="AF927" s="673"/>
      <c r="AG927" s="364">
        <f>AG926</f>
        <v>0</v>
      </c>
      <c r="AH927" s="364">
        <f t="shared" ref="AH927" si="2752">AH926</f>
        <v>0</v>
      </c>
      <c r="AI927" s="364">
        <f t="shared" ref="AI927" si="2753">AI926</f>
        <v>0</v>
      </c>
      <c r="AJ927" s="364">
        <f t="shared" ref="AJ927" si="2754">AJ926</f>
        <v>0</v>
      </c>
      <c r="AK927" s="364">
        <f t="shared" ref="AK927" si="2755">AK926</f>
        <v>0</v>
      </c>
      <c r="AL927" s="364">
        <f t="shared" ref="AL927" si="2756">AL926</f>
        <v>0</v>
      </c>
      <c r="AM927" s="364">
        <f t="shared" ref="AM927" si="2757">AM926</f>
        <v>0</v>
      </c>
      <c r="AN927" s="364">
        <f t="shared" ref="AN927" si="2758">AN926</f>
        <v>0</v>
      </c>
      <c r="AO927" s="364">
        <f t="shared" ref="AO927" si="2759">AO926</f>
        <v>0</v>
      </c>
      <c r="AP927" s="364">
        <f t="shared" ref="AP927" si="2760">AP926</f>
        <v>0</v>
      </c>
      <c r="AQ927" s="364">
        <f t="shared" ref="AQ927" si="2761">AQ926</f>
        <v>0</v>
      </c>
      <c r="AR927" s="364">
        <f t="shared" ref="AR927" si="2762">AR926</f>
        <v>0</v>
      </c>
      <c r="AS927" s="364">
        <f t="shared" ref="AS927" si="2763">AS926</f>
        <v>0</v>
      </c>
      <c r="AT927" s="364">
        <f t="shared" ref="AT927" si="2764">AT926</f>
        <v>0</v>
      </c>
      <c r="AU927" s="268"/>
    </row>
    <row r="928" spans="1:47" ht="15" outlineLevel="1">
      <c r="A928" s="466"/>
      <c r="B928" s="381"/>
      <c r="C928" s="253"/>
      <c r="D928" s="253"/>
      <c r="E928" s="253"/>
      <c r="F928" s="253"/>
      <c r="G928" s="253"/>
      <c r="H928" s="253"/>
      <c r="I928" s="253"/>
      <c r="J928" s="253"/>
      <c r="K928" s="253"/>
      <c r="L928" s="253"/>
      <c r="M928" s="253"/>
      <c r="N928" s="253"/>
      <c r="O928" s="253"/>
      <c r="P928" s="253"/>
      <c r="Q928" s="253"/>
      <c r="R928" s="253"/>
      <c r="S928" s="253"/>
      <c r="T928" s="253"/>
      <c r="U928" s="253"/>
      <c r="V928" s="253"/>
      <c r="W928" s="253"/>
      <c r="X928" s="253"/>
      <c r="Y928" s="253"/>
      <c r="Z928" s="253"/>
      <c r="AA928" s="253"/>
      <c r="AB928" s="253"/>
      <c r="AC928" s="253"/>
      <c r="AD928" s="253"/>
      <c r="AE928" s="253"/>
      <c r="AF928" s="253"/>
      <c r="AG928" s="365"/>
      <c r="AH928" s="378"/>
      <c r="AI928" s="378"/>
      <c r="AJ928" s="378"/>
      <c r="AK928" s="378"/>
      <c r="AL928" s="378"/>
      <c r="AM928" s="378"/>
      <c r="AN928" s="378"/>
      <c r="AO928" s="378"/>
      <c r="AP928" s="378"/>
      <c r="AQ928" s="378"/>
      <c r="AR928" s="378"/>
      <c r="AS928" s="378"/>
      <c r="AT928" s="378"/>
      <c r="AU928" s="268"/>
    </row>
    <row r="929" spans="1:47" ht="30" outlineLevel="1">
      <c r="A929" s="466">
        <v>40</v>
      </c>
      <c r="B929" s="381" t="s">
        <v>132</v>
      </c>
      <c r="C929" s="253" t="s">
        <v>25</v>
      </c>
      <c r="D929" s="257"/>
      <c r="E929" s="257"/>
      <c r="F929" s="257"/>
      <c r="G929" s="257"/>
      <c r="H929" s="257"/>
      <c r="I929" s="257"/>
      <c r="J929" s="257"/>
      <c r="K929" s="257"/>
      <c r="L929" s="257"/>
      <c r="M929" s="257"/>
      <c r="N929" s="257"/>
      <c r="O929" s="257"/>
      <c r="P929" s="257"/>
      <c r="Q929" s="257"/>
      <c r="R929" s="257">
        <v>12</v>
      </c>
      <c r="S929" s="257"/>
      <c r="T929" s="257"/>
      <c r="U929" s="257"/>
      <c r="V929" s="257"/>
      <c r="W929" s="257"/>
      <c r="X929" s="257"/>
      <c r="Y929" s="257"/>
      <c r="Z929" s="257"/>
      <c r="AA929" s="257"/>
      <c r="AB929" s="257"/>
      <c r="AC929" s="257"/>
      <c r="AD929" s="257"/>
      <c r="AE929" s="257"/>
      <c r="AF929" s="673"/>
      <c r="AG929" s="379"/>
      <c r="AH929" s="368"/>
      <c r="AI929" s="368"/>
      <c r="AJ929" s="368"/>
      <c r="AK929" s="368"/>
      <c r="AL929" s="368"/>
      <c r="AM929" s="368"/>
      <c r="AN929" s="368"/>
      <c r="AO929" s="368"/>
      <c r="AP929" s="368"/>
      <c r="AQ929" s="368"/>
      <c r="AR929" s="368"/>
      <c r="AS929" s="368"/>
      <c r="AT929" s="368"/>
      <c r="AU929" s="258">
        <f>SUM(AG929:AT929)</f>
        <v>0</v>
      </c>
    </row>
    <row r="930" spans="1:47" ht="15" outlineLevel="1">
      <c r="A930" s="466"/>
      <c r="B930" s="256" t="s">
        <v>341</v>
      </c>
      <c r="C930" s="253" t="s">
        <v>163</v>
      </c>
      <c r="D930" s="257"/>
      <c r="E930" s="257"/>
      <c r="F930" s="257"/>
      <c r="G930" s="257"/>
      <c r="H930" s="257"/>
      <c r="I930" s="257"/>
      <c r="J930" s="257"/>
      <c r="K930" s="257"/>
      <c r="L930" s="257"/>
      <c r="M930" s="257"/>
      <c r="N930" s="257"/>
      <c r="O930" s="257"/>
      <c r="P930" s="257"/>
      <c r="Q930" s="257"/>
      <c r="R930" s="257">
        <f>R929</f>
        <v>12</v>
      </c>
      <c r="S930" s="257"/>
      <c r="T930" s="257"/>
      <c r="U930" s="257"/>
      <c r="V930" s="257"/>
      <c r="W930" s="257"/>
      <c r="X930" s="257"/>
      <c r="Y930" s="257"/>
      <c r="Z930" s="257"/>
      <c r="AA930" s="257"/>
      <c r="AB930" s="257"/>
      <c r="AC930" s="257"/>
      <c r="AD930" s="257"/>
      <c r="AE930" s="257"/>
      <c r="AF930" s="673"/>
      <c r="AG930" s="364">
        <f>AG929</f>
        <v>0</v>
      </c>
      <c r="AH930" s="364">
        <f t="shared" ref="AH930" si="2765">AH929</f>
        <v>0</v>
      </c>
      <c r="AI930" s="364">
        <f t="shared" ref="AI930" si="2766">AI929</f>
        <v>0</v>
      </c>
      <c r="AJ930" s="364">
        <f t="shared" ref="AJ930" si="2767">AJ929</f>
        <v>0</v>
      </c>
      <c r="AK930" s="364">
        <f t="shared" ref="AK930" si="2768">AK929</f>
        <v>0</v>
      </c>
      <c r="AL930" s="364">
        <f t="shared" ref="AL930" si="2769">AL929</f>
        <v>0</v>
      </c>
      <c r="AM930" s="364">
        <f t="shared" ref="AM930" si="2770">AM929</f>
        <v>0</v>
      </c>
      <c r="AN930" s="364">
        <f t="shared" ref="AN930" si="2771">AN929</f>
        <v>0</v>
      </c>
      <c r="AO930" s="364">
        <f t="shared" ref="AO930" si="2772">AO929</f>
        <v>0</v>
      </c>
      <c r="AP930" s="364">
        <f t="shared" ref="AP930" si="2773">AP929</f>
        <v>0</v>
      </c>
      <c r="AQ930" s="364">
        <f t="shared" ref="AQ930" si="2774">AQ929</f>
        <v>0</v>
      </c>
      <c r="AR930" s="364">
        <f t="shared" ref="AR930" si="2775">AR929</f>
        <v>0</v>
      </c>
      <c r="AS930" s="364">
        <f t="shared" ref="AS930" si="2776">AS929</f>
        <v>0</v>
      </c>
      <c r="AT930" s="364">
        <f t="shared" ref="AT930" si="2777">AT929</f>
        <v>0</v>
      </c>
      <c r="AU930" s="268"/>
    </row>
    <row r="931" spans="1:47" ht="15" outlineLevel="1">
      <c r="A931" s="466"/>
      <c r="B931" s="381"/>
      <c r="C931" s="253"/>
      <c r="D931" s="253"/>
      <c r="E931" s="253"/>
      <c r="F931" s="253"/>
      <c r="G931" s="253"/>
      <c r="H931" s="253"/>
      <c r="I931" s="253"/>
      <c r="J931" s="253"/>
      <c r="K931" s="253"/>
      <c r="L931" s="253"/>
      <c r="M931" s="253"/>
      <c r="N931" s="253"/>
      <c r="O931" s="253"/>
      <c r="P931" s="253"/>
      <c r="Q931" s="253"/>
      <c r="R931" s="253"/>
      <c r="S931" s="253"/>
      <c r="T931" s="253"/>
      <c r="U931" s="253"/>
      <c r="V931" s="253"/>
      <c r="W931" s="253"/>
      <c r="X931" s="253"/>
      <c r="Y931" s="253"/>
      <c r="Z931" s="253"/>
      <c r="AA931" s="253"/>
      <c r="AB931" s="253"/>
      <c r="AC931" s="253"/>
      <c r="AD931" s="253"/>
      <c r="AE931" s="253"/>
      <c r="AF931" s="253"/>
      <c r="AG931" s="365"/>
      <c r="AH931" s="378"/>
      <c r="AI931" s="378"/>
      <c r="AJ931" s="378"/>
      <c r="AK931" s="378"/>
      <c r="AL931" s="378"/>
      <c r="AM931" s="378"/>
      <c r="AN931" s="378"/>
      <c r="AO931" s="378"/>
      <c r="AP931" s="378"/>
      <c r="AQ931" s="378"/>
      <c r="AR931" s="378"/>
      <c r="AS931" s="378"/>
      <c r="AT931" s="378"/>
      <c r="AU931" s="268"/>
    </row>
    <row r="932" spans="1:47" ht="30" outlineLevel="1">
      <c r="A932" s="466">
        <v>41</v>
      </c>
      <c r="B932" s="381" t="s">
        <v>133</v>
      </c>
      <c r="C932" s="253" t="s">
        <v>25</v>
      </c>
      <c r="D932" s="257"/>
      <c r="E932" s="257"/>
      <c r="F932" s="257"/>
      <c r="G932" s="257"/>
      <c r="H932" s="257"/>
      <c r="I932" s="257"/>
      <c r="J932" s="257"/>
      <c r="K932" s="257"/>
      <c r="L932" s="257"/>
      <c r="M932" s="257"/>
      <c r="N932" s="257"/>
      <c r="O932" s="257"/>
      <c r="P932" s="257"/>
      <c r="Q932" s="257"/>
      <c r="R932" s="257">
        <v>12</v>
      </c>
      <c r="S932" s="257"/>
      <c r="T932" s="257"/>
      <c r="U932" s="257"/>
      <c r="V932" s="257"/>
      <c r="W932" s="257"/>
      <c r="X932" s="257"/>
      <c r="Y932" s="257"/>
      <c r="Z932" s="257"/>
      <c r="AA932" s="257"/>
      <c r="AB932" s="257"/>
      <c r="AC932" s="257"/>
      <c r="AD932" s="257"/>
      <c r="AE932" s="257"/>
      <c r="AF932" s="673"/>
      <c r="AG932" s="379"/>
      <c r="AH932" s="368"/>
      <c r="AI932" s="368"/>
      <c r="AJ932" s="368"/>
      <c r="AK932" s="368"/>
      <c r="AL932" s="368"/>
      <c r="AM932" s="368"/>
      <c r="AN932" s="368"/>
      <c r="AO932" s="368"/>
      <c r="AP932" s="368"/>
      <c r="AQ932" s="368"/>
      <c r="AR932" s="368"/>
      <c r="AS932" s="368"/>
      <c r="AT932" s="368"/>
      <c r="AU932" s="258">
        <f>SUM(AG932:AT932)</f>
        <v>0</v>
      </c>
    </row>
    <row r="933" spans="1:47" ht="15" outlineLevel="1">
      <c r="A933" s="466"/>
      <c r="B933" s="256" t="s">
        <v>341</v>
      </c>
      <c r="C933" s="253" t="s">
        <v>163</v>
      </c>
      <c r="D933" s="257"/>
      <c r="E933" s="257"/>
      <c r="F933" s="257"/>
      <c r="G933" s="257"/>
      <c r="H933" s="257"/>
      <c r="I933" s="257"/>
      <c r="J933" s="257"/>
      <c r="K933" s="257"/>
      <c r="L933" s="257"/>
      <c r="M933" s="257"/>
      <c r="N933" s="257"/>
      <c r="O933" s="257"/>
      <c r="P933" s="257"/>
      <c r="Q933" s="257"/>
      <c r="R933" s="257">
        <f>R932</f>
        <v>12</v>
      </c>
      <c r="S933" s="257"/>
      <c r="T933" s="257"/>
      <c r="U933" s="257"/>
      <c r="V933" s="257"/>
      <c r="W933" s="257"/>
      <c r="X933" s="257"/>
      <c r="Y933" s="257"/>
      <c r="Z933" s="257"/>
      <c r="AA933" s="257"/>
      <c r="AB933" s="257"/>
      <c r="AC933" s="257"/>
      <c r="AD933" s="257"/>
      <c r="AE933" s="257"/>
      <c r="AF933" s="673"/>
      <c r="AG933" s="364">
        <f>AG932</f>
        <v>0</v>
      </c>
      <c r="AH933" s="364">
        <f t="shared" ref="AH933" si="2778">AH932</f>
        <v>0</v>
      </c>
      <c r="AI933" s="364">
        <f t="shared" ref="AI933" si="2779">AI932</f>
        <v>0</v>
      </c>
      <c r="AJ933" s="364">
        <f t="shared" ref="AJ933" si="2780">AJ932</f>
        <v>0</v>
      </c>
      <c r="AK933" s="364">
        <f t="shared" ref="AK933" si="2781">AK932</f>
        <v>0</v>
      </c>
      <c r="AL933" s="364">
        <f t="shared" ref="AL933" si="2782">AL932</f>
        <v>0</v>
      </c>
      <c r="AM933" s="364">
        <f t="shared" ref="AM933" si="2783">AM932</f>
        <v>0</v>
      </c>
      <c r="AN933" s="364">
        <f t="shared" ref="AN933" si="2784">AN932</f>
        <v>0</v>
      </c>
      <c r="AO933" s="364">
        <f t="shared" ref="AO933" si="2785">AO932</f>
        <v>0</v>
      </c>
      <c r="AP933" s="364">
        <f t="shared" ref="AP933" si="2786">AP932</f>
        <v>0</v>
      </c>
      <c r="AQ933" s="364">
        <f t="shared" ref="AQ933" si="2787">AQ932</f>
        <v>0</v>
      </c>
      <c r="AR933" s="364">
        <f t="shared" ref="AR933" si="2788">AR932</f>
        <v>0</v>
      </c>
      <c r="AS933" s="364">
        <f t="shared" ref="AS933" si="2789">AS932</f>
        <v>0</v>
      </c>
      <c r="AT933" s="364">
        <f t="shared" ref="AT933" si="2790">AT932</f>
        <v>0</v>
      </c>
      <c r="AU933" s="268"/>
    </row>
    <row r="934" spans="1:47" ht="15" outlineLevel="1">
      <c r="A934" s="466"/>
      <c r="B934" s="381"/>
      <c r="C934" s="253"/>
      <c r="D934" s="253"/>
      <c r="E934" s="253"/>
      <c r="F934" s="253"/>
      <c r="G934" s="253"/>
      <c r="H934" s="253"/>
      <c r="I934" s="253"/>
      <c r="J934" s="253"/>
      <c r="K934" s="253"/>
      <c r="L934" s="253"/>
      <c r="M934" s="253"/>
      <c r="N934" s="253"/>
      <c r="O934" s="253"/>
      <c r="P934" s="253"/>
      <c r="Q934" s="253"/>
      <c r="R934" s="253"/>
      <c r="S934" s="253"/>
      <c r="T934" s="253"/>
      <c r="U934" s="253"/>
      <c r="V934" s="253"/>
      <c r="W934" s="253"/>
      <c r="X934" s="253"/>
      <c r="Y934" s="253"/>
      <c r="Z934" s="253"/>
      <c r="AA934" s="253"/>
      <c r="AB934" s="253"/>
      <c r="AC934" s="253"/>
      <c r="AD934" s="253"/>
      <c r="AE934" s="253"/>
      <c r="AF934" s="253"/>
      <c r="AG934" s="365"/>
      <c r="AH934" s="378"/>
      <c r="AI934" s="378"/>
      <c r="AJ934" s="378"/>
      <c r="AK934" s="378"/>
      <c r="AL934" s="378"/>
      <c r="AM934" s="378"/>
      <c r="AN934" s="378"/>
      <c r="AO934" s="378"/>
      <c r="AP934" s="378"/>
      <c r="AQ934" s="378"/>
      <c r="AR934" s="378"/>
      <c r="AS934" s="378"/>
      <c r="AT934" s="378"/>
      <c r="AU934" s="268"/>
    </row>
    <row r="935" spans="1:47" ht="30" outlineLevel="1">
      <c r="A935" s="466">
        <v>42</v>
      </c>
      <c r="B935" s="381" t="s">
        <v>134</v>
      </c>
      <c r="C935" s="253" t="s">
        <v>25</v>
      </c>
      <c r="D935" s="257"/>
      <c r="E935" s="257"/>
      <c r="F935" s="257"/>
      <c r="G935" s="257"/>
      <c r="H935" s="257"/>
      <c r="I935" s="257"/>
      <c r="J935" s="257"/>
      <c r="K935" s="257"/>
      <c r="L935" s="257"/>
      <c r="M935" s="257"/>
      <c r="N935" s="257"/>
      <c r="O935" s="257"/>
      <c r="P935" s="257"/>
      <c r="Q935" s="673"/>
      <c r="R935" s="253"/>
      <c r="S935" s="257"/>
      <c r="T935" s="257"/>
      <c r="U935" s="257"/>
      <c r="V935" s="257"/>
      <c r="W935" s="257"/>
      <c r="X935" s="257"/>
      <c r="Y935" s="257"/>
      <c r="Z935" s="257"/>
      <c r="AA935" s="257"/>
      <c r="AB935" s="257"/>
      <c r="AC935" s="257"/>
      <c r="AD935" s="257"/>
      <c r="AE935" s="257"/>
      <c r="AF935" s="673"/>
      <c r="AG935" s="379"/>
      <c r="AH935" s="368"/>
      <c r="AI935" s="368"/>
      <c r="AJ935" s="368"/>
      <c r="AK935" s="368"/>
      <c r="AL935" s="368"/>
      <c r="AM935" s="368"/>
      <c r="AN935" s="368"/>
      <c r="AO935" s="368"/>
      <c r="AP935" s="368"/>
      <c r="AQ935" s="368"/>
      <c r="AR935" s="368"/>
      <c r="AS935" s="368"/>
      <c r="AT935" s="368"/>
      <c r="AU935" s="258">
        <f>SUM(AG935:AT935)</f>
        <v>0</v>
      </c>
    </row>
    <row r="936" spans="1:47" ht="15" outlineLevel="1">
      <c r="A936" s="466"/>
      <c r="B936" s="256" t="s">
        <v>341</v>
      </c>
      <c r="C936" s="253" t="s">
        <v>163</v>
      </c>
      <c r="D936" s="257"/>
      <c r="E936" s="257"/>
      <c r="F936" s="257"/>
      <c r="G936" s="257"/>
      <c r="H936" s="257"/>
      <c r="I936" s="257"/>
      <c r="J936" s="257"/>
      <c r="K936" s="257"/>
      <c r="L936" s="257"/>
      <c r="M936" s="257"/>
      <c r="N936" s="257"/>
      <c r="O936" s="257"/>
      <c r="P936" s="257"/>
      <c r="Q936" s="673"/>
      <c r="R936" s="416"/>
      <c r="S936" s="257"/>
      <c r="T936" s="257"/>
      <c r="U936" s="257"/>
      <c r="V936" s="257"/>
      <c r="W936" s="257"/>
      <c r="X936" s="257"/>
      <c r="Y936" s="257"/>
      <c r="Z936" s="257"/>
      <c r="AA936" s="257"/>
      <c r="AB936" s="257"/>
      <c r="AC936" s="257"/>
      <c r="AD936" s="257"/>
      <c r="AE936" s="257"/>
      <c r="AF936" s="673"/>
      <c r="AG936" s="364">
        <f>AG935</f>
        <v>0</v>
      </c>
      <c r="AH936" s="364">
        <f t="shared" ref="AH936" si="2791">AH935</f>
        <v>0</v>
      </c>
      <c r="AI936" s="364">
        <f t="shared" ref="AI936" si="2792">AI935</f>
        <v>0</v>
      </c>
      <c r="AJ936" s="364">
        <f t="shared" ref="AJ936" si="2793">AJ935</f>
        <v>0</v>
      </c>
      <c r="AK936" s="364">
        <f t="shared" ref="AK936" si="2794">AK935</f>
        <v>0</v>
      </c>
      <c r="AL936" s="364">
        <f t="shared" ref="AL936" si="2795">AL935</f>
        <v>0</v>
      </c>
      <c r="AM936" s="364">
        <f t="shared" ref="AM936" si="2796">AM935</f>
        <v>0</v>
      </c>
      <c r="AN936" s="364">
        <f t="shared" ref="AN936" si="2797">AN935</f>
        <v>0</v>
      </c>
      <c r="AO936" s="364">
        <f t="shared" ref="AO936" si="2798">AO935</f>
        <v>0</v>
      </c>
      <c r="AP936" s="364">
        <f t="shared" ref="AP936" si="2799">AP935</f>
        <v>0</v>
      </c>
      <c r="AQ936" s="364">
        <f t="shared" ref="AQ936" si="2800">AQ935</f>
        <v>0</v>
      </c>
      <c r="AR936" s="364">
        <f t="shared" ref="AR936" si="2801">AR935</f>
        <v>0</v>
      </c>
      <c r="AS936" s="364">
        <f t="shared" ref="AS936" si="2802">AS935</f>
        <v>0</v>
      </c>
      <c r="AT936" s="364">
        <f t="shared" ref="AT936" si="2803">AT935</f>
        <v>0</v>
      </c>
      <c r="AU936" s="268"/>
    </row>
    <row r="937" spans="1:47" ht="15" outlineLevel="1">
      <c r="A937" s="466"/>
      <c r="B937" s="381"/>
      <c r="C937" s="253"/>
      <c r="D937" s="253"/>
      <c r="E937" s="253"/>
      <c r="F937" s="253"/>
      <c r="G937" s="253"/>
      <c r="H937" s="253"/>
      <c r="I937" s="253"/>
      <c r="J937" s="253"/>
      <c r="K937" s="253"/>
      <c r="L937" s="253"/>
      <c r="M937" s="253"/>
      <c r="N937" s="253"/>
      <c r="O937" s="253"/>
      <c r="P937" s="253"/>
      <c r="Q937" s="253"/>
      <c r="R937" s="253"/>
      <c r="S937" s="253"/>
      <c r="T937" s="253"/>
      <c r="U937" s="253"/>
      <c r="V937" s="253"/>
      <c r="W937" s="253"/>
      <c r="X937" s="253"/>
      <c r="Y937" s="253"/>
      <c r="Z937" s="253"/>
      <c r="AA937" s="253"/>
      <c r="AB937" s="253"/>
      <c r="AC937" s="253"/>
      <c r="AD937" s="253"/>
      <c r="AE937" s="253"/>
      <c r="AF937" s="253"/>
      <c r="AG937" s="365"/>
      <c r="AH937" s="378"/>
      <c r="AI937" s="378"/>
      <c r="AJ937" s="378"/>
      <c r="AK937" s="378"/>
      <c r="AL937" s="378"/>
      <c r="AM937" s="378"/>
      <c r="AN937" s="378"/>
      <c r="AO937" s="378"/>
      <c r="AP937" s="378"/>
      <c r="AQ937" s="378"/>
      <c r="AR937" s="378"/>
      <c r="AS937" s="378"/>
      <c r="AT937" s="378"/>
      <c r="AU937" s="268"/>
    </row>
    <row r="938" spans="1:47" ht="15" outlineLevel="1">
      <c r="A938" s="466">
        <v>43</v>
      </c>
      <c r="B938" s="381" t="s">
        <v>135</v>
      </c>
      <c r="C938" s="253" t="s">
        <v>25</v>
      </c>
      <c r="D938" s="257"/>
      <c r="E938" s="257"/>
      <c r="F938" s="257"/>
      <c r="G938" s="257"/>
      <c r="H938" s="257"/>
      <c r="I938" s="257"/>
      <c r="J938" s="257"/>
      <c r="K938" s="257"/>
      <c r="L938" s="257"/>
      <c r="M938" s="257"/>
      <c r="N938" s="257"/>
      <c r="O938" s="257"/>
      <c r="P938" s="257"/>
      <c r="Q938" s="257"/>
      <c r="R938" s="257">
        <v>12</v>
      </c>
      <c r="S938" s="257"/>
      <c r="T938" s="257"/>
      <c r="U938" s="257"/>
      <c r="V938" s="257"/>
      <c r="W938" s="257"/>
      <c r="X938" s="257"/>
      <c r="Y938" s="257"/>
      <c r="Z938" s="257"/>
      <c r="AA938" s="257"/>
      <c r="AB938" s="257"/>
      <c r="AC938" s="257"/>
      <c r="AD938" s="257"/>
      <c r="AE938" s="257"/>
      <c r="AF938" s="673"/>
      <c r="AG938" s="379"/>
      <c r="AH938" s="368"/>
      <c r="AI938" s="368"/>
      <c r="AJ938" s="368"/>
      <c r="AK938" s="368"/>
      <c r="AL938" s="368"/>
      <c r="AM938" s="368"/>
      <c r="AN938" s="368"/>
      <c r="AO938" s="368"/>
      <c r="AP938" s="368"/>
      <c r="AQ938" s="368"/>
      <c r="AR938" s="368"/>
      <c r="AS938" s="368"/>
      <c r="AT938" s="368"/>
      <c r="AU938" s="258">
        <f>SUM(AG938:AT938)</f>
        <v>0</v>
      </c>
    </row>
    <row r="939" spans="1:47" ht="15" outlineLevel="1">
      <c r="A939" s="466"/>
      <c r="B939" s="256" t="s">
        <v>341</v>
      </c>
      <c r="C939" s="253" t="s">
        <v>163</v>
      </c>
      <c r="D939" s="257"/>
      <c r="E939" s="257"/>
      <c r="F939" s="257"/>
      <c r="G939" s="257"/>
      <c r="H939" s="257"/>
      <c r="I939" s="257"/>
      <c r="J939" s="257"/>
      <c r="K939" s="257"/>
      <c r="L939" s="257"/>
      <c r="M939" s="257"/>
      <c r="N939" s="257"/>
      <c r="O939" s="257"/>
      <c r="P939" s="257"/>
      <c r="Q939" s="257"/>
      <c r="R939" s="257">
        <f>R938</f>
        <v>12</v>
      </c>
      <c r="S939" s="257"/>
      <c r="T939" s="257"/>
      <c r="U939" s="257"/>
      <c r="V939" s="257"/>
      <c r="W939" s="257"/>
      <c r="X939" s="257"/>
      <c r="Y939" s="257"/>
      <c r="Z939" s="257"/>
      <c r="AA939" s="257"/>
      <c r="AB939" s="257"/>
      <c r="AC939" s="257"/>
      <c r="AD939" s="257"/>
      <c r="AE939" s="257"/>
      <c r="AF939" s="673"/>
      <c r="AG939" s="364">
        <f>AG938</f>
        <v>0</v>
      </c>
      <c r="AH939" s="364">
        <f t="shared" ref="AH939" si="2804">AH938</f>
        <v>0</v>
      </c>
      <c r="AI939" s="364">
        <f t="shared" ref="AI939" si="2805">AI938</f>
        <v>0</v>
      </c>
      <c r="AJ939" s="364">
        <f t="shared" ref="AJ939" si="2806">AJ938</f>
        <v>0</v>
      </c>
      <c r="AK939" s="364">
        <f t="shared" ref="AK939" si="2807">AK938</f>
        <v>0</v>
      </c>
      <c r="AL939" s="364">
        <f t="shared" ref="AL939" si="2808">AL938</f>
        <v>0</v>
      </c>
      <c r="AM939" s="364">
        <f t="shared" ref="AM939" si="2809">AM938</f>
        <v>0</v>
      </c>
      <c r="AN939" s="364">
        <f t="shared" ref="AN939" si="2810">AN938</f>
        <v>0</v>
      </c>
      <c r="AO939" s="364">
        <f t="shared" ref="AO939" si="2811">AO938</f>
        <v>0</v>
      </c>
      <c r="AP939" s="364">
        <f t="shared" ref="AP939" si="2812">AP938</f>
        <v>0</v>
      </c>
      <c r="AQ939" s="364">
        <f t="shared" ref="AQ939" si="2813">AQ938</f>
        <v>0</v>
      </c>
      <c r="AR939" s="364">
        <f t="shared" ref="AR939" si="2814">AR938</f>
        <v>0</v>
      </c>
      <c r="AS939" s="364">
        <f t="shared" ref="AS939" si="2815">AS938</f>
        <v>0</v>
      </c>
      <c r="AT939" s="364">
        <f t="shared" ref="AT939" si="2816">AT938</f>
        <v>0</v>
      </c>
      <c r="AU939" s="268"/>
    </row>
    <row r="940" spans="1:47" ht="15" outlineLevel="1">
      <c r="A940" s="466"/>
      <c r="B940" s="381"/>
      <c r="C940" s="253"/>
      <c r="D940" s="253"/>
      <c r="E940" s="253"/>
      <c r="F940" s="253"/>
      <c r="G940" s="253"/>
      <c r="H940" s="253"/>
      <c r="I940" s="253"/>
      <c r="J940" s="253"/>
      <c r="K940" s="253"/>
      <c r="L940" s="253"/>
      <c r="M940" s="253"/>
      <c r="N940" s="253"/>
      <c r="O940" s="253"/>
      <c r="P940" s="253"/>
      <c r="Q940" s="253"/>
      <c r="R940" s="253"/>
      <c r="S940" s="253"/>
      <c r="T940" s="253"/>
      <c r="U940" s="253"/>
      <c r="V940" s="253"/>
      <c r="W940" s="253"/>
      <c r="X940" s="253"/>
      <c r="Y940" s="253"/>
      <c r="Z940" s="253"/>
      <c r="AA940" s="253"/>
      <c r="AB940" s="253"/>
      <c r="AC940" s="253"/>
      <c r="AD940" s="253"/>
      <c r="AE940" s="253"/>
      <c r="AF940" s="253"/>
      <c r="AG940" s="365"/>
      <c r="AH940" s="378"/>
      <c r="AI940" s="378"/>
      <c r="AJ940" s="378"/>
      <c r="AK940" s="378"/>
      <c r="AL940" s="378"/>
      <c r="AM940" s="378"/>
      <c r="AN940" s="378"/>
      <c r="AO940" s="378"/>
      <c r="AP940" s="378"/>
      <c r="AQ940" s="378"/>
      <c r="AR940" s="378"/>
      <c r="AS940" s="378"/>
      <c r="AT940" s="378"/>
      <c r="AU940" s="268"/>
    </row>
    <row r="941" spans="1:47" ht="30" outlineLevel="1">
      <c r="A941" s="466">
        <v>44</v>
      </c>
      <c r="B941" s="381" t="s">
        <v>136</v>
      </c>
      <c r="C941" s="253" t="s">
        <v>25</v>
      </c>
      <c r="D941" s="257"/>
      <c r="E941" s="257"/>
      <c r="F941" s="257"/>
      <c r="G941" s="257"/>
      <c r="H941" s="257"/>
      <c r="I941" s="257"/>
      <c r="J941" s="257"/>
      <c r="K941" s="257"/>
      <c r="L941" s="257"/>
      <c r="M941" s="257"/>
      <c r="N941" s="257"/>
      <c r="O941" s="257"/>
      <c r="P941" s="257"/>
      <c r="Q941" s="257"/>
      <c r="R941" s="257">
        <v>12</v>
      </c>
      <c r="S941" s="257"/>
      <c r="T941" s="257"/>
      <c r="U941" s="257"/>
      <c r="V941" s="257"/>
      <c r="W941" s="257"/>
      <c r="X941" s="257"/>
      <c r="Y941" s="257"/>
      <c r="Z941" s="257"/>
      <c r="AA941" s="257"/>
      <c r="AB941" s="257"/>
      <c r="AC941" s="257"/>
      <c r="AD941" s="257"/>
      <c r="AE941" s="257"/>
      <c r="AF941" s="673"/>
      <c r="AG941" s="379"/>
      <c r="AH941" s="368"/>
      <c r="AI941" s="368"/>
      <c r="AJ941" s="368"/>
      <c r="AK941" s="368"/>
      <c r="AL941" s="368"/>
      <c r="AM941" s="368"/>
      <c r="AN941" s="368"/>
      <c r="AO941" s="368"/>
      <c r="AP941" s="368"/>
      <c r="AQ941" s="368"/>
      <c r="AR941" s="368"/>
      <c r="AS941" s="368"/>
      <c r="AT941" s="368"/>
      <c r="AU941" s="258">
        <f>SUM(AG941:AT941)</f>
        <v>0</v>
      </c>
    </row>
    <row r="942" spans="1:47" ht="15" outlineLevel="1">
      <c r="A942" s="466"/>
      <c r="B942" s="256" t="s">
        <v>341</v>
      </c>
      <c r="C942" s="253" t="s">
        <v>163</v>
      </c>
      <c r="D942" s="257"/>
      <c r="E942" s="257"/>
      <c r="F942" s="257"/>
      <c r="G942" s="257"/>
      <c r="H942" s="257"/>
      <c r="I942" s="257"/>
      <c r="J942" s="257"/>
      <c r="K942" s="257"/>
      <c r="L942" s="257"/>
      <c r="M942" s="257"/>
      <c r="N942" s="257"/>
      <c r="O942" s="257"/>
      <c r="P942" s="257"/>
      <c r="Q942" s="257"/>
      <c r="R942" s="257">
        <f>R941</f>
        <v>12</v>
      </c>
      <c r="S942" s="257"/>
      <c r="T942" s="257"/>
      <c r="U942" s="257"/>
      <c r="V942" s="257"/>
      <c r="W942" s="257"/>
      <c r="X942" s="257"/>
      <c r="Y942" s="257"/>
      <c r="Z942" s="257"/>
      <c r="AA942" s="257"/>
      <c r="AB942" s="257"/>
      <c r="AC942" s="257"/>
      <c r="AD942" s="257"/>
      <c r="AE942" s="257"/>
      <c r="AF942" s="673"/>
      <c r="AG942" s="364">
        <f>AG941</f>
        <v>0</v>
      </c>
      <c r="AH942" s="364">
        <f t="shared" ref="AH942" si="2817">AH941</f>
        <v>0</v>
      </c>
      <c r="AI942" s="364">
        <f t="shared" ref="AI942" si="2818">AI941</f>
        <v>0</v>
      </c>
      <c r="AJ942" s="364">
        <f t="shared" ref="AJ942" si="2819">AJ941</f>
        <v>0</v>
      </c>
      <c r="AK942" s="364">
        <f t="shared" ref="AK942" si="2820">AK941</f>
        <v>0</v>
      </c>
      <c r="AL942" s="364">
        <f t="shared" ref="AL942" si="2821">AL941</f>
        <v>0</v>
      </c>
      <c r="AM942" s="364">
        <f t="shared" ref="AM942" si="2822">AM941</f>
        <v>0</v>
      </c>
      <c r="AN942" s="364">
        <f t="shared" ref="AN942" si="2823">AN941</f>
        <v>0</v>
      </c>
      <c r="AO942" s="364">
        <f t="shared" ref="AO942" si="2824">AO941</f>
        <v>0</v>
      </c>
      <c r="AP942" s="364">
        <f t="shared" ref="AP942" si="2825">AP941</f>
        <v>0</v>
      </c>
      <c r="AQ942" s="364">
        <f t="shared" ref="AQ942" si="2826">AQ941</f>
        <v>0</v>
      </c>
      <c r="AR942" s="364">
        <f t="shared" ref="AR942" si="2827">AR941</f>
        <v>0</v>
      </c>
      <c r="AS942" s="364">
        <f t="shared" ref="AS942" si="2828">AS941</f>
        <v>0</v>
      </c>
      <c r="AT942" s="364">
        <f t="shared" ref="AT942" si="2829">AT941</f>
        <v>0</v>
      </c>
      <c r="AU942" s="268"/>
    </row>
    <row r="943" spans="1:47" ht="15" outlineLevel="1">
      <c r="A943" s="466"/>
      <c r="B943" s="381"/>
      <c r="C943" s="253"/>
      <c r="D943" s="253"/>
      <c r="E943" s="253"/>
      <c r="F943" s="253"/>
      <c r="G943" s="253"/>
      <c r="H943" s="253"/>
      <c r="I943" s="253"/>
      <c r="J943" s="253"/>
      <c r="K943" s="253"/>
      <c r="L943" s="253"/>
      <c r="M943" s="253"/>
      <c r="N943" s="253"/>
      <c r="O943" s="253"/>
      <c r="P943" s="253"/>
      <c r="Q943" s="253"/>
      <c r="R943" s="253"/>
      <c r="S943" s="253"/>
      <c r="T943" s="253"/>
      <c r="U943" s="253"/>
      <c r="V943" s="253"/>
      <c r="W943" s="253"/>
      <c r="X943" s="253"/>
      <c r="Y943" s="253"/>
      <c r="Z943" s="253"/>
      <c r="AA943" s="253"/>
      <c r="AB943" s="253"/>
      <c r="AC943" s="253"/>
      <c r="AD943" s="253"/>
      <c r="AE943" s="253"/>
      <c r="AF943" s="253"/>
      <c r="AG943" s="365"/>
      <c r="AH943" s="378"/>
      <c r="AI943" s="378"/>
      <c r="AJ943" s="378"/>
      <c r="AK943" s="378"/>
      <c r="AL943" s="378"/>
      <c r="AM943" s="378"/>
      <c r="AN943" s="378"/>
      <c r="AO943" s="378"/>
      <c r="AP943" s="378"/>
      <c r="AQ943" s="378"/>
      <c r="AR943" s="378"/>
      <c r="AS943" s="378"/>
      <c r="AT943" s="378"/>
      <c r="AU943" s="268"/>
    </row>
    <row r="944" spans="1:47" ht="30" outlineLevel="1">
      <c r="A944" s="466">
        <v>45</v>
      </c>
      <c r="B944" s="381" t="s">
        <v>137</v>
      </c>
      <c r="C944" s="253" t="s">
        <v>25</v>
      </c>
      <c r="D944" s="257"/>
      <c r="E944" s="257"/>
      <c r="F944" s="257"/>
      <c r="G944" s="257"/>
      <c r="H944" s="257"/>
      <c r="I944" s="257"/>
      <c r="J944" s="257"/>
      <c r="K944" s="257"/>
      <c r="L944" s="257"/>
      <c r="M944" s="257"/>
      <c r="N944" s="257"/>
      <c r="O944" s="257"/>
      <c r="P944" s="257"/>
      <c r="Q944" s="257"/>
      <c r="R944" s="257">
        <v>12</v>
      </c>
      <c r="S944" s="257"/>
      <c r="T944" s="257"/>
      <c r="U944" s="257"/>
      <c r="V944" s="257"/>
      <c r="W944" s="257"/>
      <c r="X944" s="257"/>
      <c r="Y944" s="257"/>
      <c r="Z944" s="257"/>
      <c r="AA944" s="257"/>
      <c r="AB944" s="257"/>
      <c r="AC944" s="257"/>
      <c r="AD944" s="257"/>
      <c r="AE944" s="257"/>
      <c r="AF944" s="673"/>
      <c r="AG944" s="379"/>
      <c r="AH944" s="368"/>
      <c r="AI944" s="368"/>
      <c r="AJ944" s="368"/>
      <c r="AK944" s="368"/>
      <c r="AL944" s="368"/>
      <c r="AM944" s="368"/>
      <c r="AN944" s="368"/>
      <c r="AO944" s="368"/>
      <c r="AP944" s="368"/>
      <c r="AQ944" s="368"/>
      <c r="AR944" s="368"/>
      <c r="AS944" s="368"/>
      <c r="AT944" s="368"/>
      <c r="AU944" s="258">
        <f>SUM(AG944:AT944)</f>
        <v>0</v>
      </c>
    </row>
    <row r="945" spans="1:47" ht="15" outlineLevel="1">
      <c r="A945" s="466"/>
      <c r="B945" s="256" t="s">
        <v>341</v>
      </c>
      <c r="C945" s="253" t="s">
        <v>163</v>
      </c>
      <c r="D945" s="257"/>
      <c r="E945" s="257"/>
      <c r="F945" s="257"/>
      <c r="G945" s="257"/>
      <c r="H945" s="257"/>
      <c r="I945" s="257"/>
      <c r="J945" s="257"/>
      <c r="K945" s="257"/>
      <c r="L945" s="257"/>
      <c r="M945" s="257"/>
      <c r="N945" s="257"/>
      <c r="O945" s="257"/>
      <c r="P945" s="257"/>
      <c r="Q945" s="257"/>
      <c r="R945" s="257">
        <f>R944</f>
        <v>12</v>
      </c>
      <c r="S945" s="257"/>
      <c r="T945" s="257"/>
      <c r="U945" s="257"/>
      <c r="V945" s="257"/>
      <c r="W945" s="257"/>
      <c r="X945" s="257"/>
      <c r="Y945" s="257"/>
      <c r="Z945" s="257"/>
      <c r="AA945" s="257"/>
      <c r="AB945" s="257"/>
      <c r="AC945" s="257"/>
      <c r="AD945" s="257"/>
      <c r="AE945" s="257"/>
      <c r="AF945" s="673"/>
      <c r="AG945" s="364">
        <f>AG944</f>
        <v>0</v>
      </c>
      <c r="AH945" s="364">
        <f t="shared" ref="AH945" si="2830">AH944</f>
        <v>0</v>
      </c>
      <c r="AI945" s="364">
        <f t="shared" ref="AI945" si="2831">AI944</f>
        <v>0</v>
      </c>
      <c r="AJ945" s="364">
        <f t="shared" ref="AJ945" si="2832">AJ944</f>
        <v>0</v>
      </c>
      <c r="AK945" s="364">
        <f t="shared" ref="AK945" si="2833">AK944</f>
        <v>0</v>
      </c>
      <c r="AL945" s="364">
        <f t="shared" ref="AL945" si="2834">AL944</f>
        <v>0</v>
      </c>
      <c r="AM945" s="364">
        <f t="shared" ref="AM945" si="2835">AM944</f>
        <v>0</v>
      </c>
      <c r="AN945" s="364">
        <f t="shared" ref="AN945" si="2836">AN944</f>
        <v>0</v>
      </c>
      <c r="AO945" s="364">
        <f t="shared" ref="AO945" si="2837">AO944</f>
        <v>0</v>
      </c>
      <c r="AP945" s="364">
        <f t="shared" ref="AP945" si="2838">AP944</f>
        <v>0</v>
      </c>
      <c r="AQ945" s="364">
        <f t="shared" ref="AQ945" si="2839">AQ944</f>
        <v>0</v>
      </c>
      <c r="AR945" s="364">
        <f t="shared" ref="AR945" si="2840">AR944</f>
        <v>0</v>
      </c>
      <c r="AS945" s="364">
        <f t="shared" ref="AS945" si="2841">AS944</f>
        <v>0</v>
      </c>
      <c r="AT945" s="364">
        <f t="shared" ref="AT945" si="2842">AT944</f>
        <v>0</v>
      </c>
      <c r="AU945" s="268"/>
    </row>
    <row r="946" spans="1:47" ht="15" outlineLevel="1">
      <c r="A946" s="466"/>
      <c r="B946" s="381"/>
      <c r="C946" s="253"/>
      <c r="D946" s="253"/>
      <c r="E946" s="253"/>
      <c r="F946" s="253"/>
      <c r="G946" s="253"/>
      <c r="H946" s="253"/>
      <c r="I946" s="253"/>
      <c r="J946" s="253"/>
      <c r="K946" s="253"/>
      <c r="L946" s="253"/>
      <c r="M946" s="253"/>
      <c r="N946" s="253"/>
      <c r="O946" s="253"/>
      <c r="P946" s="253"/>
      <c r="Q946" s="253"/>
      <c r="R946" s="253"/>
      <c r="S946" s="253"/>
      <c r="T946" s="253"/>
      <c r="U946" s="253"/>
      <c r="V946" s="253"/>
      <c r="W946" s="253"/>
      <c r="X946" s="253"/>
      <c r="Y946" s="253"/>
      <c r="Z946" s="253"/>
      <c r="AA946" s="253"/>
      <c r="AB946" s="253"/>
      <c r="AC946" s="253"/>
      <c r="AD946" s="253"/>
      <c r="AE946" s="253"/>
      <c r="AF946" s="253"/>
      <c r="AG946" s="365"/>
      <c r="AH946" s="378"/>
      <c r="AI946" s="378"/>
      <c r="AJ946" s="378"/>
      <c r="AK946" s="378"/>
      <c r="AL946" s="378"/>
      <c r="AM946" s="378"/>
      <c r="AN946" s="378"/>
      <c r="AO946" s="378"/>
      <c r="AP946" s="378"/>
      <c r="AQ946" s="378"/>
      <c r="AR946" s="378"/>
      <c r="AS946" s="378"/>
      <c r="AT946" s="378"/>
      <c r="AU946" s="268"/>
    </row>
    <row r="947" spans="1:47" ht="30" outlineLevel="1">
      <c r="A947" s="466">
        <v>46</v>
      </c>
      <c r="B947" s="381" t="s">
        <v>138</v>
      </c>
      <c r="C947" s="253" t="s">
        <v>25</v>
      </c>
      <c r="D947" s="257"/>
      <c r="E947" s="257"/>
      <c r="F947" s="257"/>
      <c r="G947" s="257"/>
      <c r="H947" s="257"/>
      <c r="I947" s="257"/>
      <c r="J947" s="257"/>
      <c r="K947" s="257"/>
      <c r="L947" s="257"/>
      <c r="M947" s="257"/>
      <c r="N947" s="257"/>
      <c r="O947" s="257"/>
      <c r="P947" s="257"/>
      <c r="Q947" s="257"/>
      <c r="R947" s="257">
        <v>12</v>
      </c>
      <c r="S947" s="257"/>
      <c r="T947" s="257"/>
      <c r="U947" s="257"/>
      <c r="V947" s="257"/>
      <c r="W947" s="257"/>
      <c r="X947" s="257"/>
      <c r="Y947" s="257"/>
      <c r="Z947" s="257"/>
      <c r="AA947" s="257"/>
      <c r="AB947" s="257"/>
      <c r="AC947" s="257"/>
      <c r="AD947" s="257"/>
      <c r="AE947" s="257"/>
      <c r="AF947" s="673"/>
      <c r="AG947" s="379"/>
      <c r="AH947" s="368"/>
      <c r="AI947" s="368"/>
      <c r="AJ947" s="368"/>
      <c r="AK947" s="368"/>
      <c r="AL947" s="368"/>
      <c r="AM947" s="368"/>
      <c r="AN947" s="368"/>
      <c r="AO947" s="368"/>
      <c r="AP947" s="368"/>
      <c r="AQ947" s="368"/>
      <c r="AR947" s="368"/>
      <c r="AS947" s="368"/>
      <c r="AT947" s="368"/>
      <c r="AU947" s="258">
        <f>SUM(AG947:AT947)</f>
        <v>0</v>
      </c>
    </row>
    <row r="948" spans="1:47" ht="15" outlineLevel="1">
      <c r="A948" s="466"/>
      <c r="B948" s="256" t="s">
        <v>341</v>
      </c>
      <c r="C948" s="253" t="s">
        <v>163</v>
      </c>
      <c r="D948" s="257"/>
      <c r="E948" s="257"/>
      <c r="F948" s="257"/>
      <c r="G948" s="257"/>
      <c r="H948" s="257"/>
      <c r="I948" s="257"/>
      <c r="J948" s="257"/>
      <c r="K948" s="257"/>
      <c r="L948" s="257"/>
      <c r="M948" s="257"/>
      <c r="N948" s="257"/>
      <c r="O948" s="257"/>
      <c r="P948" s="257"/>
      <c r="Q948" s="257"/>
      <c r="R948" s="257">
        <f>R947</f>
        <v>12</v>
      </c>
      <c r="S948" s="257"/>
      <c r="T948" s="257"/>
      <c r="U948" s="257"/>
      <c r="V948" s="257"/>
      <c r="W948" s="257"/>
      <c r="X948" s="257"/>
      <c r="Y948" s="257"/>
      <c r="Z948" s="257"/>
      <c r="AA948" s="257"/>
      <c r="AB948" s="257"/>
      <c r="AC948" s="257"/>
      <c r="AD948" s="257"/>
      <c r="AE948" s="257"/>
      <c r="AF948" s="673"/>
      <c r="AG948" s="364">
        <f>AG947</f>
        <v>0</v>
      </c>
      <c r="AH948" s="364">
        <f t="shared" ref="AH948" si="2843">AH947</f>
        <v>0</v>
      </c>
      <c r="AI948" s="364">
        <f t="shared" ref="AI948" si="2844">AI947</f>
        <v>0</v>
      </c>
      <c r="AJ948" s="364">
        <f t="shared" ref="AJ948" si="2845">AJ947</f>
        <v>0</v>
      </c>
      <c r="AK948" s="364">
        <f t="shared" ref="AK948" si="2846">AK947</f>
        <v>0</v>
      </c>
      <c r="AL948" s="364">
        <f t="shared" ref="AL948" si="2847">AL947</f>
        <v>0</v>
      </c>
      <c r="AM948" s="364">
        <f t="shared" ref="AM948" si="2848">AM947</f>
        <v>0</v>
      </c>
      <c r="AN948" s="364">
        <f t="shared" ref="AN948" si="2849">AN947</f>
        <v>0</v>
      </c>
      <c r="AO948" s="364">
        <f t="shared" ref="AO948" si="2850">AO947</f>
        <v>0</v>
      </c>
      <c r="AP948" s="364">
        <f t="shared" ref="AP948" si="2851">AP947</f>
        <v>0</v>
      </c>
      <c r="AQ948" s="364">
        <f t="shared" ref="AQ948" si="2852">AQ947</f>
        <v>0</v>
      </c>
      <c r="AR948" s="364">
        <f t="shared" ref="AR948" si="2853">AR947</f>
        <v>0</v>
      </c>
      <c r="AS948" s="364">
        <f t="shared" ref="AS948" si="2854">AS947</f>
        <v>0</v>
      </c>
      <c r="AT948" s="364">
        <f t="shared" ref="AT948" si="2855">AT947</f>
        <v>0</v>
      </c>
      <c r="AU948" s="268"/>
    </row>
    <row r="949" spans="1:47" ht="15" outlineLevel="1">
      <c r="A949" s="466"/>
      <c r="B949" s="381"/>
      <c r="C949" s="253"/>
      <c r="D949" s="253"/>
      <c r="E949" s="253"/>
      <c r="F949" s="253"/>
      <c r="G949" s="253"/>
      <c r="H949" s="253"/>
      <c r="I949" s="253"/>
      <c r="J949" s="253"/>
      <c r="K949" s="253"/>
      <c r="L949" s="253"/>
      <c r="M949" s="253"/>
      <c r="N949" s="253"/>
      <c r="O949" s="253"/>
      <c r="P949" s="253"/>
      <c r="Q949" s="253"/>
      <c r="R949" s="253"/>
      <c r="S949" s="253"/>
      <c r="T949" s="253"/>
      <c r="U949" s="253"/>
      <c r="V949" s="253"/>
      <c r="W949" s="253"/>
      <c r="X949" s="253"/>
      <c r="Y949" s="253"/>
      <c r="Z949" s="253"/>
      <c r="AA949" s="253"/>
      <c r="AB949" s="253"/>
      <c r="AC949" s="253"/>
      <c r="AD949" s="253"/>
      <c r="AE949" s="253"/>
      <c r="AF949" s="253"/>
      <c r="AG949" s="365"/>
      <c r="AH949" s="378"/>
      <c r="AI949" s="378"/>
      <c r="AJ949" s="378"/>
      <c r="AK949" s="378"/>
      <c r="AL949" s="378"/>
      <c r="AM949" s="378"/>
      <c r="AN949" s="378"/>
      <c r="AO949" s="378"/>
      <c r="AP949" s="378"/>
      <c r="AQ949" s="378"/>
      <c r="AR949" s="378"/>
      <c r="AS949" s="378"/>
      <c r="AT949" s="378"/>
      <c r="AU949" s="268"/>
    </row>
    <row r="950" spans="1:47" ht="30" outlineLevel="1">
      <c r="A950" s="466">
        <v>47</v>
      </c>
      <c r="B950" s="381" t="s">
        <v>139</v>
      </c>
      <c r="C950" s="253" t="s">
        <v>25</v>
      </c>
      <c r="D950" s="257"/>
      <c r="E950" s="257"/>
      <c r="F950" s="257"/>
      <c r="G950" s="257"/>
      <c r="H950" s="257"/>
      <c r="I950" s="257"/>
      <c r="J950" s="257"/>
      <c r="K950" s="257"/>
      <c r="L950" s="257"/>
      <c r="M950" s="257"/>
      <c r="N950" s="257"/>
      <c r="O950" s="257"/>
      <c r="P950" s="257"/>
      <c r="Q950" s="257"/>
      <c r="R950" s="257">
        <v>12</v>
      </c>
      <c r="S950" s="257"/>
      <c r="T950" s="257"/>
      <c r="U950" s="257"/>
      <c r="V950" s="257"/>
      <c r="W950" s="257"/>
      <c r="X950" s="257"/>
      <c r="Y950" s="257"/>
      <c r="Z950" s="257"/>
      <c r="AA950" s="257"/>
      <c r="AB950" s="257"/>
      <c r="AC950" s="257"/>
      <c r="AD950" s="257"/>
      <c r="AE950" s="257"/>
      <c r="AF950" s="673"/>
      <c r="AG950" s="379"/>
      <c r="AH950" s="368"/>
      <c r="AI950" s="368"/>
      <c r="AJ950" s="368"/>
      <c r="AK950" s="368"/>
      <c r="AL950" s="368"/>
      <c r="AM950" s="368"/>
      <c r="AN950" s="368"/>
      <c r="AO950" s="368"/>
      <c r="AP950" s="368"/>
      <c r="AQ950" s="368"/>
      <c r="AR950" s="368"/>
      <c r="AS950" s="368"/>
      <c r="AT950" s="368"/>
      <c r="AU950" s="258">
        <f>SUM(AG950:AT950)</f>
        <v>0</v>
      </c>
    </row>
    <row r="951" spans="1:47" ht="15" outlineLevel="1">
      <c r="A951" s="466"/>
      <c r="B951" s="256" t="s">
        <v>341</v>
      </c>
      <c r="C951" s="253" t="s">
        <v>163</v>
      </c>
      <c r="D951" s="257"/>
      <c r="E951" s="257"/>
      <c r="F951" s="257"/>
      <c r="G951" s="257"/>
      <c r="H951" s="257"/>
      <c r="I951" s="257"/>
      <c r="J951" s="257"/>
      <c r="K951" s="257"/>
      <c r="L951" s="257"/>
      <c r="M951" s="257"/>
      <c r="N951" s="257"/>
      <c r="O951" s="257"/>
      <c r="P951" s="257"/>
      <c r="Q951" s="257"/>
      <c r="R951" s="257">
        <f>R950</f>
        <v>12</v>
      </c>
      <c r="S951" s="257"/>
      <c r="T951" s="257"/>
      <c r="U951" s="257"/>
      <c r="V951" s="257"/>
      <c r="W951" s="257"/>
      <c r="X951" s="257"/>
      <c r="Y951" s="257"/>
      <c r="Z951" s="257"/>
      <c r="AA951" s="257"/>
      <c r="AB951" s="257"/>
      <c r="AC951" s="257"/>
      <c r="AD951" s="257"/>
      <c r="AE951" s="257"/>
      <c r="AF951" s="673"/>
      <c r="AG951" s="364">
        <f>AG950</f>
        <v>0</v>
      </c>
      <c r="AH951" s="364">
        <f t="shared" ref="AH951" si="2856">AH950</f>
        <v>0</v>
      </c>
      <c r="AI951" s="364">
        <f t="shared" ref="AI951" si="2857">AI950</f>
        <v>0</v>
      </c>
      <c r="AJ951" s="364">
        <f t="shared" ref="AJ951" si="2858">AJ950</f>
        <v>0</v>
      </c>
      <c r="AK951" s="364">
        <f t="shared" ref="AK951" si="2859">AK950</f>
        <v>0</v>
      </c>
      <c r="AL951" s="364">
        <f t="shared" ref="AL951" si="2860">AL950</f>
        <v>0</v>
      </c>
      <c r="AM951" s="364">
        <f t="shared" ref="AM951" si="2861">AM950</f>
        <v>0</v>
      </c>
      <c r="AN951" s="364">
        <f t="shared" ref="AN951" si="2862">AN950</f>
        <v>0</v>
      </c>
      <c r="AO951" s="364">
        <f t="shared" ref="AO951" si="2863">AO950</f>
        <v>0</v>
      </c>
      <c r="AP951" s="364">
        <f t="shared" ref="AP951" si="2864">AP950</f>
        <v>0</v>
      </c>
      <c r="AQ951" s="364">
        <f t="shared" ref="AQ951" si="2865">AQ950</f>
        <v>0</v>
      </c>
      <c r="AR951" s="364">
        <f t="shared" ref="AR951" si="2866">AR950</f>
        <v>0</v>
      </c>
      <c r="AS951" s="364">
        <f t="shared" ref="AS951" si="2867">AS950</f>
        <v>0</v>
      </c>
      <c r="AT951" s="364">
        <f t="shared" ref="AT951" si="2868">AT950</f>
        <v>0</v>
      </c>
      <c r="AU951" s="268"/>
    </row>
    <row r="952" spans="1:47" ht="15" outlineLevel="1">
      <c r="A952" s="466"/>
      <c r="B952" s="381"/>
      <c r="C952" s="253"/>
      <c r="D952" s="253"/>
      <c r="E952" s="253"/>
      <c r="F952" s="253"/>
      <c r="G952" s="253"/>
      <c r="H952" s="253"/>
      <c r="I952" s="253"/>
      <c r="J952" s="253"/>
      <c r="K952" s="253"/>
      <c r="L952" s="253"/>
      <c r="M952" s="253"/>
      <c r="N952" s="253"/>
      <c r="O952" s="253"/>
      <c r="P952" s="253"/>
      <c r="Q952" s="253"/>
      <c r="R952" s="253"/>
      <c r="S952" s="253"/>
      <c r="T952" s="253"/>
      <c r="U952" s="253"/>
      <c r="V952" s="253"/>
      <c r="W952" s="253"/>
      <c r="X952" s="253"/>
      <c r="Y952" s="253"/>
      <c r="Z952" s="253"/>
      <c r="AA952" s="253"/>
      <c r="AB952" s="253"/>
      <c r="AC952" s="253"/>
      <c r="AD952" s="253"/>
      <c r="AE952" s="253"/>
      <c r="AF952" s="253"/>
      <c r="AG952" s="365"/>
      <c r="AH952" s="378"/>
      <c r="AI952" s="378"/>
      <c r="AJ952" s="378"/>
      <c r="AK952" s="378"/>
      <c r="AL952" s="378"/>
      <c r="AM952" s="378"/>
      <c r="AN952" s="378"/>
      <c r="AO952" s="378"/>
      <c r="AP952" s="378"/>
      <c r="AQ952" s="378"/>
      <c r="AR952" s="378"/>
      <c r="AS952" s="378"/>
      <c r="AT952" s="378"/>
      <c r="AU952" s="268"/>
    </row>
    <row r="953" spans="1:47" ht="30" outlineLevel="1">
      <c r="A953" s="466">
        <v>48</v>
      </c>
      <c r="B953" s="381" t="s">
        <v>140</v>
      </c>
      <c r="C953" s="253" t="s">
        <v>25</v>
      </c>
      <c r="D953" s="257"/>
      <c r="E953" s="257"/>
      <c r="F953" s="257"/>
      <c r="G953" s="257"/>
      <c r="H953" s="257"/>
      <c r="I953" s="257"/>
      <c r="J953" s="257"/>
      <c r="K953" s="257"/>
      <c r="L953" s="257"/>
      <c r="M953" s="257"/>
      <c r="N953" s="257"/>
      <c r="O953" s="257"/>
      <c r="P953" s="257"/>
      <c r="Q953" s="257"/>
      <c r="R953" s="257">
        <v>12</v>
      </c>
      <c r="S953" s="257"/>
      <c r="T953" s="257"/>
      <c r="U953" s="257"/>
      <c r="V953" s="257"/>
      <c r="W953" s="257"/>
      <c r="X953" s="257"/>
      <c r="Y953" s="257"/>
      <c r="Z953" s="257"/>
      <c r="AA953" s="257"/>
      <c r="AB953" s="257"/>
      <c r="AC953" s="257"/>
      <c r="AD953" s="257"/>
      <c r="AE953" s="257"/>
      <c r="AF953" s="673"/>
      <c r="AG953" s="379"/>
      <c r="AH953" s="368"/>
      <c r="AI953" s="368"/>
      <c r="AJ953" s="368"/>
      <c r="AK953" s="368"/>
      <c r="AL953" s="368"/>
      <c r="AM953" s="368"/>
      <c r="AN953" s="368"/>
      <c r="AO953" s="368"/>
      <c r="AP953" s="368"/>
      <c r="AQ953" s="368"/>
      <c r="AR953" s="368"/>
      <c r="AS953" s="368"/>
      <c r="AT953" s="368"/>
      <c r="AU953" s="258">
        <f>SUM(AG953:AT953)</f>
        <v>0</v>
      </c>
    </row>
    <row r="954" spans="1:47" ht="15" outlineLevel="1">
      <c r="A954" s="466"/>
      <c r="B954" s="256" t="s">
        <v>341</v>
      </c>
      <c r="C954" s="253" t="s">
        <v>163</v>
      </c>
      <c r="D954" s="257"/>
      <c r="E954" s="257"/>
      <c r="F954" s="257"/>
      <c r="G954" s="257"/>
      <c r="H954" s="257"/>
      <c r="I954" s="257"/>
      <c r="J954" s="257"/>
      <c r="K954" s="257"/>
      <c r="L954" s="257"/>
      <c r="M954" s="257"/>
      <c r="N954" s="257"/>
      <c r="O954" s="257"/>
      <c r="P954" s="257"/>
      <c r="Q954" s="257"/>
      <c r="R954" s="257">
        <f>R953</f>
        <v>12</v>
      </c>
      <c r="S954" s="257"/>
      <c r="T954" s="257"/>
      <c r="U954" s="257"/>
      <c r="V954" s="257"/>
      <c r="W954" s="257"/>
      <c r="X954" s="257"/>
      <c r="Y954" s="257"/>
      <c r="Z954" s="257"/>
      <c r="AA954" s="257"/>
      <c r="AB954" s="257"/>
      <c r="AC954" s="257"/>
      <c r="AD954" s="257"/>
      <c r="AE954" s="257"/>
      <c r="AF954" s="673"/>
      <c r="AG954" s="364">
        <f>AG953</f>
        <v>0</v>
      </c>
      <c r="AH954" s="364">
        <f t="shared" ref="AH954" si="2869">AH953</f>
        <v>0</v>
      </c>
      <c r="AI954" s="364">
        <f t="shared" ref="AI954" si="2870">AI953</f>
        <v>0</v>
      </c>
      <c r="AJ954" s="364">
        <f t="shared" ref="AJ954" si="2871">AJ953</f>
        <v>0</v>
      </c>
      <c r="AK954" s="364">
        <f t="shared" ref="AK954" si="2872">AK953</f>
        <v>0</v>
      </c>
      <c r="AL954" s="364">
        <f t="shared" ref="AL954" si="2873">AL953</f>
        <v>0</v>
      </c>
      <c r="AM954" s="364">
        <f t="shared" ref="AM954" si="2874">AM953</f>
        <v>0</v>
      </c>
      <c r="AN954" s="364">
        <f t="shared" ref="AN954" si="2875">AN953</f>
        <v>0</v>
      </c>
      <c r="AO954" s="364">
        <f t="shared" ref="AO954" si="2876">AO953</f>
        <v>0</v>
      </c>
      <c r="AP954" s="364">
        <f t="shared" ref="AP954" si="2877">AP953</f>
        <v>0</v>
      </c>
      <c r="AQ954" s="364">
        <f t="shared" ref="AQ954" si="2878">AQ953</f>
        <v>0</v>
      </c>
      <c r="AR954" s="364">
        <f t="shared" ref="AR954" si="2879">AR953</f>
        <v>0</v>
      </c>
      <c r="AS954" s="364">
        <f t="shared" ref="AS954" si="2880">AS953</f>
        <v>0</v>
      </c>
      <c r="AT954" s="364">
        <f t="shared" ref="AT954" si="2881">AT953</f>
        <v>0</v>
      </c>
      <c r="AU954" s="268"/>
    </row>
    <row r="955" spans="1:47" ht="15" outlineLevel="1">
      <c r="A955" s="466"/>
      <c r="B955" s="381"/>
      <c r="C955" s="253"/>
      <c r="D955" s="253"/>
      <c r="E955" s="253"/>
      <c r="F955" s="253"/>
      <c r="G955" s="253"/>
      <c r="H955" s="253"/>
      <c r="I955" s="253"/>
      <c r="J955" s="253"/>
      <c r="K955" s="253"/>
      <c r="L955" s="253"/>
      <c r="M955" s="253"/>
      <c r="N955" s="253"/>
      <c r="O955" s="253"/>
      <c r="P955" s="253"/>
      <c r="Q955" s="253"/>
      <c r="R955" s="253"/>
      <c r="S955" s="253"/>
      <c r="T955" s="253"/>
      <c r="U955" s="253"/>
      <c r="V955" s="253"/>
      <c r="W955" s="253"/>
      <c r="X955" s="253"/>
      <c r="Y955" s="253"/>
      <c r="Z955" s="253"/>
      <c r="AA955" s="253"/>
      <c r="AB955" s="253"/>
      <c r="AC955" s="253"/>
      <c r="AD955" s="253"/>
      <c r="AE955" s="253"/>
      <c r="AF955" s="253"/>
      <c r="AG955" s="365"/>
      <c r="AH955" s="378"/>
      <c r="AI955" s="378"/>
      <c r="AJ955" s="378"/>
      <c r="AK955" s="378"/>
      <c r="AL955" s="378"/>
      <c r="AM955" s="378"/>
      <c r="AN955" s="378"/>
      <c r="AO955" s="378"/>
      <c r="AP955" s="378"/>
      <c r="AQ955" s="378"/>
      <c r="AR955" s="378"/>
      <c r="AS955" s="378"/>
      <c r="AT955" s="378"/>
      <c r="AU955" s="268"/>
    </row>
    <row r="956" spans="1:47" ht="30" outlineLevel="1">
      <c r="A956" s="466">
        <v>49</v>
      </c>
      <c r="B956" s="381" t="s">
        <v>141</v>
      </c>
      <c r="C956" s="253" t="s">
        <v>25</v>
      </c>
      <c r="D956" s="257"/>
      <c r="E956" s="257"/>
      <c r="F956" s="257"/>
      <c r="G956" s="257"/>
      <c r="H956" s="257"/>
      <c r="I956" s="257"/>
      <c r="J956" s="257"/>
      <c r="K956" s="257"/>
      <c r="L956" s="257"/>
      <c r="M956" s="257"/>
      <c r="N956" s="257"/>
      <c r="O956" s="257"/>
      <c r="P956" s="257"/>
      <c r="Q956" s="257"/>
      <c r="R956" s="257">
        <v>12</v>
      </c>
      <c r="S956" s="257"/>
      <c r="T956" s="257"/>
      <c r="U956" s="257"/>
      <c r="V956" s="257"/>
      <c r="W956" s="257"/>
      <c r="X956" s="257"/>
      <c r="Y956" s="257"/>
      <c r="Z956" s="257"/>
      <c r="AA956" s="257"/>
      <c r="AB956" s="257"/>
      <c r="AC956" s="257"/>
      <c r="AD956" s="257"/>
      <c r="AE956" s="257"/>
      <c r="AF956" s="673"/>
      <c r="AG956" s="379"/>
      <c r="AH956" s="368"/>
      <c r="AI956" s="368"/>
      <c r="AJ956" s="368"/>
      <c r="AK956" s="368"/>
      <c r="AL956" s="368"/>
      <c r="AM956" s="368"/>
      <c r="AN956" s="368"/>
      <c r="AO956" s="368"/>
      <c r="AP956" s="368"/>
      <c r="AQ956" s="368"/>
      <c r="AR956" s="368"/>
      <c r="AS956" s="368"/>
      <c r="AT956" s="368"/>
      <c r="AU956" s="258">
        <f>SUM(AG956:AT956)</f>
        <v>0</v>
      </c>
    </row>
    <row r="957" spans="1:47" ht="15" outlineLevel="1">
      <c r="A957" s="466"/>
      <c r="B957" s="256" t="s">
        <v>341</v>
      </c>
      <c r="C957" s="253" t="s">
        <v>163</v>
      </c>
      <c r="D957" s="257"/>
      <c r="E957" s="257"/>
      <c r="F957" s="257"/>
      <c r="G957" s="257"/>
      <c r="H957" s="257"/>
      <c r="I957" s="257"/>
      <c r="J957" s="257"/>
      <c r="K957" s="257"/>
      <c r="L957" s="257"/>
      <c r="M957" s="257"/>
      <c r="N957" s="257"/>
      <c r="O957" s="257"/>
      <c r="P957" s="257"/>
      <c r="Q957" s="257"/>
      <c r="R957" s="257">
        <f>R956</f>
        <v>12</v>
      </c>
      <c r="S957" s="257"/>
      <c r="T957" s="257"/>
      <c r="U957" s="257"/>
      <c r="V957" s="257"/>
      <c r="W957" s="257"/>
      <c r="X957" s="257"/>
      <c r="Y957" s="257"/>
      <c r="Z957" s="257"/>
      <c r="AA957" s="257"/>
      <c r="AB957" s="257"/>
      <c r="AC957" s="257"/>
      <c r="AD957" s="257"/>
      <c r="AE957" s="257"/>
      <c r="AF957" s="673"/>
      <c r="AG957" s="364">
        <f>AG956</f>
        <v>0</v>
      </c>
      <c r="AH957" s="364">
        <f t="shared" ref="AH957" si="2882">AH956</f>
        <v>0</v>
      </c>
      <c r="AI957" s="364">
        <f t="shared" ref="AI957" si="2883">AI956</f>
        <v>0</v>
      </c>
      <c r="AJ957" s="364">
        <f t="shared" ref="AJ957" si="2884">AJ956</f>
        <v>0</v>
      </c>
      <c r="AK957" s="364">
        <f t="shared" ref="AK957" si="2885">AK956</f>
        <v>0</v>
      </c>
      <c r="AL957" s="364">
        <f t="shared" ref="AL957" si="2886">AL956</f>
        <v>0</v>
      </c>
      <c r="AM957" s="364">
        <f t="shared" ref="AM957" si="2887">AM956</f>
        <v>0</v>
      </c>
      <c r="AN957" s="364">
        <f t="shared" ref="AN957" si="2888">AN956</f>
        <v>0</v>
      </c>
      <c r="AO957" s="364">
        <f t="shared" ref="AO957" si="2889">AO956</f>
        <v>0</v>
      </c>
      <c r="AP957" s="364">
        <f t="shared" ref="AP957" si="2890">AP956</f>
        <v>0</v>
      </c>
      <c r="AQ957" s="364">
        <f t="shared" ref="AQ957" si="2891">AQ956</f>
        <v>0</v>
      </c>
      <c r="AR957" s="364">
        <f t="shared" ref="AR957" si="2892">AR956</f>
        <v>0</v>
      </c>
      <c r="AS957" s="364">
        <f t="shared" ref="AS957" si="2893">AS956</f>
        <v>0</v>
      </c>
      <c r="AT957" s="364">
        <f t="shared" ref="AT957" si="2894">AT956</f>
        <v>0</v>
      </c>
      <c r="AU957" s="268"/>
    </row>
    <row r="958" spans="1:47" ht="15.6" outlineLevel="1">
      <c r="A958" s="466"/>
      <c r="B958" s="284"/>
      <c r="C958" s="262"/>
      <c r="D958" s="253"/>
      <c r="E958" s="253"/>
      <c r="F958" s="253"/>
      <c r="G958" s="253"/>
      <c r="H958" s="253"/>
      <c r="I958" s="253"/>
      <c r="J958" s="253"/>
      <c r="K958" s="253"/>
      <c r="L958" s="253"/>
      <c r="M958" s="253"/>
      <c r="N958" s="253"/>
      <c r="O958" s="253"/>
      <c r="P958" s="253"/>
      <c r="Q958" s="253"/>
      <c r="R958" s="262"/>
      <c r="S958" s="253"/>
      <c r="T958" s="253"/>
      <c r="U958" s="253"/>
      <c r="V958" s="253"/>
      <c r="W958" s="253"/>
      <c r="X958" s="253"/>
      <c r="Y958" s="253"/>
      <c r="Z958" s="253"/>
      <c r="AA958" s="253"/>
      <c r="AB958" s="253"/>
      <c r="AC958" s="253"/>
      <c r="AD958" s="253"/>
      <c r="AE958" s="253"/>
      <c r="AF958" s="253"/>
      <c r="AG958" s="365"/>
      <c r="AH958" s="365"/>
      <c r="AI958" s="365"/>
      <c r="AJ958" s="365"/>
      <c r="AK958" s="365"/>
      <c r="AL958" s="365"/>
      <c r="AM958" s="365"/>
      <c r="AN958" s="365"/>
      <c r="AO958" s="365"/>
      <c r="AP958" s="365"/>
      <c r="AQ958" s="365"/>
      <c r="AR958" s="365"/>
      <c r="AS958" s="365"/>
      <c r="AT958" s="365"/>
      <c r="AU958" s="268"/>
    </row>
    <row r="959" spans="1:47" ht="15.6" outlineLevel="1">
      <c r="A959" s="466"/>
      <c r="B959" s="678" t="s">
        <v>934</v>
      </c>
      <c r="AU959" s="674"/>
    </row>
    <row r="960" spans="1:47" ht="15" outlineLevel="1">
      <c r="A960" s="466">
        <v>50</v>
      </c>
      <c r="B960" s="256"/>
      <c r="AU960" s="674"/>
    </row>
    <row r="961" spans="1:47" ht="15.6" outlineLevel="1">
      <c r="A961" s="466"/>
      <c r="B961" s="381" t="s">
        <v>933</v>
      </c>
      <c r="C961" s="253" t="s">
        <v>25</v>
      </c>
      <c r="D961" s="257"/>
      <c r="E961" s="257"/>
      <c r="F961" s="257"/>
      <c r="G961" s="257"/>
      <c r="H961" s="257"/>
      <c r="I961" s="257"/>
      <c r="J961" s="257"/>
      <c r="K961" s="257"/>
      <c r="L961" s="257"/>
      <c r="M961" s="257"/>
      <c r="N961" s="257"/>
      <c r="O961" s="257"/>
      <c r="P961" s="257"/>
      <c r="Q961" s="257"/>
      <c r="R961" s="257">
        <v>12</v>
      </c>
      <c r="S961" s="257"/>
      <c r="T961" s="257"/>
      <c r="U961" s="257"/>
      <c r="V961" s="257"/>
      <c r="W961" s="257"/>
      <c r="X961" s="257"/>
      <c r="Y961" s="257"/>
      <c r="Z961" s="257"/>
      <c r="AA961" s="257"/>
      <c r="AB961" s="257"/>
      <c r="AC961" s="257"/>
      <c r="AD961" s="257"/>
      <c r="AE961" s="257"/>
      <c r="AF961" s="673"/>
      <c r="AG961" s="379"/>
      <c r="AH961" s="368"/>
      <c r="AI961" s="368"/>
      <c r="AJ961" s="368"/>
      <c r="AK961" s="368"/>
      <c r="AL961" s="368"/>
      <c r="AM961" s="368"/>
      <c r="AN961" s="368"/>
      <c r="AO961" s="368"/>
      <c r="AP961" s="368"/>
      <c r="AQ961" s="368"/>
      <c r="AR961" s="368"/>
      <c r="AS961" s="368"/>
      <c r="AT961" s="368"/>
      <c r="AU961" s="258">
        <f>SUM(AG961:AT961)</f>
        <v>0</v>
      </c>
    </row>
    <row r="962" spans="1:47" ht="15" outlineLevel="1">
      <c r="A962" s="466"/>
      <c r="B962" s="256" t="s">
        <v>341</v>
      </c>
      <c r="C962" s="253" t="s">
        <v>163</v>
      </c>
      <c r="D962" s="257"/>
      <c r="E962" s="257"/>
      <c r="F962" s="257"/>
      <c r="G962" s="257"/>
      <c r="H962" s="257"/>
      <c r="I962" s="257"/>
      <c r="J962" s="257"/>
      <c r="K962" s="257"/>
      <c r="L962" s="257"/>
      <c r="M962" s="257"/>
      <c r="N962" s="257"/>
      <c r="O962" s="257"/>
      <c r="P962" s="257"/>
      <c r="Q962" s="257"/>
      <c r="R962" s="257">
        <f>R961</f>
        <v>12</v>
      </c>
      <c r="S962" s="257"/>
      <c r="T962" s="257"/>
      <c r="U962" s="257"/>
      <c r="V962" s="257"/>
      <c r="W962" s="257"/>
      <c r="X962" s="257"/>
      <c r="Y962" s="257"/>
      <c r="Z962" s="257"/>
      <c r="AA962" s="257"/>
      <c r="AB962" s="257"/>
      <c r="AC962" s="257"/>
      <c r="AD962" s="257"/>
      <c r="AE962" s="257"/>
      <c r="AF962" s="673"/>
      <c r="AG962" s="364">
        <f>AG961</f>
        <v>0</v>
      </c>
      <c r="AH962" s="364">
        <f t="shared" ref="AH962:AT962" si="2895">AH961</f>
        <v>0</v>
      </c>
      <c r="AI962" s="364">
        <f t="shared" si="2895"/>
        <v>0</v>
      </c>
      <c r="AJ962" s="364">
        <f t="shared" si="2895"/>
        <v>0</v>
      </c>
      <c r="AK962" s="364">
        <f t="shared" si="2895"/>
        <v>0</v>
      </c>
      <c r="AL962" s="364">
        <f t="shared" si="2895"/>
        <v>0</v>
      </c>
      <c r="AM962" s="364">
        <f t="shared" si="2895"/>
        <v>0</v>
      </c>
      <c r="AN962" s="364">
        <f t="shared" si="2895"/>
        <v>0</v>
      </c>
      <c r="AO962" s="364">
        <f t="shared" si="2895"/>
        <v>0</v>
      </c>
      <c r="AP962" s="364">
        <f t="shared" si="2895"/>
        <v>0</v>
      </c>
      <c r="AQ962" s="364">
        <f t="shared" si="2895"/>
        <v>0</v>
      </c>
      <c r="AR962" s="364">
        <f t="shared" si="2895"/>
        <v>0</v>
      </c>
      <c r="AS962" s="364">
        <f t="shared" si="2895"/>
        <v>0</v>
      </c>
      <c r="AT962" s="364">
        <f t="shared" si="2895"/>
        <v>0</v>
      </c>
      <c r="AU962" s="268"/>
    </row>
    <row r="963" spans="1:47" ht="15" outlineLevel="1">
      <c r="A963" s="466"/>
      <c r="B963" s="256"/>
      <c r="C963" s="267"/>
      <c r="D963" s="253"/>
      <c r="E963" s="253"/>
      <c r="F963" s="253"/>
      <c r="G963" s="253"/>
      <c r="H963" s="253"/>
      <c r="I963" s="253"/>
      <c r="J963" s="253"/>
      <c r="K963" s="253"/>
      <c r="L963" s="253"/>
      <c r="M963" s="253"/>
      <c r="N963" s="253"/>
      <c r="O963" s="253"/>
      <c r="P963" s="253"/>
      <c r="Q963" s="253"/>
      <c r="R963" s="253"/>
      <c r="S963" s="253"/>
      <c r="T963" s="253"/>
      <c r="U963" s="253"/>
      <c r="V963" s="253"/>
      <c r="W963" s="253"/>
      <c r="X963" s="253"/>
      <c r="Y963" s="253"/>
      <c r="Z963" s="253"/>
      <c r="AA963" s="253"/>
      <c r="AB963" s="253"/>
      <c r="AC963" s="253"/>
      <c r="AD963" s="253"/>
      <c r="AE963" s="253"/>
      <c r="AF963" s="253"/>
      <c r="AG963" s="263"/>
      <c r="AH963" s="263"/>
      <c r="AI963" s="263"/>
      <c r="AJ963" s="263"/>
      <c r="AK963" s="263"/>
      <c r="AL963" s="263"/>
      <c r="AM963" s="263"/>
      <c r="AN963" s="263"/>
      <c r="AO963" s="263"/>
      <c r="AP963" s="263"/>
      <c r="AQ963" s="263"/>
      <c r="AR963" s="263"/>
      <c r="AS963" s="263"/>
      <c r="AT963" s="263"/>
      <c r="AU963" s="268"/>
    </row>
    <row r="964" spans="1:47" ht="15.6">
      <c r="B964" s="288" t="s">
        <v>327</v>
      </c>
      <c r="C964" s="290"/>
      <c r="D964" s="290">
        <f>SUM(D802:D957)</f>
        <v>0</v>
      </c>
      <c r="E964" s="290"/>
      <c r="F964" s="290">
        <f>SUM(F802:F957)</f>
        <v>2451299</v>
      </c>
      <c r="G964" s="290">
        <f t="shared" ref="G964:P964" si="2896">SUM(G802:G957)</f>
        <v>2451299</v>
      </c>
      <c r="H964" s="290">
        <f t="shared" si="2896"/>
        <v>2451299</v>
      </c>
      <c r="I964" s="290">
        <f t="shared" si="2896"/>
        <v>2451299</v>
      </c>
      <c r="J964" s="290">
        <f t="shared" si="2896"/>
        <v>0</v>
      </c>
      <c r="K964" s="290">
        <f t="shared" si="2896"/>
        <v>0</v>
      </c>
      <c r="L964" s="290">
        <f t="shared" si="2896"/>
        <v>0</v>
      </c>
      <c r="M964" s="290">
        <f t="shared" si="2896"/>
        <v>0</v>
      </c>
      <c r="N964" s="290">
        <f t="shared" si="2896"/>
        <v>0</v>
      </c>
      <c r="O964" s="290">
        <f t="shared" si="2896"/>
        <v>0</v>
      </c>
      <c r="P964" s="290">
        <f t="shared" si="2896"/>
        <v>0</v>
      </c>
      <c r="Q964" s="290"/>
      <c r="R964" s="290"/>
      <c r="S964" s="290">
        <f>SUM(S802:S957)</f>
        <v>0</v>
      </c>
      <c r="T964" s="290"/>
      <c r="U964" s="290">
        <f>SUM(U802:U957)</f>
        <v>246</v>
      </c>
      <c r="V964" s="290">
        <f t="shared" ref="V964:AE964" si="2897">SUM(V802:V957)</f>
        <v>246</v>
      </c>
      <c r="W964" s="290">
        <f t="shared" si="2897"/>
        <v>246</v>
      </c>
      <c r="X964" s="290">
        <f t="shared" si="2897"/>
        <v>246</v>
      </c>
      <c r="Y964" s="290">
        <f t="shared" si="2897"/>
        <v>0</v>
      </c>
      <c r="Z964" s="290">
        <f t="shared" si="2897"/>
        <v>0</v>
      </c>
      <c r="AA964" s="290">
        <f t="shared" si="2897"/>
        <v>0</v>
      </c>
      <c r="AB964" s="290">
        <f t="shared" si="2897"/>
        <v>0</v>
      </c>
      <c r="AC964" s="290">
        <f t="shared" si="2897"/>
        <v>0</v>
      </c>
      <c r="AD964" s="290">
        <f t="shared" si="2897"/>
        <v>0</v>
      </c>
      <c r="AE964" s="290">
        <f t="shared" si="2897"/>
        <v>0</v>
      </c>
      <c r="AF964" s="290"/>
      <c r="AG964" s="290">
        <f>IF(AG800="kWh",SUMPRODUCT(D802:D962,AG802:AG962))</f>
        <v>0</v>
      </c>
      <c r="AH964" s="290">
        <f t="shared" ref="AH964" si="2898">IF(AH800="kWh",SUMPRODUCT(E802:E962,AH802:AH962))</f>
        <v>0</v>
      </c>
      <c r="AI964" s="290">
        <f t="shared" ref="AI964:AT964" si="2899">IF(AI800="kw",SUMPRODUCT($R$802:$R$962,$S$802:$S$962,AI802:AI962),SUMPRODUCT($D$802:$D$962,AI802:AI962))</f>
        <v>0</v>
      </c>
      <c r="AJ964" s="290">
        <f t="shared" si="2899"/>
        <v>0</v>
      </c>
      <c r="AK964" s="290">
        <f t="shared" si="2899"/>
        <v>0</v>
      </c>
      <c r="AL964" s="290">
        <f t="shared" si="2899"/>
        <v>0</v>
      </c>
      <c r="AM964" s="290">
        <f t="shared" si="2899"/>
        <v>0</v>
      </c>
      <c r="AN964" s="290">
        <f t="shared" si="2899"/>
        <v>0</v>
      </c>
      <c r="AO964" s="290">
        <f t="shared" si="2899"/>
        <v>0</v>
      </c>
      <c r="AP964" s="290">
        <f t="shared" si="2899"/>
        <v>0</v>
      </c>
      <c r="AQ964" s="290">
        <f t="shared" si="2899"/>
        <v>0</v>
      </c>
      <c r="AR964" s="290">
        <f t="shared" si="2899"/>
        <v>0</v>
      </c>
      <c r="AS964" s="290">
        <f t="shared" si="2899"/>
        <v>0</v>
      </c>
      <c r="AT964" s="290">
        <f t="shared" si="2899"/>
        <v>0</v>
      </c>
      <c r="AU964" s="291"/>
    </row>
    <row r="965" spans="1:47" ht="15.6">
      <c r="B965" s="345" t="s">
        <v>328</v>
      </c>
      <c r="C965" s="346"/>
      <c r="D965" s="346"/>
      <c r="E965" s="346"/>
      <c r="F965" s="346"/>
      <c r="G965" s="346"/>
      <c r="H965" s="346"/>
      <c r="I965" s="346"/>
      <c r="J965" s="346"/>
      <c r="K965" s="346"/>
      <c r="L965" s="346"/>
      <c r="M965" s="346"/>
      <c r="N965" s="346"/>
      <c r="O965" s="346"/>
      <c r="P965" s="346"/>
      <c r="Q965" s="346"/>
      <c r="R965" s="346"/>
      <c r="S965" s="346"/>
      <c r="T965" s="346"/>
      <c r="U965" s="346"/>
      <c r="V965" s="346"/>
      <c r="W965" s="346"/>
      <c r="X965" s="346"/>
      <c r="Y965" s="346"/>
      <c r="Z965" s="346"/>
      <c r="AA965" s="346"/>
      <c r="AB965" s="346"/>
      <c r="AC965" s="346"/>
      <c r="AD965" s="346"/>
      <c r="AE965" s="346"/>
      <c r="AF965" s="346"/>
      <c r="AG965" s="346">
        <f>HLOOKUP(AG799,'2. LRAMVA Threshold'!$B$42:$Q$60,11,FALSE)</f>
        <v>0</v>
      </c>
      <c r="AH965" s="346">
        <f>HLOOKUP(AH799,'2. LRAMVA Threshold'!$B$42:$Q$53,11,FALSE)</f>
        <v>0</v>
      </c>
      <c r="AI965" s="346">
        <f>HLOOKUP(AI608,'2. LRAMVA Threshold'!$B$42:$Q$53,11,FALSE)</f>
        <v>0</v>
      </c>
      <c r="AJ965" s="346">
        <f>HLOOKUP(AJ608,'2. LRAMVA Threshold'!$B$42:$Q$53,11,FALSE)</f>
        <v>0</v>
      </c>
      <c r="AK965" s="346">
        <f>HLOOKUP(AK608,'2. LRAMVA Threshold'!$B$42:$Q$53,11,FALSE)</f>
        <v>0</v>
      </c>
      <c r="AL965" s="346">
        <f>HLOOKUP(AL608,'2. LRAMVA Threshold'!$B$42:$Q$53,11,FALSE)</f>
        <v>0</v>
      </c>
      <c r="AM965" s="346">
        <f>HLOOKUP(AM608,'2. LRAMVA Threshold'!$B$42:$Q$53,11,FALSE)</f>
        <v>0</v>
      </c>
      <c r="AN965" s="346">
        <f>HLOOKUP(AN608,'2. LRAMVA Threshold'!$B$42:$Q$53,11,FALSE)</f>
        <v>0</v>
      </c>
      <c r="AO965" s="346">
        <f>HLOOKUP(AO608,'2. LRAMVA Threshold'!$B$42:$Q$53,11,FALSE)</f>
        <v>0</v>
      </c>
      <c r="AP965" s="346">
        <f>HLOOKUP(AP608,'2. LRAMVA Threshold'!$B$42:$Q$53,11,FALSE)</f>
        <v>0</v>
      </c>
      <c r="AQ965" s="346">
        <f>HLOOKUP(AQ608,'2. LRAMVA Threshold'!$B$42:$Q$53,11,FALSE)</f>
        <v>0</v>
      </c>
      <c r="AR965" s="346">
        <f>HLOOKUP(AR608,'2. LRAMVA Threshold'!$B$42:$Q$53,11,FALSE)</f>
        <v>0</v>
      </c>
      <c r="AS965" s="346">
        <f>HLOOKUP(AS608,'2. LRAMVA Threshold'!$B$42:$Q$53,11,FALSE)</f>
        <v>0</v>
      </c>
      <c r="AT965" s="346">
        <f>HLOOKUP(AT608,'2. LRAMVA Threshold'!$B$42:$Q$53,11,FALSE)</f>
        <v>0</v>
      </c>
      <c r="AU965" s="395"/>
    </row>
    <row r="966" spans="1:47" ht="15">
      <c r="B966" s="348"/>
      <c r="C966" s="385"/>
      <c r="D966" s="386"/>
      <c r="E966" s="386"/>
      <c r="F966" s="386"/>
      <c r="G966" s="386"/>
      <c r="H966" s="386"/>
      <c r="I966" s="386"/>
      <c r="J966" s="386"/>
      <c r="K966" s="386"/>
      <c r="L966" s="386"/>
      <c r="M966" s="386"/>
      <c r="N966" s="350"/>
      <c r="O966" s="350"/>
      <c r="P966" s="350"/>
      <c r="Q966" s="350"/>
      <c r="R966" s="386"/>
      <c r="S966" s="387"/>
      <c r="T966" s="386"/>
      <c r="U966" s="386"/>
      <c r="V966" s="386"/>
      <c r="W966" s="388"/>
      <c r="X966" s="388"/>
      <c r="Y966" s="388"/>
      <c r="Z966" s="388"/>
      <c r="AA966" s="386"/>
      <c r="AB966" s="386"/>
      <c r="AC966" s="350"/>
      <c r="AD966" s="350"/>
      <c r="AE966" s="350"/>
      <c r="AF966" s="350"/>
      <c r="AG966" s="389"/>
      <c r="AH966" s="389"/>
      <c r="AI966" s="389"/>
      <c r="AJ966" s="389"/>
      <c r="AK966" s="389"/>
      <c r="AL966" s="389"/>
      <c r="AM966" s="389"/>
      <c r="AN966" s="353"/>
      <c r="AO966" s="353"/>
      <c r="AP966" s="353"/>
      <c r="AQ966" s="353"/>
      <c r="AR966" s="353"/>
      <c r="AS966" s="353"/>
      <c r="AT966" s="353"/>
      <c r="AU966" s="354"/>
    </row>
    <row r="967" spans="1:47" ht="15">
      <c r="B967" s="285" t="s">
        <v>329</v>
      </c>
      <c r="C967" s="298"/>
      <c r="D967" s="298"/>
      <c r="E967" s="331"/>
      <c r="F967" s="331"/>
      <c r="G967" s="331"/>
      <c r="H967" s="331"/>
      <c r="I967" s="331"/>
      <c r="J967" s="331"/>
      <c r="K967" s="331"/>
      <c r="L967" s="331"/>
      <c r="M967" s="331"/>
      <c r="N967" s="331"/>
      <c r="O967" s="331"/>
      <c r="P967" s="331"/>
      <c r="Q967" s="331"/>
      <c r="R967" s="331"/>
      <c r="S967" s="253"/>
      <c r="T967" s="300"/>
      <c r="U967" s="300"/>
      <c r="V967" s="300"/>
      <c r="W967" s="299"/>
      <c r="X967" s="299"/>
      <c r="Y967" s="299"/>
      <c r="Z967" s="299"/>
      <c r="AA967" s="300"/>
      <c r="AB967" s="300"/>
      <c r="AC967" s="300"/>
      <c r="AD967" s="300"/>
      <c r="AE967" s="300"/>
      <c r="AF967" s="300"/>
      <c r="AG967" s="737">
        <f>HLOOKUP(AG$35,'3.  Distribution Rates'!$C$122:$P$135,11,FALSE)</f>
        <v>1.8E-3</v>
      </c>
      <c r="AH967" s="737">
        <f>HLOOKUP(AH$35,'3.  Distribution Rates'!$C$122:$P$135,11,FALSE)</f>
        <v>1.6899999999999998E-2</v>
      </c>
      <c r="AI967" s="301">
        <f>HLOOKUP(AI$35,'3.  Distribution Rates'!$C$122:$P$135,11,FALSE)</f>
        <v>3.3054999999999999</v>
      </c>
      <c r="AJ967" s="301">
        <f>HLOOKUP(AJ$35,'3.  Distribution Rates'!$C$122:$P$135,11,FALSE)</f>
        <v>9.0619999999999994</v>
      </c>
      <c r="AK967" s="301">
        <f>HLOOKUP(AK$35,'3.  Distribution Rates'!$C$122:$P$135,11,FALSE)</f>
        <v>0</v>
      </c>
      <c r="AL967" s="301">
        <f>HLOOKUP(AL$35,'3.  Distribution Rates'!$C$122:$P$135,11,FALSE)</f>
        <v>0</v>
      </c>
      <c r="AM967" s="301">
        <f>HLOOKUP(AM$35,'3.  Distribution Rates'!$C$122:$P$135,11,FALSE)</f>
        <v>0</v>
      </c>
      <c r="AN967" s="301">
        <f>HLOOKUP(AN$35,'3.  Distribution Rates'!$C$122:$P$135,11,FALSE)</f>
        <v>0</v>
      </c>
      <c r="AO967" s="301">
        <f>HLOOKUP(AO$35,'3.  Distribution Rates'!$C$122:$P$135,11,FALSE)</f>
        <v>0</v>
      </c>
      <c r="AP967" s="301">
        <f>HLOOKUP(AP$35,'3.  Distribution Rates'!$C$122:$P$135,11,FALSE)</f>
        <v>0</v>
      </c>
      <c r="AQ967" s="301">
        <f>HLOOKUP(AQ$35,'3.  Distribution Rates'!$C$122:$P$135,11,FALSE)</f>
        <v>0</v>
      </c>
      <c r="AR967" s="301">
        <f>HLOOKUP(AR$35,'3.  Distribution Rates'!$C$122:$P$135,11,FALSE)</f>
        <v>0</v>
      </c>
      <c r="AS967" s="301">
        <f>HLOOKUP(AS$35,'3.  Distribution Rates'!$C$122:$P$135,11,FALSE)</f>
        <v>0</v>
      </c>
      <c r="AT967" s="301">
        <f>HLOOKUP(AT$35,'3.  Distribution Rates'!$C$122:$P$135,11,FALSE)</f>
        <v>0</v>
      </c>
      <c r="AU967" s="332"/>
    </row>
    <row r="968" spans="1:47" ht="15">
      <c r="B968" s="285" t="s">
        <v>330</v>
      </c>
      <c r="C968" s="303"/>
      <c r="D968" s="245"/>
      <c r="E968" s="242"/>
      <c r="F968" s="242"/>
      <c r="G968" s="242"/>
      <c r="H968" s="242"/>
      <c r="I968" s="242"/>
      <c r="J968" s="242"/>
      <c r="K968" s="242"/>
      <c r="L968" s="242"/>
      <c r="M968" s="242"/>
      <c r="N968" s="242"/>
      <c r="O968" s="242"/>
      <c r="P968" s="242"/>
      <c r="Q968" s="242"/>
      <c r="R968" s="242"/>
      <c r="S968" s="253"/>
      <c r="T968" s="242"/>
      <c r="U968" s="242"/>
      <c r="V968" s="242"/>
      <c r="W968" s="245"/>
      <c r="X968" s="245"/>
      <c r="Y968" s="245"/>
      <c r="Z968" s="245"/>
      <c r="AA968" s="242"/>
      <c r="AB968" s="242"/>
      <c r="AC968" s="242"/>
      <c r="AD968" s="242"/>
      <c r="AE968" s="242"/>
      <c r="AF968" s="242"/>
      <c r="AG968" s="333">
        <f>'4.  2011-2014 LRAM'!AM142*AG967</f>
        <v>0</v>
      </c>
      <c r="AH968" s="333">
        <f>'4.  2011-2014 LRAM'!AN142*AH967</f>
        <v>0</v>
      </c>
      <c r="AI968" s="333">
        <f>'4.  2011-2014 LRAM'!AO142*AI967</f>
        <v>0</v>
      </c>
      <c r="AJ968" s="333">
        <f>'4.  2011-2014 LRAM'!AP142*AJ967</f>
        <v>0</v>
      </c>
      <c r="AK968" s="333">
        <f>'4.  2011-2014 LRAM'!AQ142*AK967</f>
        <v>0</v>
      </c>
      <c r="AL968" s="333">
        <f>'4.  2011-2014 LRAM'!AR142*AL967</f>
        <v>0</v>
      </c>
      <c r="AM968" s="333">
        <f>'4.  2011-2014 LRAM'!AS142*AM967</f>
        <v>0</v>
      </c>
      <c r="AN968" s="333">
        <f>'4.  2011-2014 LRAM'!AT142*AN967</f>
        <v>0</v>
      </c>
      <c r="AO968" s="333">
        <f>'4.  2011-2014 LRAM'!AU142*AO967</f>
        <v>0</v>
      </c>
      <c r="AP968" s="333">
        <f>'4.  2011-2014 LRAM'!AV142*AP967</f>
        <v>0</v>
      </c>
      <c r="AQ968" s="333">
        <f>'4.  2011-2014 LRAM'!AW142*AQ967</f>
        <v>0</v>
      </c>
      <c r="AR968" s="333">
        <f>'4.  2011-2014 LRAM'!AX142*AR967</f>
        <v>0</v>
      </c>
      <c r="AS968" s="333">
        <f>'4.  2011-2014 LRAM'!AY142*AS967</f>
        <v>0</v>
      </c>
      <c r="AT968" s="333">
        <f>'4.  2011-2014 LRAM'!AZ142*AT967</f>
        <v>0</v>
      </c>
      <c r="AU968" s="545">
        <f t="shared" ref="AU968:AU975" si="2900">SUM(AG968:AT968)</f>
        <v>0</v>
      </c>
    </row>
    <row r="969" spans="1:47" ht="15">
      <c r="B969" s="285" t="s">
        <v>331</v>
      </c>
      <c r="C969" s="303"/>
      <c r="D969" s="245"/>
      <c r="E969" s="242"/>
      <c r="F969" s="242"/>
      <c r="G969" s="242"/>
      <c r="H969" s="242"/>
      <c r="I969" s="242"/>
      <c r="J969" s="242"/>
      <c r="K969" s="242"/>
      <c r="L969" s="242"/>
      <c r="M969" s="242"/>
      <c r="N969" s="242"/>
      <c r="O969" s="242"/>
      <c r="P969" s="242"/>
      <c r="Q969" s="242"/>
      <c r="R969" s="242"/>
      <c r="S969" s="253"/>
      <c r="T969" s="242"/>
      <c r="U969" s="242"/>
      <c r="V969" s="242"/>
      <c r="W969" s="245"/>
      <c r="X969" s="245"/>
      <c r="Y969" s="245"/>
      <c r="Z969" s="245"/>
      <c r="AA969" s="242"/>
      <c r="AB969" s="242"/>
      <c r="AC969" s="242"/>
      <c r="AD969" s="242"/>
      <c r="AE969" s="242"/>
      <c r="AF969" s="242"/>
      <c r="AG969" s="333">
        <f>'4.  2011-2014 LRAM'!AM282*AG967</f>
        <v>0</v>
      </c>
      <c r="AH969" s="333">
        <f>'4.  2011-2014 LRAM'!AN282*AH967</f>
        <v>0</v>
      </c>
      <c r="AI969" s="333">
        <f>'4.  2011-2014 LRAM'!AO282*AI967</f>
        <v>0</v>
      </c>
      <c r="AJ969" s="333">
        <f>'4.  2011-2014 LRAM'!AP282*AJ967</f>
        <v>0</v>
      </c>
      <c r="AK969" s="333">
        <f>'4.  2011-2014 LRAM'!AQ282*AK967</f>
        <v>0</v>
      </c>
      <c r="AL969" s="333">
        <f>'4.  2011-2014 LRAM'!AR282*AL967</f>
        <v>0</v>
      </c>
      <c r="AM969" s="333">
        <f>'4.  2011-2014 LRAM'!AS282*AM967</f>
        <v>0</v>
      </c>
      <c r="AN969" s="333">
        <f>'4.  2011-2014 LRAM'!AT282*AN967</f>
        <v>0</v>
      </c>
      <c r="AO969" s="333">
        <f>'4.  2011-2014 LRAM'!AU282*AO967</f>
        <v>0</v>
      </c>
      <c r="AP969" s="333">
        <f>'4.  2011-2014 LRAM'!AV282*AP967</f>
        <v>0</v>
      </c>
      <c r="AQ969" s="333">
        <f>'4.  2011-2014 LRAM'!AW282*AQ967</f>
        <v>0</v>
      </c>
      <c r="AR969" s="333">
        <f>'4.  2011-2014 LRAM'!AX282*AR967</f>
        <v>0</v>
      </c>
      <c r="AS969" s="333">
        <f>'4.  2011-2014 LRAM'!AY282*AS967</f>
        <v>0</v>
      </c>
      <c r="AT969" s="333">
        <f>'4.  2011-2014 LRAM'!AZ282*AT967</f>
        <v>0</v>
      </c>
      <c r="AU969" s="545">
        <f t="shared" si="2900"/>
        <v>0</v>
      </c>
    </row>
    <row r="970" spans="1:47" ht="15">
      <c r="B970" s="285" t="s">
        <v>332</v>
      </c>
      <c r="C970" s="303"/>
      <c r="D970" s="245"/>
      <c r="E970" s="242"/>
      <c r="F970" s="242"/>
      <c r="G970" s="242"/>
      <c r="H970" s="242"/>
      <c r="I970" s="242"/>
      <c r="J970" s="242"/>
      <c r="K970" s="242"/>
      <c r="L970" s="242"/>
      <c r="M970" s="242"/>
      <c r="N970" s="242"/>
      <c r="O970" s="242"/>
      <c r="P970" s="242"/>
      <c r="Q970" s="242"/>
      <c r="R970" s="242"/>
      <c r="S970" s="253"/>
      <c r="T970" s="242"/>
      <c r="U970" s="242"/>
      <c r="V970" s="242"/>
      <c r="W970" s="245"/>
      <c r="X970" s="245"/>
      <c r="Y970" s="245"/>
      <c r="Z970" s="245"/>
      <c r="AA970" s="242"/>
      <c r="AB970" s="242"/>
      <c r="AC970" s="242"/>
      <c r="AD970" s="242"/>
      <c r="AE970" s="242"/>
      <c r="AF970" s="242"/>
      <c r="AG970" s="333">
        <f>'4.  2011-2014 LRAM'!AM419*AG967</f>
        <v>0</v>
      </c>
      <c r="AH970" s="333">
        <f>'4.  2011-2014 LRAM'!AN419*AH967</f>
        <v>0</v>
      </c>
      <c r="AI970" s="333">
        <f>'4.  2011-2014 LRAM'!AO419*AI967</f>
        <v>0</v>
      </c>
      <c r="AJ970" s="333">
        <f>'4.  2011-2014 LRAM'!AP419*AJ967</f>
        <v>0</v>
      </c>
      <c r="AK970" s="333">
        <f>'4.  2011-2014 LRAM'!AQ419*AK967</f>
        <v>0</v>
      </c>
      <c r="AL970" s="333">
        <f>'4.  2011-2014 LRAM'!AR419*AL967</f>
        <v>0</v>
      </c>
      <c r="AM970" s="333">
        <f>'4.  2011-2014 LRAM'!AS419*AM967</f>
        <v>0</v>
      </c>
      <c r="AN970" s="333">
        <f>'4.  2011-2014 LRAM'!AT419*AN967</f>
        <v>0</v>
      </c>
      <c r="AO970" s="333">
        <f>'4.  2011-2014 LRAM'!AU419*AO967</f>
        <v>0</v>
      </c>
      <c r="AP970" s="333">
        <f>'4.  2011-2014 LRAM'!AV419*AP967</f>
        <v>0</v>
      </c>
      <c r="AQ970" s="333">
        <f>'4.  2011-2014 LRAM'!AW419*AQ967</f>
        <v>0</v>
      </c>
      <c r="AR970" s="333">
        <f>'4.  2011-2014 LRAM'!AX419*AR967</f>
        <v>0</v>
      </c>
      <c r="AS970" s="333">
        <f>'4.  2011-2014 LRAM'!AY419*AS967</f>
        <v>0</v>
      </c>
      <c r="AT970" s="333">
        <f>'4.  2011-2014 LRAM'!AZ419*AT967</f>
        <v>0</v>
      </c>
      <c r="AU970" s="545">
        <f t="shared" si="2900"/>
        <v>0</v>
      </c>
    </row>
    <row r="971" spans="1:47" ht="15">
      <c r="B971" s="285" t="s">
        <v>333</v>
      </c>
      <c r="C971" s="303"/>
      <c r="D971" s="245"/>
      <c r="E971" s="242"/>
      <c r="F971" s="242"/>
      <c r="G971" s="242"/>
      <c r="H971" s="242"/>
      <c r="I971" s="242"/>
      <c r="J971" s="242"/>
      <c r="K971" s="242"/>
      <c r="L971" s="242"/>
      <c r="M971" s="242"/>
      <c r="N971" s="242"/>
      <c r="O971" s="242"/>
      <c r="P971" s="242"/>
      <c r="Q971" s="242"/>
      <c r="R971" s="242"/>
      <c r="S971" s="253"/>
      <c r="T971" s="242"/>
      <c r="U971" s="242"/>
      <c r="V971" s="242"/>
      <c r="W971" s="245"/>
      <c r="X971" s="245"/>
      <c r="Y971" s="245"/>
      <c r="Z971" s="245"/>
      <c r="AA971" s="242"/>
      <c r="AB971" s="242"/>
      <c r="AC971" s="242"/>
      <c r="AD971" s="242"/>
      <c r="AE971" s="242"/>
      <c r="AF971" s="242"/>
      <c r="AG971" s="333">
        <f>'4.  2011-2014 LRAM'!AM557*AG967</f>
        <v>0</v>
      </c>
      <c r="AH971" s="333">
        <f>'4.  2011-2014 LRAM'!AN557*AH967</f>
        <v>0</v>
      </c>
      <c r="AI971" s="333">
        <f>'4.  2011-2014 LRAM'!AO557*AI967</f>
        <v>0</v>
      </c>
      <c r="AJ971" s="333">
        <f>'4.  2011-2014 LRAM'!AP557*AJ967</f>
        <v>0</v>
      </c>
      <c r="AK971" s="333">
        <f>'4.  2011-2014 LRAM'!AQ557*AK967</f>
        <v>0</v>
      </c>
      <c r="AL971" s="333">
        <f>'4.  2011-2014 LRAM'!AR557*AL967</f>
        <v>0</v>
      </c>
      <c r="AM971" s="333">
        <f>'4.  2011-2014 LRAM'!AS557*AM967</f>
        <v>0</v>
      </c>
      <c r="AN971" s="333">
        <f>'4.  2011-2014 LRAM'!AT557*AN967</f>
        <v>0</v>
      </c>
      <c r="AO971" s="333">
        <f>'4.  2011-2014 LRAM'!AU557*AO967</f>
        <v>0</v>
      </c>
      <c r="AP971" s="333">
        <f>'4.  2011-2014 LRAM'!AV557*AP967</f>
        <v>0</v>
      </c>
      <c r="AQ971" s="333">
        <f>'4.  2011-2014 LRAM'!AW557*AQ967</f>
        <v>0</v>
      </c>
      <c r="AR971" s="333">
        <f>'4.  2011-2014 LRAM'!AX557*AR967</f>
        <v>0</v>
      </c>
      <c r="AS971" s="333">
        <f>'4.  2011-2014 LRAM'!AY557*AS967</f>
        <v>0</v>
      </c>
      <c r="AT971" s="333">
        <f>'4.  2011-2014 LRAM'!AZ557*AT967</f>
        <v>0</v>
      </c>
      <c r="AU971" s="545">
        <f t="shared" si="2900"/>
        <v>0</v>
      </c>
    </row>
    <row r="972" spans="1:47" ht="15">
      <c r="B972" s="285" t="s">
        <v>334</v>
      </c>
      <c r="C972" s="303"/>
      <c r="D972" s="245"/>
      <c r="E972" s="242"/>
      <c r="F972" s="242"/>
      <c r="G972" s="242"/>
      <c r="H972" s="242"/>
      <c r="I972" s="242"/>
      <c r="J972" s="242"/>
      <c r="K972" s="242"/>
      <c r="L972" s="242"/>
      <c r="M972" s="242"/>
      <c r="N972" s="242"/>
      <c r="O972" s="242"/>
      <c r="P972" s="242"/>
      <c r="Q972" s="242"/>
      <c r="R972" s="242"/>
      <c r="S972" s="253"/>
      <c r="T972" s="242"/>
      <c r="U972" s="242"/>
      <c r="V972" s="242"/>
      <c r="W972" s="245"/>
      <c r="X972" s="245"/>
      <c r="Y972" s="245"/>
      <c r="Z972" s="245"/>
      <c r="AA972" s="242"/>
      <c r="AB972" s="242"/>
      <c r="AC972" s="242"/>
      <c r="AD972" s="242"/>
      <c r="AE972" s="242"/>
      <c r="AF972" s="242"/>
      <c r="AG972" s="333">
        <f>AG211*AG967</f>
        <v>0</v>
      </c>
      <c r="AH972" s="333">
        <f t="shared" ref="AH972:AT972" si="2901">AH211*AH967</f>
        <v>0</v>
      </c>
      <c r="AI972" s="333">
        <f t="shared" si="2901"/>
        <v>0</v>
      </c>
      <c r="AJ972" s="333">
        <f t="shared" si="2901"/>
        <v>0</v>
      </c>
      <c r="AK972" s="333">
        <f t="shared" si="2901"/>
        <v>0</v>
      </c>
      <c r="AL972" s="333">
        <f t="shared" si="2901"/>
        <v>0</v>
      </c>
      <c r="AM972" s="333">
        <f t="shared" si="2901"/>
        <v>0</v>
      </c>
      <c r="AN972" s="333">
        <f t="shared" si="2901"/>
        <v>0</v>
      </c>
      <c r="AO972" s="333">
        <f t="shared" si="2901"/>
        <v>0</v>
      </c>
      <c r="AP972" s="333">
        <f t="shared" si="2901"/>
        <v>0</v>
      </c>
      <c r="AQ972" s="333">
        <f t="shared" si="2901"/>
        <v>0</v>
      </c>
      <c r="AR972" s="333">
        <f t="shared" si="2901"/>
        <v>0</v>
      </c>
      <c r="AS972" s="333">
        <f t="shared" si="2901"/>
        <v>0</v>
      </c>
      <c r="AT972" s="333">
        <f t="shared" si="2901"/>
        <v>0</v>
      </c>
      <c r="AU972" s="545">
        <f t="shared" si="2900"/>
        <v>0</v>
      </c>
    </row>
    <row r="973" spans="1:47" ht="15">
      <c r="B973" s="285" t="s">
        <v>335</v>
      </c>
      <c r="C973" s="303"/>
      <c r="D973" s="245"/>
      <c r="E973" s="242"/>
      <c r="F973" s="242"/>
      <c r="G973" s="242"/>
      <c r="H973" s="242"/>
      <c r="I973" s="242"/>
      <c r="J973" s="242"/>
      <c r="K973" s="242"/>
      <c r="L973" s="242"/>
      <c r="M973" s="242"/>
      <c r="N973" s="242"/>
      <c r="O973" s="242"/>
      <c r="P973" s="242"/>
      <c r="Q973" s="242"/>
      <c r="R973" s="242"/>
      <c r="S973" s="253"/>
      <c r="T973" s="242"/>
      <c r="U973" s="242"/>
      <c r="V973" s="242"/>
      <c r="W973" s="245"/>
      <c r="X973" s="245"/>
      <c r="Y973" s="245"/>
      <c r="Z973" s="245"/>
      <c r="AA973" s="242"/>
      <c r="AB973" s="242"/>
      <c r="AC973" s="242"/>
      <c r="AD973" s="242"/>
      <c r="AE973" s="242"/>
      <c r="AF973" s="242"/>
      <c r="AG973" s="333">
        <f>AG402*AG967</f>
        <v>0</v>
      </c>
      <c r="AH973" s="333">
        <f t="shared" ref="AH973:AT973" si="2902">AH402*AH967</f>
        <v>0</v>
      </c>
      <c r="AI973" s="333">
        <f t="shared" si="2902"/>
        <v>0</v>
      </c>
      <c r="AJ973" s="333">
        <f t="shared" si="2902"/>
        <v>0</v>
      </c>
      <c r="AK973" s="333">
        <f t="shared" si="2902"/>
        <v>0</v>
      </c>
      <c r="AL973" s="333">
        <f t="shared" si="2902"/>
        <v>0</v>
      </c>
      <c r="AM973" s="333">
        <f t="shared" si="2902"/>
        <v>0</v>
      </c>
      <c r="AN973" s="333">
        <f t="shared" si="2902"/>
        <v>0</v>
      </c>
      <c r="AO973" s="333">
        <f t="shared" si="2902"/>
        <v>0</v>
      </c>
      <c r="AP973" s="333">
        <f t="shared" si="2902"/>
        <v>0</v>
      </c>
      <c r="AQ973" s="333">
        <f t="shared" si="2902"/>
        <v>0</v>
      </c>
      <c r="AR973" s="333">
        <f t="shared" si="2902"/>
        <v>0</v>
      </c>
      <c r="AS973" s="333">
        <f t="shared" si="2902"/>
        <v>0</v>
      </c>
      <c r="AT973" s="333">
        <f t="shared" si="2902"/>
        <v>0</v>
      </c>
      <c r="AU973" s="545">
        <f t="shared" si="2900"/>
        <v>0</v>
      </c>
    </row>
    <row r="974" spans="1:47" ht="15">
      <c r="B974" s="285" t="s">
        <v>336</v>
      </c>
      <c r="C974" s="303"/>
      <c r="D974" s="245"/>
      <c r="E974" s="242"/>
      <c r="F974" s="242"/>
      <c r="G974" s="242"/>
      <c r="H974" s="242"/>
      <c r="I974" s="242"/>
      <c r="J974" s="242"/>
      <c r="K974" s="242"/>
      <c r="L974" s="242"/>
      <c r="M974" s="242"/>
      <c r="N974" s="242"/>
      <c r="O974" s="242"/>
      <c r="P974" s="242"/>
      <c r="Q974" s="242"/>
      <c r="R974" s="242"/>
      <c r="S974" s="253"/>
      <c r="T974" s="242"/>
      <c r="U974" s="242"/>
      <c r="V974" s="242"/>
      <c r="W974" s="245"/>
      <c r="X974" s="245"/>
      <c r="Y974" s="245"/>
      <c r="Z974" s="245"/>
      <c r="AA974" s="242"/>
      <c r="AB974" s="242"/>
      <c r="AC974" s="242"/>
      <c r="AD974" s="242"/>
      <c r="AE974" s="242"/>
      <c r="AF974" s="242"/>
      <c r="AG974" s="333">
        <f>AG593*AG967</f>
        <v>0</v>
      </c>
      <c r="AH974" s="333">
        <f t="shared" ref="AH974:AT974" si="2903">AH593*AH967</f>
        <v>0</v>
      </c>
      <c r="AI974" s="333">
        <f t="shared" si="2903"/>
        <v>0</v>
      </c>
      <c r="AJ974" s="333">
        <f t="shared" si="2903"/>
        <v>0</v>
      </c>
      <c r="AK974" s="333">
        <f t="shared" si="2903"/>
        <v>0</v>
      </c>
      <c r="AL974" s="333">
        <f t="shared" si="2903"/>
        <v>0</v>
      </c>
      <c r="AM974" s="333">
        <f t="shared" si="2903"/>
        <v>0</v>
      </c>
      <c r="AN974" s="333">
        <f t="shared" si="2903"/>
        <v>0</v>
      </c>
      <c r="AO974" s="333">
        <f t="shared" si="2903"/>
        <v>0</v>
      </c>
      <c r="AP974" s="333">
        <f t="shared" si="2903"/>
        <v>0</v>
      </c>
      <c r="AQ974" s="333">
        <f t="shared" si="2903"/>
        <v>0</v>
      </c>
      <c r="AR974" s="333">
        <f t="shared" si="2903"/>
        <v>0</v>
      </c>
      <c r="AS974" s="333">
        <f t="shared" si="2903"/>
        <v>0</v>
      </c>
      <c r="AT974" s="333">
        <f t="shared" si="2903"/>
        <v>0</v>
      </c>
      <c r="AU974" s="545">
        <f t="shared" si="2900"/>
        <v>0</v>
      </c>
    </row>
    <row r="975" spans="1:47" ht="15">
      <c r="B975" s="285" t="s">
        <v>337</v>
      </c>
      <c r="C975" s="303"/>
      <c r="D975" s="245"/>
      <c r="E975" s="242"/>
      <c r="F975" s="242"/>
      <c r="G975" s="242"/>
      <c r="H975" s="242"/>
      <c r="I975" s="242"/>
      <c r="J975" s="242"/>
      <c r="K975" s="242"/>
      <c r="L975" s="242"/>
      <c r="M975" s="242"/>
      <c r="N975" s="242"/>
      <c r="O975" s="242"/>
      <c r="P975" s="242"/>
      <c r="Q975" s="242"/>
      <c r="R975" s="242"/>
      <c r="S975" s="253"/>
      <c r="T975" s="242"/>
      <c r="U975" s="242"/>
      <c r="V975" s="242"/>
      <c r="W975" s="245"/>
      <c r="X975" s="245"/>
      <c r="Y975" s="245"/>
      <c r="Z975" s="245"/>
      <c r="AA975" s="242"/>
      <c r="AB975" s="242"/>
      <c r="AC975" s="242"/>
      <c r="AD975" s="242"/>
      <c r="AE975" s="242"/>
      <c r="AF975" s="242"/>
      <c r="AG975" s="333">
        <f>AG784*AG967</f>
        <v>0</v>
      </c>
      <c r="AH975" s="333">
        <f t="shared" ref="AH975:AT975" si="2904">AH784*AH967</f>
        <v>0</v>
      </c>
      <c r="AI975" s="333">
        <f t="shared" si="2904"/>
        <v>0</v>
      </c>
      <c r="AJ975" s="333">
        <f t="shared" si="2904"/>
        <v>0</v>
      </c>
      <c r="AK975" s="333">
        <f t="shared" si="2904"/>
        <v>0</v>
      </c>
      <c r="AL975" s="333">
        <f t="shared" si="2904"/>
        <v>0</v>
      </c>
      <c r="AM975" s="333">
        <f t="shared" si="2904"/>
        <v>0</v>
      </c>
      <c r="AN975" s="333">
        <f t="shared" si="2904"/>
        <v>0</v>
      </c>
      <c r="AO975" s="333">
        <f t="shared" si="2904"/>
        <v>0</v>
      </c>
      <c r="AP975" s="333">
        <f t="shared" si="2904"/>
        <v>0</v>
      </c>
      <c r="AQ975" s="333">
        <f t="shared" si="2904"/>
        <v>0</v>
      </c>
      <c r="AR975" s="333">
        <f t="shared" si="2904"/>
        <v>0</v>
      </c>
      <c r="AS975" s="333">
        <f t="shared" si="2904"/>
        <v>0</v>
      </c>
      <c r="AT975" s="333">
        <f t="shared" si="2904"/>
        <v>0</v>
      </c>
      <c r="AU975" s="545">
        <f t="shared" si="2900"/>
        <v>0</v>
      </c>
    </row>
    <row r="976" spans="1:47" ht="15">
      <c r="B976" s="285" t="s">
        <v>338</v>
      </c>
      <c r="C976" s="303"/>
      <c r="D976" s="245"/>
      <c r="E976" s="242"/>
      <c r="F976" s="242"/>
      <c r="G976" s="242"/>
      <c r="H976" s="242"/>
      <c r="I976" s="242"/>
      <c r="J976" s="242"/>
      <c r="K976" s="242"/>
      <c r="L976" s="242"/>
      <c r="M976" s="242"/>
      <c r="N976" s="242"/>
      <c r="O976" s="242"/>
      <c r="P976" s="242"/>
      <c r="Q976" s="242"/>
      <c r="R976" s="242"/>
      <c r="S976" s="253"/>
      <c r="T976" s="242"/>
      <c r="U976" s="242"/>
      <c r="V976" s="242"/>
      <c r="W976" s="245"/>
      <c r="X976" s="245"/>
      <c r="Y976" s="245"/>
      <c r="Z976" s="245"/>
      <c r="AA976" s="242"/>
      <c r="AB976" s="242"/>
      <c r="AC976" s="242"/>
      <c r="AD976" s="242"/>
      <c r="AE976" s="242"/>
      <c r="AF976" s="242"/>
      <c r="AG976" s="333">
        <f>AG964*AG967</f>
        <v>0</v>
      </c>
      <c r="AH976" s="333">
        <f t="shared" ref="AH976:AT976" si="2905">AH964*AH967</f>
        <v>0</v>
      </c>
      <c r="AI976" s="333">
        <f t="shared" si="2905"/>
        <v>0</v>
      </c>
      <c r="AJ976" s="333">
        <f t="shared" si="2905"/>
        <v>0</v>
      </c>
      <c r="AK976" s="333">
        <f t="shared" si="2905"/>
        <v>0</v>
      </c>
      <c r="AL976" s="333">
        <f t="shared" si="2905"/>
        <v>0</v>
      </c>
      <c r="AM976" s="333">
        <f t="shared" si="2905"/>
        <v>0</v>
      </c>
      <c r="AN976" s="333">
        <f t="shared" si="2905"/>
        <v>0</v>
      </c>
      <c r="AO976" s="333">
        <f t="shared" si="2905"/>
        <v>0</v>
      </c>
      <c r="AP976" s="333">
        <f t="shared" si="2905"/>
        <v>0</v>
      </c>
      <c r="AQ976" s="333">
        <f t="shared" si="2905"/>
        <v>0</v>
      </c>
      <c r="AR976" s="333">
        <f t="shared" si="2905"/>
        <v>0</v>
      </c>
      <c r="AS976" s="333">
        <f t="shared" si="2905"/>
        <v>0</v>
      </c>
      <c r="AT976" s="333">
        <f t="shared" si="2905"/>
        <v>0</v>
      </c>
      <c r="AU976" s="545">
        <f>SUM(AG976:AT976)</f>
        <v>0</v>
      </c>
    </row>
    <row r="977" spans="2:47" ht="15.6">
      <c r="B977" s="307" t="s">
        <v>342</v>
      </c>
      <c r="C977" s="303"/>
      <c r="D977" s="265"/>
      <c r="E977" s="295"/>
      <c r="F977" s="295"/>
      <c r="G977" s="295"/>
      <c r="H977" s="295"/>
      <c r="I977" s="295"/>
      <c r="J977" s="295"/>
      <c r="K977" s="295"/>
      <c r="L977" s="295"/>
      <c r="M977" s="295"/>
      <c r="N977" s="295"/>
      <c r="O977" s="295"/>
      <c r="P977" s="295"/>
      <c r="Q977" s="295"/>
      <c r="R977" s="295"/>
      <c r="S977" s="262"/>
      <c r="T977" s="295"/>
      <c r="U977" s="295"/>
      <c r="V977" s="295"/>
      <c r="W977" s="265"/>
      <c r="X977" s="265"/>
      <c r="Y977" s="265"/>
      <c r="Z977" s="265"/>
      <c r="AA977" s="295"/>
      <c r="AB977" s="295"/>
      <c r="AC977" s="295"/>
      <c r="AD977" s="295"/>
      <c r="AE977" s="295"/>
      <c r="AF977" s="295"/>
      <c r="AG977" s="304">
        <f t="shared" ref="AG977:AM977" si="2906">SUM(AG968:AG976)</f>
        <v>0</v>
      </c>
      <c r="AH977" s="304">
        <f t="shared" si="2906"/>
        <v>0</v>
      </c>
      <c r="AI977" s="304">
        <f t="shared" si="2906"/>
        <v>0</v>
      </c>
      <c r="AJ977" s="304">
        <f t="shared" si="2906"/>
        <v>0</v>
      </c>
      <c r="AK977" s="304">
        <f t="shared" si="2906"/>
        <v>0</v>
      </c>
      <c r="AL977" s="304">
        <f t="shared" si="2906"/>
        <v>0</v>
      </c>
      <c r="AM977" s="304">
        <f t="shared" si="2906"/>
        <v>0</v>
      </c>
      <c r="AN977" s="304">
        <f>SUM(AN968:AN976)</f>
        <v>0</v>
      </c>
      <c r="AO977" s="304">
        <f t="shared" ref="AO977:AT977" si="2907">SUM(AO968:AO976)</f>
        <v>0</v>
      </c>
      <c r="AP977" s="304">
        <f t="shared" si="2907"/>
        <v>0</v>
      </c>
      <c r="AQ977" s="304">
        <f t="shared" si="2907"/>
        <v>0</v>
      </c>
      <c r="AR977" s="304">
        <f t="shared" si="2907"/>
        <v>0</v>
      </c>
      <c r="AS977" s="304">
        <f t="shared" si="2907"/>
        <v>0</v>
      </c>
      <c r="AT977" s="304">
        <f t="shared" si="2907"/>
        <v>0</v>
      </c>
      <c r="AU977" s="361">
        <f>SUM(AU968:AU976)</f>
        <v>0</v>
      </c>
    </row>
    <row r="978" spans="2:47" ht="15.6">
      <c r="B978" s="307" t="s">
        <v>343</v>
      </c>
      <c r="C978" s="303"/>
      <c r="D978" s="308"/>
      <c r="E978" s="295"/>
      <c r="F978" s="295"/>
      <c r="G978" s="295"/>
      <c r="H978" s="295"/>
      <c r="I978" s="295"/>
      <c r="J978" s="295"/>
      <c r="K978" s="295"/>
      <c r="L978" s="295"/>
      <c r="M978" s="295"/>
      <c r="N978" s="295"/>
      <c r="O978" s="295"/>
      <c r="P978" s="295"/>
      <c r="Q978" s="295"/>
      <c r="R978" s="295"/>
      <c r="S978" s="262"/>
      <c r="T978" s="295"/>
      <c r="U978" s="295"/>
      <c r="V978" s="295"/>
      <c r="W978" s="265"/>
      <c r="X978" s="265"/>
      <c r="Y978" s="265"/>
      <c r="Z978" s="265"/>
      <c r="AA978" s="295"/>
      <c r="AB978" s="295"/>
      <c r="AC978" s="295"/>
      <c r="AD978" s="295"/>
      <c r="AE978" s="295"/>
      <c r="AF978" s="295"/>
      <c r="AG978" s="305">
        <f>AG965*AG967</f>
        <v>0</v>
      </c>
      <c r="AH978" s="305">
        <f t="shared" ref="AH978:AM978" si="2908">AH965*AH967</f>
        <v>0</v>
      </c>
      <c r="AI978" s="305">
        <f t="shared" si="2908"/>
        <v>0</v>
      </c>
      <c r="AJ978" s="305">
        <f t="shared" si="2908"/>
        <v>0</v>
      </c>
      <c r="AK978" s="305">
        <f t="shared" si="2908"/>
        <v>0</v>
      </c>
      <c r="AL978" s="305">
        <f t="shared" si="2908"/>
        <v>0</v>
      </c>
      <c r="AM978" s="305">
        <f t="shared" si="2908"/>
        <v>0</v>
      </c>
      <c r="AN978" s="305">
        <f>AN965*AN967</f>
        <v>0</v>
      </c>
      <c r="AO978" s="305">
        <f t="shared" ref="AO978:AT978" si="2909">AO965*AO967</f>
        <v>0</v>
      </c>
      <c r="AP978" s="305">
        <f t="shared" si="2909"/>
        <v>0</v>
      </c>
      <c r="AQ978" s="305">
        <f t="shared" si="2909"/>
        <v>0</v>
      </c>
      <c r="AR978" s="305">
        <f t="shared" si="2909"/>
        <v>0</v>
      </c>
      <c r="AS978" s="305">
        <f t="shared" si="2909"/>
        <v>0</v>
      </c>
      <c r="AT978" s="305">
        <f t="shared" si="2909"/>
        <v>0</v>
      </c>
      <c r="AU978" s="361">
        <f>SUM(AG978:AT978)</f>
        <v>0</v>
      </c>
    </row>
    <row r="979" spans="2:47" ht="15.6">
      <c r="B979" s="307" t="s">
        <v>344</v>
      </c>
      <c r="C979" s="303"/>
      <c r="D979" s="308"/>
      <c r="E979" s="295"/>
      <c r="F979" s="295"/>
      <c r="G979" s="295"/>
      <c r="H979" s="295"/>
      <c r="I979" s="295"/>
      <c r="J979" s="295"/>
      <c r="K979" s="295"/>
      <c r="L979" s="295"/>
      <c r="M979" s="295"/>
      <c r="N979" s="295"/>
      <c r="O979" s="295"/>
      <c r="P979" s="295"/>
      <c r="Q979" s="295"/>
      <c r="R979" s="295"/>
      <c r="S979" s="262"/>
      <c r="T979" s="295"/>
      <c r="U979" s="295"/>
      <c r="V979" s="295"/>
      <c r="W979" s="308"/>
      <c r="X979" s="308"/>
      <c r="Y979" s="308"/>
      <c r="Z979" s="308"/>
      <c r="AA979" s="295"/>
      <c r="AB979" s="295"/>
      <c r="AC979" s="295"/>
      <c r="AD979" s="295"/>
      <c r="AE979" s="295"/>
      <c r="AF979" s="295"/>
      <c r="AG979" s="309"/>
      <c r="AH979" s="309"/>
      <c r="AI979" s="309"/>
      <c r="AJ979" s="309"/>
      <c r="AK979" s="309"/>
      <c r="AL979" s="309"/>
      <c r="AM979" s="309"/>
      <c r="AN979" s="309"/>
      <c r="AO979" s="309"/>
      <c r="AP979" s="309"/>
      <c r="AQ979" s="309"/>
      <c r="AR979" s="309"/>
      <c r="AS979" s="309"/>
      <c r="AT979" s="309"/>
      <c r="AU979" s="361">
        <f>AU977-AU978</f>
        <v>0</v>
      </c>
    </row>
    <row r="980" spans="2:47" ht="15">
      <c r="B980" s="285"/>
      <c r="C980" s="308"/>
      <c r="D980" s="308"/>
      <c r="E980" s="295"/>
      <c r="F980" s="295"/>
      <c r="G980" s="295"/>
      <c r="H980" s="295"/>
      <c r="I980" s="295"/>
      <c r="J980" s="295"/>
      <c r="K980" s="295"/>
      <c r="L980" s="295"/>
      <c r="M980" s="295"/>
      <c r="N980" s="295"/>
      <c r="O980" s="295"/>
      <c r="P980" s="295"/>
      <c r="Q980" s="295"/>
      <c r="R980" s="295"/>
      <c r="S980" s="262"/>
      <c r="T980" s="295"/>
      <c r="U980" s="295"/>
      <c r="V980" s="295"/>
      <c r="W980" s="308"/>
      <c r="X980" s="303"/>
      <c r="Y980" s="308"/>
      <c r="Z980" s="308"/>
      <c r="AA980" s="295"/>
      <c r="AB980" s="295"/>
      <c r="AC980" s="295"/>
      <c r="AD980" s="295"/>
      <c r="AE980" s="295"/>
      <c r="AF980" s="295"/>
      <c r="AG980" s="310"/>
      <c r="AH980" s="310"/>
      <c r="AI980" s="310"/>
      <c r="AJ980" s="310"/>
      <c r="AK980" s="310"/>
      <c r="AL980" s="310"/>
      <c r="AM980" s="310"/>
      <c r="AN980" s="310"/>
      <c r="AO980" s="310"/>
      <c r="AP980" s="310"/>
      <c r="AQ980" s="310"/>
      <c r="AR980" s="310"/>
      <c r="AS980" s="310"/>
      <c r="AT980" s="310"/>
      <c r="AU980" s="297"/>
    </row>
    <row r="981" spans="2:47" ht="15">
      <c r="B981" s="285" t="s">
        <v>339</v>
      </c>
      <c r="C981" s="308"/>
      <c r="D981" s="308"/>
      <c r="E981" s="295"/>
      <c r="F981" s="295"/>
      <c r="G981" s="295"/>
      <c r="H981" s="295"/>
      <c r="I981" s="295"/>
      <c r="J981" s="295"/>
      <c r="K981" s="295"/>
      <c r="L981" s="295"/>
      <c r="M981" s="295"/>
      <c r="N981" s="295"/>
      <c r="O981" s="295"/>
      <c r="P981" s="295"/>
      <c r="Q981" s="295"/>
      <c r="R981" s="295"/>
      <c r="S981" s="262"/>
      <c r="T981" s="295"/>
      <c r="U981" s="295"/>
      <c r="V981" s="295"/>
      <c r="W981" s="308"/>
      <c r="X981" s="303"/>
      <c r="Y981" s="308"/>
      <c r="Z981" s="308"/>
      <c r="AA981" s="295"/>
      <c r="AB981" s="295"/>
      <c r="AC981" s="295"/>
      <c r="AD981" s="295"/>
      <c r="AE981" s="295"/>
      <c r="AF981" s="295"/>
      <c r="AG981" s="685">
        <f>SUMPRODUCT($E$802:$E$962,AG802:AG962)</f>
        <v>0</v>
      </c>
      <c r="AH981" s="685">
        <f>SUMPRODUCT($E$802:$E$962,AH802:AH962)</f>
        <v>0</v>
      </c>
      <c r="AI981" s="253">
        <f>IF($AI$800="kw",SUMPRODUCT($R$802:$R$962,$T$802:$T$962,AI802:AI962),SUMPRODUCT($E$802:$E$962,AI802:AI962))</f>
        <v>0</v>
      </c>
      <c r="AJ981" s="253">
        <f>IF($AI$800="kw",SUMPRODUCT($R$802:$R$962,$T$802:$T$962,AJ802:AJ962),SUMPRODUCT($E$802:$E$962,AJ802:AJ962))</f>
        <v>0</v>
      </c>
      <c r="AK981" s="253">
        <f t="shared" ref="AK981:AT981" si="2910">IF(AK800="kw",SUMPRODUCT($R$802:$R$962,$T$802:$T$962,AK802:AK962),SUMPRODUCT($E$802:$E$962,AK802:AK962))</f>
        <v>0</v>
      </c>
      <c r="AL981" s="253">
        <f t="shared" si="2910"/>
        <v>0</v>
      </c>
      <c r="AM981" s="253">
        <f t="shared" si="2910"/>
        <v>0</v>
      </c>
      <c r="AN981" s="253">
        <f t="shared" si="2910"/>
        <v>0</v>
      </c>
      <c r="AO981" s="253">
        <f t="shared" si="2910"/>
        <v>0</v>
      </c>
      <c r="AP981" s="253">
        <f t="shared" si="2910"/>
        <v>0</v>
      </c>
      <c r="AQ981" s="253">
        <f t="shared" si="2910"/>
        <v>0</v>
      </c>
      <c r="AR981" s="253">
        <f t="shared" si="2910"/>
        <v>0</v>
      </c>
      <c r="AS981" s="253">
        <f t="shared" si="2910"/>
        <v>0</v>
      </c>
      <c r="AT981" s="253">
        <f t="shared" si="2910"/>
        <v>0</v>
      </c>
      <c r="AU981" s="297"/>
    </row>
    <row r="982" spans="2:47" ht="15">
      <c r="B982" s="285" t="s">
        <v>845</v>
      </c>
      <c r="C982" s="308"/>
      <c r="D982" s="308"/>
      <c r="E982" s="295"/>
      <c r="F982" s="295"/>
      <c r="G982" s="295"/>
      <c r="H982" s="295"/>
      <c r="I982" s="295"/>
      <c r="J982" s="295"/>
      <c r="K982" s="295"/>
      <c r="L982" s="295"/>
      <c r="M982" s="295"/>
      <c r="N982" s="295"/>
      <c r="O982" s="295"/>
      <c r="P982" s="295"/>
      <c r="Q982" s="295"/>
      <c r="R982" s="295"/>
      <c r="S982" s="262"/>
      <c r="T982" s="295"/>
      <c r="U982" s="295"/>
      <c r="V982" s="295"/>
      <c r="W982" s="308"/>
      <c r="X982" s="303"/>
      <c r="Y982" s="308"/>
      <c r="Z982" s="308"/>
      <c r="AA982" s="295"/>
      <c r="AB982" s="295"/>
      <c r="AC982" s="295"/>
      <c r="AD982" s="295"/>
      <c r="AE982" s="295"/>
      <c r="AF982" s="295"/>
      <c r="AG982" s="685">
        <f>SUMPRODUCT($F$802:$F$962,AG802:AG962)</f>
        <v>0</v>
      </c>
      <c r="AH982" s="685">
        <f>SUMPRODUCT($F$802:$F$962,AH802:AH962)</f>
        <v>187506.77599999998</v>
      </c>
      <c r="AI982" s="253">
        <f t="shared" ref="AI982:AT982" si="2911">IF(AI800="kw",SUMPRODUCT($R$802:$R$962,$U$802:$U$962,AI802:AI962),SUMPRODUCT($F$802:$F$962,AI802:AI962))</f>
        <v>2706.0480000000002</v>
      </c>
      <c r="AJ982" s="253">
        <f t="shared" si="2911"/>
        <v>0</v>
      </c>
      <c r="AK982" s="253">
        <f t="shared" si="2911"/>
        <v>0</v>
      </c>
      <c r="AL982" s="253">
        <f t="shared" si="2911"/>
        <v>0</v>
      </c>
      <c r="AM982" s="253">
        <f t="shared" si="2911"/>
        <v>0</v>
      </c>
      <c r="AN982" s="253">
        <f t="shared" si="2911"/>
        <v>0</v>
      </c>
      <c r="AO982" s="253">
        <f t="shared" si="2911"/>
        <v>0</v>
      </c>
      <c r="AP982" s="253">
        <f t="shared" si="2911"/>
        <v>0</v>
      </c>
      <c r="AQ982" s="253">
        <f t="shared" si="2911"/>
        <v>0</v>
      </c>
      <c r="AR982" s="253">
        <f t="shared" si="2911"/>
        <v>0</v>
      </c>
      <c r="AS982" s="253">
        <f t="shared" si="2911"/>
        <v>0</v>
      </c>
      <c r="AT982" s="253">
        <f t="shared" si="2911"/>
        <v>0</v>
      </c>
      <c r="AU982" s="297"/>
    </row>
    <row r="983" spans="2:47" ht="15">
      <c r="B983" s="285" t="s">
        <v>870</v>
      </c>
      <c r="C983" s="308"/>
      <c r="D983" s="308"/>
      <c r="E983" s="295"/>
      <c r="F983" s="295"/>
      <c r="G983" s="295"/>
      <c r="H983" s="295"/>
      <c r="I983" s="295"/>
      <c r="J983" s="295"/>
      <c r="K983" s="295"/>
      <c r="L983" s="295"/>
      <c r="M983" s="295"/>
      <c r="N983" s="295"/>
      <c r="O983" s="295"/>
      <c r="P983" s="295"/>
      <c r="Q983" s="295"/>
      <c r="R983" s="295"/>
      <c r="S983" s="262"/>
      <c r="T983" s="295"/>
      <c r="U983" s="295"/>
      <c r="V983" s="295"/>
      <c r="W983" s="308"/>
      <c r="X983" s="303"/>
      <c r="Y983" s="308"/>
      <c r="Z983" s="308"/>
      <c r="AA983" s="295"/>
      <c r="AB983" s="295"/>
      <c r="AC983" s="295"/>
      <c r="AD983" s="295"/>
      <c r="AE983" s="295"/>
      <c r="AF983" s="295"/>
      <c r="AG983" s="685">
        <f>SUMPRODUCT($G$802:$G$962,AG802:AG962)</f>
        <v>0</v>
      </c>
      <c r="AH983" s="685">
        <f>SUMPRODUCT($G$802:$G$962,AH802:AH962)</f>
        <v>187506.77599999998</v>
      </c>
      <c r="AI983" s="253">
        <f t="shared" ref="AI983:AT983" si="2912">IF(AI800="kw",SUMPRODUCT($R$802:$R$962,$V$802:$V$962,AI802:AI962),SUMPRODUCT($G$802:$G$962,AI802:AI962))</f>
        <v>2706.0480000000002</v>
      </c>
      <c r="AJ983" s="253">
        <f t="shared" si="2912"/>
        <v>0</v>
      </c>
      <c r="AK983" s="253">
        <f t="shared" si="2912"/>
        <v>0</v>
      </c>
      <c r="AL983" s="253">
        <f t="shared" si="2912"/>
        <v>0</v>
      </c>
      <c r="AM983" s="253">
        <f t="shared" si="2912"/>
        <v>0</v>
      </c>
      <c r="AN983" s="253">
        <f t="shared" si="2912"/>
        <v>0</v>
      </c>
      <c r="AO983" s="253">
        <f t="shared" si="2912"/>
        <v>0</v>
      </c>
      <c r="AP983" s="253">
        <f t="shared" si="2912"/>
        <v>0</v>
      </c>
      <c r="AQ983" s="253">
        <f t="shared" si="2912"/>
        <v>0</v>
      </c>
      <c r="AR983" s="253">
        <f t="shared" si="2912"/>
        <v>0</v>
      </c>
      <c r="AS983" s="253">
        <f t="shared" si="2912"/>
        <v>0</v>
      </c>
      <c r="AT983" s="253">
        <f t="shared" si="2912"/>
        <v>0</v>
      </c>
      <c r="AU983" s="297"/>
    </row>
    <row r="984" spans="2:47" ht="15">
      <c r="B984" s="285" t="s">
        <v>871</v>
      </c>
      <c r="C984" s="308"/>
      <c r="D984" s="308"/>
      <c r="E984" s="295"/>
      <c r="F984" s="295"/>
      <c r="G984" s="295"/>
      <c r="H984" s="295"/>
      <c r="I984" s="295"/>
      <c r="J984" s="295"/>
      <c r="K984" s="295"/>
      <c r="L984" s="295"/>
      <c r="M984" s="295"/>
      <c r="N984" s="295"/>
      <c r="O984" s="295"/>
      <c r="P984" s="295"/>
      <c r="Q984" s="295"/>
      <c r="R984" s="295"/>
      <c r="S984" s="262"/>
      <c r="T984" s="295"/>
      <c r="U984" s="295"/>
      <c r="V984" s="295"/>
      <c r="W984" s="308"/>
      <c r="X984" s="303"/>
      <c r="Y984" s="308"/>
      <c r="Z984" s="308"/>
      <c r="AA984" s="295"/>
      <c r="AB984" s="295"/>
      <c r="AC984" s="295"/>
      <c r="AD984" s="295"/>
      <c r="AE984" s="295"/>
      <c r="AF984" s="295"/>
      <c r="AG984" s="685">
        <f>SUMPRODUCT($H$802:$H$962,AG802:AG962)</f>
        <v>0</v>
      </c>
      <c r="AH984" s="685">
        <f>SUMPRODUCT($H$802:$H$962,AH802:AH962)</f>
        <v>187506.77599999998</v>
      </c>
      <c r="AI984" s="253">
        <f t="shared" ref="AI984:AT984" si="2913">IF(AI800="kw",SUMPRODUCT($R$802:$R$962,$W$802:$W$962,AI802:AI962),SUMPRODUCT($H$802:$H$962,AI802:AI962))</f>
        <v>2706.0480000000002</v>
      </c>
      <c r="AJ984" s="253">
        <f t="shared" si="2913"/>
        <v>0</v>
      </c>
      <c r="AK984" s="253">
        <f t="shared" si="2913"/>
        <v>0</v>
      </c>
      <c r="AL984" s="253">
        <f t="shared" si="2913"/>
        <v>0</v>
      </c>
      <c r="AM984" s="253">
        <f t="shared" si="2913"/>
        <v>0</v>
      </c>
      <c r="AN984" s="253">
        <f t="shared" si="2913"/>
        <v>0</v>
      </c>
      <c r="AO984" s="253">
        <f t="shared" si="2913"/>
        <v>0</v>
      </c>
      <c r="AP984" s="253">
        <f t="shared" si="2913"/>
        <v>0</v>
      </c>
      <c r="AQ984" s="253">
        <f t="shared" si="2913"/>
        <v>0</v>
      </c>
      <c r="AR984" s="253">
        <f t="shared" si="2913"/>
        <v>0</v>
      </c>
      <c r="AS984" s="253">
        <f t="shared" si="2913"/>
        <v>0</v>
      </c>
      <c r="AT984" s="253">
        <f t="shared" si="2913"/>
        <v>0</v>
      </c>
      <c r="AU984" s="297"/>
    </row>
    <row r="985" spans="2:47" ht="15">
      <c r="B985" s="285" t="s">
        <v>872</v>
      </c>
      <c r="C985" s="308"/>
      <c r="D985" s="308"/>
      <c r="E985" s="295"/>
      <c r="F985" s="295"/>
      <c r="G985" s="295"/>
      <c r="H985" s="295"/>
      <c r="I985" s="295"/>
      <c r="J985" s="295"/>
      <c r="K985" s="295"/>
      <c r="L985" s="295"/>
      <c r="M985" s="295"/>
      <c r="N985" s="295"/>
      <c r="O985" s="295"/>
      <c r="P985" s="295"/>
      <c r="Q985" s="295"/>
      <c r="R985" s="295"/>
      <c r="S985" s="262"/>
      <c r="T985" s="295"/>
      <c r="U985" s="295"/>
      <c r="V985" s="295"/>
      <c r="W985" s="308"/>
      <c r="X985" s="303"/>
      <c r="Y985" s="308"/>
      <c r="Z985" s="308"/>
      <c r="AA985" s="295"/>
      <c r="AB985" s="295"/>
      <c r="AC985" s="295"/>
      <c r="AD985" s="295"/>
      <c r="AE985" s="295"/>
      <c r="AF985" s="295"/>
      <c r="AG985" s="685">
        <f>SUMPRODUCT($I$802:$I$962,AG802:AG962)</f>
        <v>0</v>
      </c>
      <c r="AH985" s="685">
        <f>SUMPRODUCT($I$802:$I$962,AH802:AH962)</f>
        <v>187506.77599999998</v>
      </c>
      <c r="AI985" s="253">
        <f t="shared" ref="AI985:AT985" si="2914">IF(AI800="kw",SUMPRODUCT($R$802:$R$962,$X$802:$X$962,AI802:AI962),SUMPRODUCT($I$802:$I$962,AI802:AI962))</f>
        <v>2706.0480000000002</v>
      </c>
      <c r="AJ985" s="253">
        <f t="shared" si="2914"/>
        <v>0</v>
      </c>
      <c r="AK985" s="253">
        <f t="shared" si="2914"/>
        <v>0</v>
      </c>
      <c r="AL985" s="253">
        <f t="shared" si="2914"/>
        <v>0</v>
      </c>
      <c r="AM985" s="253">
        <f t="shared" si="2914"/>
        <v>0</v>
      </c>
      <c r="AN985" s="253">
        <f t="shared" si="2914"/>
        <v>0</v>
      </c>
      <c r="AO985" s="253">
        <f t="shared" si="2914"/>
        <v>0</v>
      </c>
      <c r="AP985" s="253">
        <f t="shared" si="2914"/>
        <v>0</v>
      </c>
      <c r="AQ985" s="253">
        <f t="shared" si="2914"/>
        <v>0</v>
      </c>
      <c r="AR985" s="253">
        <f t="shared" si="2914"/>
        <v>0</v>
      </c>
      <c r="AS985" s="253">
        <f t="shared" si="2914"/>
        <v>0</v>
      </c>
      <c r="AT985" s="253">
        <f t="shared" si="2914"/>
        <v>0</v>
      </c>
      <c r="AU985" s="297"/>
    </row>
    <row r="986" spans="2:47" ht="15">
      <c r="B986" s="285" t="s">
        <v>873</v>
      </c>
      <c r="C986" s="308"/>
      <c r="D986" s="308"/>
      <c r="E986" s="295"/>
      <c r="F986" s="295"/>
      <c r="G986" s="295"/>
      <c r="H986" s="295"/>
      <c r="I986" s="295"/>
      <c r="J986" s="295"/>
      <c r="K986" s="295"/>
      <c r="L986" s="295"/>
      <c r="M986" s="295"/>
      <c r="N986" s="295"/>
      <c r="O986" s="295"/>
      <c r="P986" s="295"/>
      <c r="Q986" s="295"/>
      <c r="R986" s="295"/>
      <c r="S986" s="262"/>
      <c r="T986" s="295"/>
      <c r="U986" s="295"/>
      <c r="V986" s="295"/>
      <c r="W986" s="308"/>
      <c r="X986" s="303"/>
      <c r="Y986" s="308"/>
      <c r="Z986" s="308"/>
      <c r="AA986" s="295"/>
      <c r="AB986" s="295"/>
      <c r="AC986" s="295"/>
      <c r="AD986" s="295"/>
      <c r="AE986" s="295"/>
      <c r="AF986" s="295"/>
      <c r="AG986" s="685">
        <f>SUMPRODUCT($J$802:$J$962,AG802:AG962)</f>
        <v>0</v>
      </c>
      <c r="AH986" s="685">
        <f>SUMPRODUCT($J$802:$J$962,AH802:AH962)</f>
        <v>0</v>
      </c>
      <c r="AI986" s="253">
        <f t="shared" ref="AI986:AT986" si="2915">IF(AI800="kw",SUMPRODUCT($R$802:$R$962,$Y$802:$Y$962,AI802:AI962),SUMPRODUCT($J$802:$J$962,AI802:AI962))</f>
        <v>0</v>
      </c>
      <c r="AJ986" s="253">
        <f t="shared" si="2915"/>
        <v>0</v>
      </c>
      <c r="AK986" s="253">
        <f t="shared" si="2915"/>
        <v>0</v>
      </c>
      <c r="AL986" s="253">
        <f t="shared" si="2915"/>
        <v>0</v>
      </c>
      <c r="AM986" s="253">
        <f t="shared" si="2915"/>
        <v>0</v>
      </c>
      <c r="AN986" s="253">
        <f t="shared" si="2915"/>
        <v>0</v>
      </c>
      <c r="AO986" s="253">
        <f t="shared" si="2915"/>
        <v>0</v>
      </c>
      <c r="AP986" s="253">
        <f t="shared" si="2915"/>
        <v>0</v>
      </c>
      <c r="AQ986" s="253">
        <f t="shared" si="2915"/>
        <v>0</v>
      </c>
      <c r="AR986" s="253">
        <f t="shared" si="2915"/>
        <v>0</v>
      </c>
      <c r="AS986" s="253">
        <f t="shared" si="2915"/>
        <v>0</v>
      </c>
      <c r="AT986" s="253">
        <f t="shared" si="2915"/>
        <v>0</v>
      </c>
      <c r="AU986" s="297"/>
    </row>
    <row r="987" spans="2:47" ht="15">
      <c r="B987" s="285" t="s">
        <v>874</v>
      </c>
      <c r="C987" s="308"/>
      <c r="D987" s="308"/>
      <c r="E987" s="295"/>
      <c r="F987" s="295"/>
      <c r="G987" s="295"/>
      <c r="H987" s="295"/>
      <c r="I987" s="295"/>
      <c r="J987" s="295"/>
      <c r="K987" s="295"/>
      <c r="L987" s="295"/>
      <c r="M987" s="295"/>
      <c r="N987" s="295"/>
      <c r="O987" s="295"/>
      <c r="P987" s="295"/>
      <c r="Q987" s="295"/>
      <c r="R987" s="295"/>
      <c r="S987" s="262"/>
      <c r="T987" s="295"/>
      <c r="U987" s="295"/>
      <c r="V987" s="295"/>
      <c r="W987" s="308"/>
      <c r="X987" s="303"/>
      <c r="Y987" s="308"/>
      <c r="Z987" s="308"/>
      <c r="AA987" s="295"/>
      <c r="AB987" s="295"/>
      <c r="AC987" s="295"/>
      <c r="AD987" s="295"/>
      <c r="AE987" s="295"/>
      <c r="AF987" s="295"/>
      <c r="AG987" s="685">
        <f>SUMPRODUCT($K$802:$K$962,AG802:AG962)</f>
        <v>0</v>
      </c>
      <c r="AH987" s="685">
        <f>SUMPRODUCT($K$802:$K$962,AH802:AH962)</f>
        <v>0</v>
      </c>
      <c r="AI987" s="253">
        <f t="shared" ref="AI987:AT987" si="2916">IF(AI800="kw",SUMPRODUCT($R$802:$R$962,$Z$802:$Z$962,AI802:AI962),SUMPRODUCT($K$802:$K$962,AI802:AI962))</f>
        <v>0</v>
      </c>
      <c r="AJ987" s="253">
        <f t="shared" si="2916"/>
        <v>0</v>
      </c>
      <c r="AK987" s="253">
        <f t="shared" si="2916"/>
        <v>0</v>
      </c>
      <c r="AL987" s="253">
        <f t="shared" si="2916"/>
        <v>0</v>
      </c>
      <c r="AM987" s="253">
        <f t="shared" si="2916"/>
        <v>0</v>
      </c>
      <c r="AN987" s="253">
        <f t="shared" si="2916"/>
        <v>0</v>
      </c>
      <c r="AO987" s="253">
        <f t="shared" si="2916"/>
        <v>0</v>
      </c>
      <c r="AP987" s="253">
        <f t="shared" si="2916"/>
        <v>0</v>
      </c>
      <c r="AQ987" s="253">
        <f t="shared" si="2916"/>
        <v>0</v>
      </c>
      <c r="AR987" s="253">
        <f t="shared" si="2916"/>
        <v>0</v>
      </c>
      <c r="AS987" s="253">
        <f t="shared" si="2916"/>
        <v>0</v>
      </c>
      <c r="AT987" s="253">
        <f t="shared" si="2916"/>
        <v>0</v>
      </c>
      <c r="AU987" s="297"/>
    </row>
    <row r="988" spans="2:47" ht="15">
      <c r="B988" s="393" t="s">
        <v>875</v>
      </c>
      <c r="C988" s="321"/>
      <c r="D988" s="339"/>
      <c r="E988" s="339"/>
      <c r="F988" s="339"/>
      <c r="G988" s="339"/>
      <c r="H988" s="339"/>
      <c r="I988" s="339"/>
      <c r="J988" s="339"/>
      <c r="K988" s="339"/>
      <c r="L988" s="339"/>
      <c r="M988" s="339"/>
      <c r="N988" s="339"/>
      <c r="O988" s="339"/>
      <c r="P988" s="339"/>
      <c r="Q988" s="359"/>
      <c r="R988" s="339"/>
      <c r="S988" s="338"/>
      <c r="T988" s="339"/>
      <c r="U988" s="339"/>
      <c r="V988" s="339"/>
      <c r="W988" s="321"/>
      <c r="X988" s="340"/>
      <c r="Y988" s="340"/>
      <c r="Z988" s="339"/>
      <c r="AA988" s="339"/>
      <c r="AB988" s="340"/>
      <c r="AC988" s="340"/>
      <c r="AD988" s="340"/>
      <c r="AE988" s="340"/>
      <c r="AF988" s="358"/>
      <c r="AG988" s="686">
        <f>SUMPRODUCT($L$802:$L$962,AG802:AG962)</f>
        <v>0</v>
      </c>
      <c r="AH988" s="686">
        <f>SUMPRODUCT($L$802:$L$962,$AH$802:$AH$962)</f>
        <v>0</v>
      </c>
      <c r="AI988" s="287">
        <f>IF(AI800="kw",SUMPRODUCT($R$802:$R$962,$AA$802:$AA$962,$AI$802:$AI$962),SUMPRODUCT($L$802:$L$962,$AI$802:$AI$962))</f>
        <v>0</v>
      </c>
      <c r="AJ988" s="287">
        <f t="shared" ref="AJ988:AT988" si="2917">IF(AJ800="kw",SUMPRODUCT($R$802:$R$962,$AA$802:$AA$962,AJ802:AJ962),SUMPRODUCT($L$802:$L$962,AJ802:AJ962))</f>
        <v>0</v>
      </c>
      <c r="AK988" s="287">
        <f t="shared" si="2917"/>
        <v>0</v>
      </c>
      <c r="AL988" s="287">
        <f t="shared" si="2917"/>
        <v>0</v>
      </c>
      <c r="AM988" s="287">
        <f t="shared" si="2917"/>
        <v>0</v>
      </c>
      <c r="AN988" s="287">
        <f t="shared" si="2917"/>
        <v>0</v>
      </c>
      <c r="AO988" s="287">
        <f t="shared" si="2917"/>
        <v>0</v>
      </c>
      <c r="AP988" s="287">
        <f t="shared" si="2917"/>
        <v>0</v>
      </c>
      <c r="AQ988" s="287">
        <f t="shared" si="2917"/>
        <v>0</v>
      </c>
      <c r="AR988" s="287">
        <f t="shared" si="2917"/>
        <v>0</v>
      </c>
      <c r="AS988" s="287">
        <f t="shared" si="2917"/>
        <v>0</v>
      </c>
      <c r="AT988" s="287">
        <f t="shared" si="2917"/>
        <v>0</v>
      </c>
      <c r="AU988" s="341"/>
    </row>
    <row r="989" spans="2:47" ht="18.75" customHeight="1">
      <c r="B989" s="324" t="s">
        <v>578</v>
      </c>
      <c r="C989" s="342"/>
      <c r="D989" s="343"/>
      <c r="E989" s="343"/>
      <c r="F989" s="343"/>
      <c r="G989" s="343"/>
      <c r="H989" s="343"/>
      <c r="I989" s="343"/>
      <c r="J989" s="343"/>
      <c r="K989" s="343"/>
      <c r="L989" s="343"/>
      <c r="M989" s="343"/>
      <c r="N989" s="343"/>
      <c r="O989" s="343"/>
      <c r="P989" s="343"/>
      <c r="Q989" s="343"/>
      <c r="R989" s="343"/>
      <c r="S989" s="343"/>
      <c r="T989" s="343"/>
      <c r="U989" s="343"/>
      <c r="V989" s="343"/>
      <c r="W989" s="327"/>
      <c r="X989" s="328"/>
      <c r="Y989" s="343"/>
      <c r="Z989" s="343"/>
      <c r="AA989" s="343"/>
      <c r="AB989" s="343"/>
      <c r="AC989" s="343"/>
      <c r="AD989" s="343"/>
      <c r="AE989" s="343"/>
      <c r="AF989" s="343"/>
      <c r="AG989" s="344"/>
      <c r="AH989" s="904">
        <f>SUMPRODUCT($M$802:$M$962,$AH$802:$AH$962)</f>
        <v>0</v>
      </c>
      <c r="AI989" s="899">
        <f>IF(AI801="kw",SUMPRODUCT($R$802:$R$962,$AB$802:$AB$962,$AI$802:$AI$962),SUMPRODUCT($M$802:$M$962,$AI$802:$AI$962))</f>
        <v>0</v>
      </c>
      <c r="AJ989" s="344"/>
      <c r="AK989" s="344"/>
      <c r="AL989" s="344"/>
      <c r="AM989" s="344"/>
      <c r="AN989" s="344"/>
      <c r="AO989" s="344"/>
      <c r="AP989" s="344"/>
      <c r="AQ989" s="344"/>
      <c r="AR989" s="344"/>
      <c r="AS989" s="344"/>
      <c r="AT989" s="344"/>
      <c r="AU989" s="344"/>
    </row>
    <row r="990" spans="2:47" collapsed="1"/>
    <row r="992" spans="2:47" ht="15.6">
      <c r="B992" s="243" t="s">
        <v>340</v>
      </c>
      <c r="C992" s="244"/>
      <c r="D992" s="513" t="s">
        <v>523</v>
      </c>
      <c r="E992" s="219"/>
      <c r="F992" s="513"/>
      <c r="G992" s="219"/>
      <c r="H992" s="219"/>
      <c r="I992" s="219"/>
      <c r="J992" s="219"/>
      <c r="K992" s="219"/>
      <c r="L992" s="219"/>
      <c r="M992" s="219"/>
      <c r="N992" s="219"/>
      <c r="O992" s="219"/>
      <c r="P992" s="219"/>
      <c r="Q992" s="219"/>
      <c r="R992" s="219"/>
      <c r="S992" s="244"/>
      <c r="T992" s="219"/>
      <c r="U992" s="219"/>
      <c r="V992" s="219"/>
      <c r="W992" s="219"/>
      <c r="X992" s="219"/>
      <c r="Y992" s="219"/>
      <c r="Z992" s="219"/>
      <c r="AA992" s="219"/>
      <c r="AB992" s="219"/>
      <c r="AC992" s="219"/>
      <c r="AD992" s="219"/>
      <c r="AE992" s="219"/>
      <c r="AF992" s="219"/>
      <c r="AG992" s="233"/>
      <c r="AH992" s="231"/>
      <c r="AI992" s="231"/>
      <c r="AJ992" s="231"/>
      <c r="AK992" s="231"/>
      <c r="AL992" s="231"/>
      <c r="AM992" s="231"/>
      <c r="AN992" s="231"/>
      <c r="AO992" s="231"/>
      <c r="AP992" s="231"/>
      <c r="AQ992" s="231"/>
      <c r="AR992" s="231"/>
      <c r="AS992" s="231"/>
      <c r="AT992" s="231"/>
    </row>
    <row r="993" spans="1:47" ht="39.75" customHeight="1">
      <c r="B993" s="964" t="s">
        <v>211</v>
      </c>
      <c r="C993" s="966" t="s">
        <v>33</v>
      </c>
      <c r="D993" s="246" t="s">
        <v>421</v>
      </c>
      <c r="E993" s="970" t="s">
        <v>209</v>
      </c>
      <c r="F993" s="971"/>
      <c r="G993" s="971"/>
      <c r="H993" s="971"/>
      <c r="I993" s="971"/>
      <c r="J993" s="971"/>
      <c r="K993" s="971"/>
      <c r="L993" s="971"/>
      <c r="M993" s="971"/>
      <c r="N993" s="971"/>
      <c r="O993" s="971"/>
      <c r="P993" s="972"/>
      <c r="Q993" s="661"/>
      <c r="R993" s="968" t="s">
        <v>213</v>
      </c>
      <c r="S993" s="246" t="s">
        <v>422</v>
      </c>
      <c r="T993" s="961" t="s">
        <v>212</v>
      </c>
      <c r="U993" s="962"/>
      <c r="V993" s="962"/>
      <c r="W993" s="962"/>
      <c r="X993" s="962"/>
      <c r="Y993" s="962"/>
      <c r="Z993" s="962"/>
      <c r="AA993" s="962"/>
      <c r="AB993" s="962"/>
      <c r="AC993" s="962"/>
      <c r="AD993" s="962"/>
      <c r="AE993" s="973"/>
      <c r="AF993" s="896"/>
      <c r="AG993" s="961" t="s">
        <v>242</v>
      </c>
      <c r="AH993" s="962"/>
      <c r="AI993" s="962"/>
      <c r="AJ993" s="962"/>
      <c r="AK993" s="962"/>
      <c r="AL993" s="962"/>
      <c r="AM993" s="962"/>
      <c r="AN993" s="962"/>
      <c r="AO993" s="962"/>
      <c r="AP993" s="962"/>
      <c r="AQ993" s="962"/>
      <c r="AR993" s="962"/>
      <c r="AS993" s="962"/>
      <c r="AT993" s="962"/>
      <c r="AU993" s="963"/>
    </row>
    <row r="994" spans="1:47" ht="65.25" customHeight="1">
      <c r="B994" s="965"/>
      <c r="C994" s="967"/>
      <c r="D994" s="247">
        <v>2020</v>
      </c>
      <c r="E994" s="247">
        <v>2021</v>
      </c>
      <c r="F994" s="247">
        <v>2022</v>
      </c>
      <c r="G994" s="247">
        <v>2023</v>
      </c>
      <c r="H994" s="247">
        <v>2024</v>
      </c>
      <c r="I994" s="247">
        <v>2025</v>
      </c>
      <c r="J994" s="247">
        <v>2026</v>
      </c>
      <c r="K994" s="247">
        <v>2027</v>
      </c>
      <c r="L994" s="247">
        <v>2028</v>
      </c>
      <c r="M994" s="247">
        <v>2029</v>
      </c>
      <c r="N994" s="247">
        <v>2030</v>
      </c>
      <c r="O994" s="247">
        <v>2031</v>
      </c>
      <c r="P994" s="247">
        <v>2032</v>
      </c>
      <c r="Q994" s="382"/>
      <c r="R994" s="969"/>
      <c r="S994" s="247">
        <v>2020</v>
      </c>
      <c r="T994" s="247">
        <v>2021</v>
      </c>
      <c r="U994" s="247">
        <v>2022</v>
      </c>
      <c r="V994" s="247">
        <v>2023</v>
      </c>
      <c r="W994" s="247">
        <v>2024</v>
      </c>
      <c r="X994" s="247">
        <v>2025</v>
      </c>
      <c r="Y994" s="247">
        <v>2026</v>
      </c>
      <c r="Z994" s="247">
        <v>2027</v>
      </c>
      <c r="AA994" s="247">
        <v>2028</v>
      </c>
      <c r="AB994" s="247">
        <v>2029</v>
      </c>
      <c r="AC994" s="247">
        <v>2030</v>
      </c>
      <c r="AD994" s="247">
        <v>2031</v>
      </c>
      <c r="AE994" s="247">
        <v>2032</v>
      </c>
      <c r="AF994" s="247"/>
      <c r="AG994" s="247" t="str">
        <f>'1.  LRAMVA Summary'!$D$53</f>
        <v>Residential</v>
      </c>
      <c r="AH994" s="247" t="str">
        <f>'1.  LRAMVA Summary'!$E$53</f>
        <v>GS&lt;50 kW</v>
      </c>
      <c r="AI994" s="247" t="str">
        <f>'1.  LRAMVA Summary'!$F$53</f>
        <v>GS&gt;50 KW</v>
      </c>
      <c r="AJ994" s="247" t="str">
        <f>'1.  LRAMVA Summary'!$G$53</f>
        <v>Street Lights</v>
      </c>
      <c r="AK994" s="247" t="str">
        <f>'1.  LRAMVA Summary'!$H$53</f>
        <v/>
      </c>
      <c r="AL994" s="247" t="str">
        <f>'1.  LRAMVA Summary'!$I$53</f>
        <v/>
      </c>
      <c r="AM994" s="247" t="str">
        <f>'1.  LRAMVA Summary'!$J$53</f>
        <v/>
      </c>
      <c r="AN994" s="247" t="str">
        <f>'1.  LRAMVA Summary'!$K$53</f>
        <v/>
      </c>
      <c r="AO994" s="247" t="str">
        <f>'1.  LRAMVA Summary'!$L$53</f>
        <v/>
      </c>
      <c r="AP994" s="247" t="str">
        <f>'1.  LRAMVA Summary'!$M$53</f>
        <v/>
      </c>
      <c r="AQ994" s="247" t="str">
        <f>'1.  LRAMVA Summary'!$N$53</f>
        <v/>
      </c>
      <c r="AR994" s="247" t="str">
        <f>'1.  LRAMVA Summary'!$O$53</f>
        <v/>
      </c>
      <c r="AS994" s="247" t="str">
        <f>'1.  LRAMVA Summary'!$P$53</f>
        <v/>
      </c>
      <c r="AT994" s="247" t="str">
        <f>'1.  LRAMVA Summary'!$Q$53</f>
        <v/>
      </c>
      <c r="AU994" s="249" t="str">
        <f>'1.  LRAMVA Summary'!$R$53</f>
        <v>Total</v>
      </c>
    </row>
    <row r="995" spans="1:47" ht="15" customHeight="1">
      <c r="A995" s="466"/>
      <c r="B995" s="456" t="s">
        <v>501</v>
      </c>
      <c r="C995" s="251"/>
      <c r="D995" s="251"/>
      <c r="E995" s="251"/>
      <c r="F995" s="251"/>
      <c r="G995" s="251"/>
      <c r="H995" s="251"/>
      <c r="I995" s="251"/>
      <c r="J995" s="251"/>
      <c r="K995" s="251"/>
      <c r="L995" s="251"/>
      <c r="M995" s="251"/>
      <c r="N995" s="251"/>
      <c r="O995" s="251"/>
      <c r="P995" s="251"/>
      <c r="Q995" s="251"/>
      <c r="R995" s="252"/>
      <c r="S995" s="251"/>
      <c r="T995" s="251"/>
      <c r="U995" s="251"/>
      <c r="V995" s="251"/>
      <c r="W995" s="251"/>
      <c r="X995" s="251"/>
      <c r="Y995" s="251"/>
      <c r="Z995" s="251"/>
      <c r="AA995" s="251"/>
      <c r="AB995" s="251"/>
      <c r="AC995" s="251"/>
      <c r="AD995" s="251"/>
      <c r="AE995" s="251"/>
      <c r="AF995" s="251"/>
      <c r="AG995" s="253" t="str">
        <f>'1.  LRAMVA Summary'!$D$54</f>
        <v>kWh</v>
      </c>
      <c r="AH995" s="253" t="str">
        <f>'1.  LRAMVA Summary'!$E$54</f>
        <v>kWh</v>
      </c>
      <c r="AI995" s="253" t="str">
        <f>'1.  LRAMVA Summary'!$F$54</f>
        <v>kW</v>
      </c>
      <c r="AJ995" s="253" t="str">
        <f>'1.  LRAMVA Summary'!$G$54</f>
        <v>kW</v>
      </c>
      <c r="AK995" s="253">
        <f>'1.  LRAMVA Summary'!$H$54</f>
        <v>0</v>
      </c>
      <c r="AL995" s="253">
        <f>'1.  LRAMVA Summary'!$I$54</f>
        <v>0</v>
      </c>
      <c r="AM995" s="253">
        <f>'1.  LRAMVA Summary'!$J$54</f>
        <v>0</v>
      </c>
      <c r="AN995" s="253">
        <f>'1.  LRAMVA Summary'!$K$54</f>
        <v>0</v>
      </c>
      <c r="AO995" s="253">
        <f>'1.  LRAMVA Summary'!$L$54</f>
        <v>0</v>
      </c>
      <c r="AP995" s="253">
        <f>'1.  LRAMVA Summary'!$M$54</f>
        <v>0</v>
      </c>
      <c r="AQ995" s="253">
        <f>'1.  LRAMVA Summary'!$N$54</f>
        <v>0</v>
      </c>
      <c r="AR995" s="253">
        <f>'1.  LRAMVA Summary'!$O$54</f>
        <v>0</v>
      </c>
      <c r="AS995" s="253">
        <f>'1.  LRAMVA Summary'!$P$54</f>
        <v>0</v>
      </c>
      <c r="AT995" s="253">
        <f>'1.  LRAMVA Summary'!$Q$54</f>
        <v>0</v>
      </c>
      <c r="AU995" s="254"/>
    </row>
    <row r="996" spans="1:47" ht="15" customHeight="1" outlineLevel="1">
      <c r="A996" s="466"/>
      <c r="B996" s="445" t="s">
        <v>494</v>
      </c>
      <c r="C996" s="251"/>
      <c r="D996" s="251"/>
      <c r="E996" s="251"/>
      <c r="F996" s="251"/>
      <c r="G996" s="251"/>
      <c r="H996" s="251"/>
      <c r="I996" s="251"/>
      <c r="J996" s="251"/>
      <c r="K996" s="251"/>
      <c r="L996" s="251"/>
      <c r="M996" s="251"/>
      <c r="N996" s="251"/>
      <c r="O996" s="251"/>
      <c r="P996" s="251"/>
      <c r="Q996" s="251"/>
      <c r="R996" s="252"/>
      <c r="S996" s="251"/>
      <c r="T996" s="251"/>
      <c r="U996" s="251"/>
      <c r="V996" s="251"/>
      <c r="W996" s="251"/>
      <c r="X996" s="251"/>
      <c r="Y996" s="251"/>
      <c r="Z996" s="251"/>
      <c r="AA996" s="251"/>
      <c r="AB996" s="251"/>
      <c r="AC996" s="251"/>
      <c r="AD996" s="251"/>
      <c r="AE996" s="251"/>
      <c r="AF996" s="251"/>
      <c r="AG996" s="253"/>
      <c r="AH996" s="253"/>
      <c r="AI996" s="253"/>
      <c r="AJ996" s="253"/>
      <c r="AK996" s="253"/>
      <c r="AL996" s="253"/>
      <c r="AM996" s="253"/>
      <c r="AN996" s="253"/>
      <c r="AO996" s="253"/>
      <c r="AP996" s="253"/>
      <c r="AQ996" s="253"/>
      <c r="AR996" s="253"/>
      <c r="AS996" s="253"/>
      <c r="AT996" s="253"/>
      <c r="AU996" s="254"/>
    </row>
    <row r="997" spans="1:47" ht="15" customHeight="1" outlineLevel="1">
      <c r="A997" s="466">
        <v>1</v>
      </c>
      <c r="B997" s="381" t="s">
        <v>95</v>
      </c>
      <c r="C997" s="253" t="s">
        <v>25</v>
      </c>
      <c r="D997" s="257"/>
      <c r="E997" s="257"/>
      <c r="F997" s="257"/>
      <c r="G997" s="257"/>
      <c r="H997" s="257"/>
      <c r="I997" s="257"/>
      <c r="J997" s="257"/>
      <c r="K997" s="257"/>
      <c r="L997" s="257"/>
      <c r="M997" s="257"/>
      <c r="N997" s="257"/>
      <c r="O997" s="257"/>
      <c r="P997" s="257"/>
      <c r="Q997" s="673"/>
      <c r="R997" s="253"/>
      <c r="S997" s="257"/>
      <c r="T997" s="257"/>
      <c r="U997" s="257"/>
      <c r="V997" s="257"/>
      <c r="W997" s="257"/>
      <c r="X997" s="257"/>
      <c r="Y997" s="257"/>
      <c r="Z997" s="257"/>
      <c r="AA997" s="257"/>
      <c r="AB997" s="257"/>
      <c r="AC997" s="257"/>
      <c r="AD997" s="257"/>
      <c r="AE997" s="257"/>
      <c r="AF997" s="673"/>
      <c r="AG997" s="368"/>
      <c r="AH997" s="368"/>
      <c r="AI997" s="368"/>
      <c r="AJ997" s="368"/>
      <c r="AK997" s="368"/>
      <c r="AL997" s="368"/>
      <c r="AM997" s="368"/>
      <c r="AN997" s="363"/>
      <c r="AO997" s="363"/>
      <c r="AP997" s="363"/>
      <c r="AQ997" s="363"/>
      <c r="AR997" s="363"/>
      <c r="AS997" s="363"/>
      <c r="AT997" s="363"/>
      <c r="AU997" s="258">
        <f>SUM(AG997:AT997)</f>
        <v>0</v>
      </c>
    </row>
    <row r="998" spans="1:47" ht="15" customHeight="1" outlineLevel="1">
      <c r="A998" s="466"/>
      <c r="B998" s="256" t="s">
        <v>345</v>
      </c>
      <c r="C998" s="253" t="s">
        <v>163</v>
      </c>
      <c r="D998" s="257"/>
      <c r="E998" s="257"/>
      <c r="F998" s="257"/>
      <c r="G998" s="257"/>
      <c r="H998" s="257"/>
      <c r="I998" s="257"/>
      <c r="J998" s="257"/>
      <c r="K998" s="257"/>
      <c r="L998" s="257"/>
      <c r="M998" s="257"/>
      <c r="N998" s="257"/>
      <c r="O998" s="257"/>
      <c r="P998" s="257"/>
      <c r="Q998" s="673"/>
      <c r="R998" s="416"/>
      <c r="S998" s="257"/>
      <c r="T998" s="257"/>
      <c r="U998" s="257"/>
      <c r="V998" s="257"/>
      <c r="W998" s="257"/>
      <c r="X998" s="257"/>
      <c r="Y998" s="257"/>
      <c r="Z998" s="257"/>
      <c r="AA998" s="257"/>
      <c r="AB998" s="257"/>
      <c r="AC998" s="257"/>
      <c r="AD998" s="257"/>
      <c r="AE998" s="257"/>
      <c r="AF998" s="673"/>
      <c r="AG998" s="364">
        <f>AG997</f>
        <v>0</v>
      </c>
      <c r="AH998" s="364">
        <f t="shared" ref="AH998" si="2918">AH997</f>
        <v>0</v>
      </c>
      <c r="AI998" s="364">
        <f t="shared" ref="AI998" si="2919">AI997</f>
        <v>0</v>
      </c>
      <c r="AJ998" s="364">
        <f t="shared" ref="AJ998" si="2920">AJ997</f>
        <v>0</v>
      </c>
      <c r="AK998" s="364">
        <f t="shared" ref="AK998" si="2921">AK997</f>
        <v>0</v>
      </c>
      <c r="AL998" s="364">
        <f t="shared" ref="AL998" si="2922">AL997</f>
        <v>0</v>
      </c>
      <c r="AM998" s="364">
        <f t="shared" ref="AM998" si="2923">AM997</f>
        <v>0</v>
      </c>
      <c r="AN998" s="364">
        <f t="shared" ref="AN998" si="2924">AN997</f>
        <v>0</v>
      </c>
      <c r="AO998" s="364">
        <f t="shared" ref="AO998" si="2925">AO997</f>
        <v>0</v>
      </c>
      <c r="AP998" s="364">
        <f t="shared" ref="AP998" si="2926">AP997</f>
        <v>0</v>
      </c>
      <c r="AQ998" s="364">
        <f t="shared" ref="AQ998" si="2927">AQ997</f>
        <v>0</v>
      </c>
      <c r="AR998" s="364">
        <f t="shared" ref="AR998" si="2928">AR997</f>
        <v>0</v>
      </c>
      <c r="AS998" s="364">
        <f t="shared" ref="AS998" si="2929">AS997</f>
        <v>0</v>
      </c>
      <c r="AT998" s="364">
        <f t="shared" ref="AT998" si="2930">AT997</f>
        <v>0</v>
      </c>
      <c r="AU998" s="259"/>
    </row>
    <row r="999" spans="1:47" ht="15" customHeight="1" outlineLevel="1">
      <c r="A999" s="466"/>
      <c r="B999" s="260"/>
      <c r="C999" s="261"/>
      <c r="D999" s="261"/>
      <c r="E999" s="261"/>
      <c r="F999" s="261"/>
      <c r="G999" s="261"/>
      <c r="H999" s="261"/>
      <c r="I999" s="261"/>
      <c r="J999" s="662"/>
      <c r="K999" s="261"/>
      <c r="L999" s="261"/>
      <c r="M999" s="261"/>
      <c r="N999" s="261"/>
      <c r="O999" s="261"/>
      <c r="P999" s="261"/>
      <c r="Q999" s="261"/>
      <c r="R999" s="262"/>
      <c r="S999" s="261"/>
      <c r="T999" s="261"/>
      <c r="U999" s="261"/>
      <c r="V999" s="261"/>
      <c r="W999" s="261"/>
      <c r="X999" s="261"/>
      <c r="Y999" s="261"/>
      <c r="Z999" s="261"/>
      <c r="AA999" s="261"/>
      <c r="AB999" s="261"/>
      <c r="AC999" s="261"/>
      <c r="AD999" s="261"/>
      <c r="AE999" s="261"/>
      <c r="AF999" s="261"/>
      <c r="AG999" s="365"/>
      <c r="AH999" s="366"/>
      <c r="AI999" s="366"/>
      <c r="AJ999" s="366"/>
      <c r="AK999" s="366"/>
      <c r="AL999" s="366"/>
      <c r="AM999" s="366"/>
      <c r="AN999" s="366"/>
      <c r="AO999" s="366"/>
      <c r="AP999" s="366"/>
      <c r="AQ999" s="366"/>
      <c r="AR999" s="366"/>
      <c r="AS999" s="366"/>
      <c r="AT999" s="366"/>
      <c r="AU999" s="264"/>
    </row>
    <row r="1000" spans="1:47" ht="15" customHeight="1" outlineLevel="1">
      <c r="A1000" s="466">
        <v>2</v>
      </c>
      <c r="B1000" s="381" t="s">
        <v>96</v>
      </c>
      <c r="C1000" s="253" t="s">
        <v>25</v>
      </c>
      <c r="D1000" s="257"/>
      <c r="E1000" s="257"/>
      <c r="F1000" s="257"/>
      <c r="G1000" s="257"/>
      <c r="H1000" s="257"/>
      <c r="I1000" s="257"/>
      <c r="J1000" s="257"/>
      <c r="K1000" s="257"/>
      <c r="L1000" s="257"/>
      <c r="M1000" s="257"/>
      <c r="N1000" s="257"/>
      <c r="O1000" s="257"/>
      <c r="P1000" s="257"/>
      <c r="Q1000" s="673"/>
      <c r="R1000" s="253"/>
      <c r="S1000" s="257"/>
      <c r="T1000" s="257"/>
      <c r="U1000" s="257"/>
      <c r="V1000" s="257"/>
      <c r="W1000" s="257"/>
      <c r="X1000" s="257"/>
      <c r="Y1000" s="257"/>
      <c r="Z1000" s="257"/>
      <c r="AA1000" s="257"/>
      <c r="AB1000" s="257"/>
      <c r="AC1000" s="257"/>
      <c r="AD1000" s="257"/>
      <c r="AE1000" s="257"/>
      <c r="AF1000" s="673"/>
      <c r="AG1000" s="368"/>
      <c r="AH1000" s="368"/>
      <c r="AI1000" s="368"/>
      <c r="AJ1000" s="368"/>
      <c r="AK1000" s="368"/>
      <c r="AL1000" s="368"/>
      <c r="AM1000" s="368"/>
      <c r="AN1000" s="363"/>
      <c r="AO1000" s="363"/>
      <c r="AP1000" s="363"/>
      <c r="AQ1000" s="363"/>
      <c r="AR1000" s="363"/>
      <c r="AS1000" s="363"/>
      <c r="AT1000" s="363"/>
      <c r="AU1000" s="258">
        <f>SUM(AG1000:AT1000)</f>
        <v>0</v>
      </c>
    </row>
    <row r="1001" spans="1:47" ht="15" customHeight="1" outlineLevel="1">
      <c r="A1001" s="466"/>
      <c r="B1001" s="256" t="s">
        <v>345</v>
      </c>
      <c r="C1001" s="253" t="s">
        <v>163</v>
      </c>
      <c r="D1001" s="257"/>
      <c r="E1001" s="257"/>
      <c r="F1001" s="257"/>
      <c r="G1001" s="257"/>
      <c r="H1001" s="257"/>
      <c r="I1001" s="257"/>
      <c r="J1001" s="257"/>
      <c r="K1001" s="257"/>
      <c r="L1001" s="257"/>
      <c r="M1001" s="257"/>
      <c r="N1001" s="257"/>
      <c r="O1001" s="257"/>
      <c r="P1001" s="257"/>
      <c r="Q1001" s="673"/>
      <c r="R1001" s="416"/>
      <c r="S1001" s="257"/>
      <c r="T1001" s="257"/>
      <c r="U1001" s="257"/>
      <c r="V1001" s="257"/>
      <c r="W1001" s="257"/>
      <c r="X1001" s="257"/>
      <c r="Y1001" s="257"/>
      <c r="Z1001" s="257"/>
      <c r="AA1001" s="257"/>
      <c r="AB1001" s="257"/>
      <c r="AC1001" s="257"/>
      <c r="AD1001" s="257"/>
      <c r="AE1001" s="257"/>
      <c r="AF1001" s="673"/>
      <c r="AG1001" s="364">
        <f>AG1000</f>
        <v>0</v>
      </c>
      <c r="AH1001" s="364">
        <f t="shared" ref="AH1001" si="2931">AH1000</f>
        <v>0</v>
      </c>
      <c r="AI1001" s="364">
        <f t="shared" ref="AI1001" si="2932">AI1000</f>
        <v>0</v>
      </c>
      <c r="AJ1001" s="364">
        <f t="shared" ref="AJ1001" si="2933">AJ1000</f>
        <v>0</v>
      </c>
      <c r="AK1001" s="364">
        <f t="shared" ref="AK1001" si="2934">AK1000</f>
        <v>0</v>
      </c>
      <c r="AL1001" s="364">
        <f t="shared" ref="AL1001" si="2935">AL1000</f>
        <v>0</v>
      </c>
      <c r="AM1001" s="364">
        <f t="shared" ref="AM1001" si="2936">AM1000</f>
        <v>0</v>
      </c>
      <c r="AN1001" s="364">
        <f t="shared" ref="AN1001" si="2937">AN1000</f>
        <v>0</v>
      </c>
      <c r="AO1001" s="364">
        <f t="shared" ref="AO1001" si="2938">AO1000</f>
        <v>0</v>
      </c>
      <c r="AP1001" s="364">
        <f t="shared" ref="AP1001" si="2939">AP1000</f>
        <v>0</v>
      </c>
      <c r="AQ1001" s="364">
        <f t="shared" ref="AQ1001" si="2940">AQ1000</f>
        <v>0</v>
      </c>
      <c r="AR1001" s="364">
        <f t="shared" ref="AR1001" si="2941">AR1000</f>
        <v>0</v>
      </c>
      <c r="AS1001" s="364">
        <f t="shared" ref="AS1001" si="2942">AS1000</f>
        <v>0</v>
      </c>
      <c r="AT1001" s="364">
        <f t="shared" ref="AT1001" si="2943">AT1000</f>
        <v>0</v>
      </c>
      <c r="AU1001" s="259"/>
    </row>
    <row r="1002" spans="1:47" ht="15" customHeight="1" outlineLevel="1">
      <c r="A1002" s="466"/>
      <c r="B1002" s="260"/>
      <c r="C1002" s="261"/>
      <c r="D1002" s="266"/>
      <c r="E1002" s="266"/>
      <c r="F1002" s="266"/>
      <c r="G1002" s="266"/>
      <c r="H1002" s="266"/>
      <c r="I1002" s="266"/>
      <c r="J1002" s="266"/>
      <c r="K1002" s="266"/>
      <c r="L1002" s="266"/>
      <c r="M1002" s="266"/>
      <c r="N1002" s="266"/>
      <c r="O1002" s="266"/>
      <c r="P1002" s="266"/>
      <c r="Q1002" s="266"/>
      <c r="R1002" s="262"/>
      <c r="S1002" s="266"/>
      <c r="T1002" s="266"/>
      <c r="U1002" s="266"/>
      <c r="V1002" s="266"/>
      <c r="W1002" s="266"/>
      <c r="X1002" s="266"/>
      <c r="Y1002" s="266"/>
      <c r="Z1002" s="266"/>
      <c r="AA1002" s="266"/>
      <c r="AB1002" s="266"/>
      <c r="AC1002" s="266"/>
      <c r="AD1002" s="266"/>
      <c r="AE1002" s="266"/>
      <c r="AF1002" s="266"/>
      <c r="AG1002" s="365"/>
      <c r="AH1002" s="366"/>
      <c r="AI1002" s="366"/>
      <c r="AJ1002" s="366"/>
      <c r="AK1002" s="366"/>
      <c r="AL1002" s="366"/>
      <c r="AM1002" s="366"/>
      <c r="AN1002" s="366"/>
      <c r="AO1002" s="366"/>
      <c r="AP1002" s="366"/>
      <c r="AQ1002" s="366"/>
      <c r="AR1002" s="366"/>
      <c r="AS1002" s="366"/>
      <c r="AT1002" s="366"/>
      <c r="AU1002" s="264"/>
    </row>
    <row r="1003" spans="1:47" ht="15" customHeight="1" outlineLevel="1">
      <c r="A1003" s="466">
        <v>3</v>
      </c>
      <c r="B1003" s="381" t="s">
        <v>97</v>
      </c>
      <c r="C1003" s="253" t="s">
        <v>25</v>
      </c>
      <c r="D1003" s="257"/>
      <c r="E1003" s="257"/>
      <c r="F1003" s="257"/>
      <c r="G1003" s="257"/>
      <c r="H1003" s="257"/>
      <c r="I1003" s="257"/>
      <c r="J1003" s="257"/>
      <c r="K1003" s="257"/>
      <c r="L1003" s="257"/>
      <c r="M1003" s="257"/>
      <c r="N1003" s="257"/>
      <c r="O1003" s="257"/>
      <c r="P1003" s="257"/>
      <c r="Q1003" s="673"/>
      <c r="R1003" s="253"/>
      <c r="S1003" s="257"/>
      <c r="T1003" s="257"/>
      <c r="U1003" s="257"/>
      <c r="V1003" s="257"/>
      <c r="W1003" s="257"/>
      <c r="X1003" s="257"/>
      <c r="Y1003" s="257"/>
      <c r="Z1003" s="257"/>
      <c r="AA1003" s="257"/>
      <c r="AB1003" s="257"/>
      <c r="AC1003" s="257"/>
      <c r="AD1003" s="257"/>
      <c r="AE1003" s="257"/>
      <c r="AF1003" s="673"/>
      <c r="AG1003" s="368"/>
      <c r="AH1003" s="368"/>
      <c r="AI1003" s="368"/>
      <c r="AJ1003" s="368"/>
      <c r="AK1003" s="368"/>
      <c r="AL1003" s="368"/>
      <c r="AM1003" s="368"/>
      <c r="AN1003" s="363"/>
      <c r="AO1003" s="363"/>
      <c r="AP1003" s="363"/>
      <c r="AQ1003" s="363"/>
      <c r="AR1003" s="363"/>
      <c r="AS1003" s="363"/>
      <c r="AT1003" s="363"/>
      <c r="AU1003" s="258">
        <f>SUM(AG1003:AT1003)</f>
        <v>0</v>
      </c>
    </row>
    <row r="1004" spans="1:47" ht="15" customHeight="1" outlineLevel="1">
      <c r="A1004" s="466"/>
      <c r="B1004" s="256" t="s">
        <v>345</v>
      </c>
      <c r="C1004" s="253" t="s">
        <v>163</v>
      </c>
      <c r="D1004" s="257"/>
      <c r="E1004" s="257"/>
      <c r="F1004" s="257"/>
      <c r="G1004" s="257"/>
      <c r="H1004" s="257"/>
      <c r="I1004" s="257"/>
      <c r="J1004" s="257"/>
      <c r="K1004" s="257"/>
      <c r="L1004" s="257"/>
      <c r="M1004" s="257"/>
      <c r="N1004" s="257"/>
      <c r="O1004" s="257"/>
      <c r="P1004" s="257"/>
      <c r="Q1004" s="673"/>
      <c r="R1004" s="416"/>
      <c r="S1004" s="257"/>
      <c r="T1004" s="257"/>
      <c r="U1004" s="257"/>
      <c r="V1004" s="257"/>
      <c r="W1004" s="257"/>
      <c r="X1004" s="257"/>
      <c r="Y1004" s="257"/>
      <c r="Z1004" s="257"/>
      <c r="AA1004" s="257"/>
      <c r="AB1004" s="257"/>
      <c r="AC1004" s="257"/>
      <c r="AD1004" s="257"/>
      <c r="AE1004" s="257"/>
      <c r="AF1004" s="673"/>
      <c r="AG1004" s="364">
        <f>AG1003</f>
        <v>0</v>
      </c>
      <c r="AH1004" s="364">
        <f t="shared" ref="AH1004" si="2944">AH1003</f>
        <v>0</v>
      </c>
      <c r="AI1004" s="364">
        <f t="shared" ref="AI1004" si="2945">AI1003</f>
        <v>0</v>
      </c>
      <c r="AJ1004" s="364">
        <f t="shared" ref="AJ1004" si="2946">AJ1003</f>
        <v>0</v>
      </c>
      <c r="AK1004" s="364">
        <f t="shared" ref="AK1004" si="2947">AK1003</f>
        <v>0</v>
      </c>
      <c r="AL1004" s="364">
        <f t="shared" ref="AL1004" si="2948">AL1003</f>
        <v>0</v>
      </c>
      <c r="AM1004" s="364">
        <f t="shared" ref="AM1004" si="2949">AM1003</f>
        <v>0</v>
      </c>
      <c r="AN1004" s="364">
        <f t="shared" ref="AN1004" si="2950">AN1003</f>
        <v>0</v>
      </c>
      <c r="AO1004" s="364">
        <f t="shared" ref="AO1004" si="2951">AO1003</f>
        <v>0</v>
      </c>
      <c r="AP1004" s="364">
        <f t="shared" ref="AP1004" si="2952">AP1003</f>
        <v>0</v>
      </c>
      <c r="AQ1004" s="364">
        <f t="shared" ref="AQ1004" si="2953">AQ1003</f>
        <v>0</v>
      </c>
      <c r="AR1004" s="364">
        <f t="shared" ref="AR1004" si="2954">AR1003</f>
        <v>0</v>
      </c>
      <c r="AS1004" s="364">
        <f t="shared" ref="AS1004" si="2955">AS1003</f>
        <v>0</v>
      </c>
      <c r="AT1004" s="364">
        <f t="shared" ref="AT1004" si="2956">AT1003</f>
        <v>0</v>
      </c>
      <c r="AU1004" s="259"/>
    </row>
    <row r="1005" spans="1:47" ht="15" customHeight="1" outlineLevel="1">
      <c r="A1005" s="466"/>
      <c r="B1005" s="256"/>
      <c r="C1005" s="267"/>
      <c r="D1005" s="253"/>
      <c r="E1005" s="253"/>
      <c r="F1005" s="253"/>
      <c r="G1005" s="253"/>
      <c r="H1005" s="253"/>
      <c r="I1005" s="253"/>
      <c r="J1005" s="253"/>
      <c r="K1005" s="253"/>
      <c r="L1005" s="253"/>
      <c r="M1005" s="253"/>
      <c r="N1005" s="253"/>
      <c r="O1005" s="253"/>
      <c r="P1005" s="253"/>
      <c r="Q1005" s="253"/>
      <c r="R1005" s="253"/>
      <c r="S1005" s="253"/>
      <c r="T1005" s="253"/>
      <c r="U1005" s="253"/>
      <c r="V1005" s="253"/>
      <c r="W1005" s="253"/>
      <c r="X1005" s="253"/>
      <c r="Y1005" s="253"/>
      <c r="Z1005" s="253"/>
      <c r="AA1005" s="253"/>
      <c r="AB1005" s="253"/>
      <c r="AC1005" s="253"/>
      <c r="AD1005" s="253"/>
      <c r="AE1005" s="253"/>
      <c r="AF1005" s="253"/>
      <c r="AG1005" s="365"/>
      <c r="AH1005" s="365"/>
      <c r="AI1005" s="365"/>
      <c r="AJ1005" s="365"/>
      <c r="AK1005" s="365"/>
      <c r="AL1005" s="365"/>
      <c r="AM1005" s="365"/>
      <c r="AN1005" s="365"/>
      <c r="AO1005" s="365"/>
      <c r="AP1005" s="365"/>
      <c r="AQ1005" s="365"/>
      <c r="AR1005" s="365"/>
      <c r="AS1005" s="365"/>
      <c r="AT1005" s="365"/>
      <c r="AU1005" s="268"/>
    </row>
    <row r="1006" spans="1:47" ht="15" customHeight="1" outlineLevel="1">
      <c r="A1006" s="466">
        <v>4</v>
      </c>
      <c r="B1006" s="275" t="s">
        <v>653</v>
      </c>
      <c r="C1006" s="253" t="s">
        <v>25</v>
      </c>
      <c r="D1006" s="257"/>
      <c r="E1006" s="257"/>
      <c r="F1006" s="257"/>
      <c r="G1006" s="257"/>
      <c r="H1006" s="257"/>
      <c r="I1006" s="257"/>
      <c r="J1006" s="257"/>
      <c r="K1006" s="257"/>
      <c r="L1006" s="257"/>
      <c r="M1006" s="257"/>
      <c r="N1006" s="257"/>
      <c r="O1006" s="257"/>
      <c r="P1006" s="257"/>
      <c r="Q1006" s="673"/>
      <c r="R1006" s="253"/>
      <c r="S1006" s="257"/>
      <c r="T1006" s="257"/>
      <c r="U1006" s="257"/>
      <c r="V1006" s="257"/>
      <c r="W1006" s="257"/>
      <c r="X1006" s="257"/>
      <c r="Y1006" s="257"/>
      <c r="Z1006" s="257"/>
      <c r="AA1006" s="257"/>
      <c r="AB1006" s="257"/>
      <c r="AC1006" s="257"/>
      <c r="AD1006" s="257"/>
      <c r="AE1006" s="257"/>
      <c r="AF1006" s="673"/>
      <c r="AG1006" s="368"/>
      <c r="AH1006" s="368"/>
      <c r="AI1006" s="368"/>
      <c r="AJ1006" s="368"/>
      <c r="AK1006" s="368"/>
      <c r="AL1006" s="368"/>
      <c r="AM1006" s="368"/>
      <c r="AN1006" s="363"/>
      <c r="AO1006" s="363"/>
      <c r="AP1006" s="363"/>
      <c r="AQ1006" s="363"/>
      <c r="AR1006" s="363"/>
      <c r="AS1006" s="363"/>
      <c r="AT1006" s="363"/>
      <c r="AU1006" s="258">
        <f>SUM(AG1006:AT1006)</f>
        <v>0</v>
      </c>
    </row>
    <row r="1007" spans="1:47" ht="15" customHeight="1" outlineLevel="1">
      <c r="A1007" s="466"/>
      <c r="B1007" s="256" t="s">
        <v>345</v>
      </c>
      <c r="C1007" s="253" t="s">
        <v>163</v>
      </c>
      <c r="D1007" s="257"/>
      <c r="E1007" s="257"/>
      <c r="F1007" s="257"/>
      <c r="G1007" s="257"/>
      <c r="H1007" s="257"/>
      <c r="I1007" s="257"/>
      <c r="J1007" s="257"/>
      <c r="K1007" s="257"/>
      <c r="L1007" s="257"/>
      <c r="M1007" s="257"/>
      <c r="N1007" s="257"/>
      <c r="O1007" s="257"/>
      <c r="P1007" s="257"/>
      <c r="Q1007" s="673"/>
      <c r="R1007" s="416"/>
      <c r="S1007" s="257"/>
      <c r="T1007" s="257"/>
      <c r="U1007" s="257"/>
      <c r="V1007" s="257"/>
      <c r="W1007" s="257"/>
      <c r="X1007" s="257"/>
      <c r="Y1007" s="257"/>
      <c r="Z1007" s="257"/>
      <c r="AA1007" s="257"/>
      <c r="AB1007" s="257"/>
      <c r="AC1007" s="257"/>
      <c r="AD1007" s="257"/>
      <c r="AE1007" s="257"/>
      <c r="AF1007" s="673"/>
      <c r="AG1007" s="364">
        <f>AG1006</f>
        <v>0</v>
      </c>
      <c r="AH1007" s="364">
        <f t="shared" ref="AH1007" si="2957">AH1006</f>
        <v>0</v>
      </c>
      <c r="AI1007" s="364">
        <f t="shared" ref="AI1007" si="2958">AI1006</f>
        <v>0</v>
      </c>
      <c r="AJ1007" s="364">
        <f t="shared" ref="AJ1007" si="2959">AJ1006</f>
        <v>0</v>
      </c>
      <c r="AK1007" s="364">
        <f t="shared" ref="AK1007" si="2960">AK1006</f>
        <v>0</v>
      </c>
      <c r="AL1007" s="364">
        <f t="shared" ref="AL1007" si="2961">AL1006</f>
        <v>0</v>
      </c>
      <c r="AM1007" s="364">
        <f t="shared" ref="AM1007" si="2962">AM1006</f>
        <v>0</v>
      </c>
      <c r="AN1007" s="364">
        <f t="shared" ref="AN1007" si="2963">AN1006</f>
        <v>0</v>
      </c>
      <c r="AO1007" s="364">
        <f t="shared" ref="AO1007" si="2964">AO1006</f>
        <v>0</v>
      </c>
      <c r="AP1007" s="364">
        <f t="shared" ref="AP1007" si="2965">AP1006</f>
        <v>0</v>
      </c>
      <c r="AQ1007" s="364">
        <f t="shared" ref="AQ1007" si="2966">AQ1006</f>
        <v>0</v>
      </c>
      <c r="AR1007" s="364">
        <f t="shared" ref="AR1007" si="2967">AR1006</f>
        <v>0</v>
      </c>
      <c r="AS1007" s="364">
        <f t="shared" ref="AS1007" si="2968">AS1006</f>
        <v>0</v>
      </c>
      <c r="AT1007" s="364">
        <f t="shared" ref="AT1007" si="2969">AT1006</f>
        <v>0</v>
      </c>
      <c r="AU1007" s="259"/>
    </row>
    <row r="1008" spans="1:47" ht="15" customHeight="1" outlineLevel="1">
      <c r="A1008" s="466"/>
      <c r="B1008" s="256"/>
      <c r="C1008" s="267"/>
      <c r="D1008" s="266"/>
      <c r="E1008" s="266"/>
      <c r="F1008" s="266"/>
      <c r="G1008" s="266"/>
      <c r="H1008" s="266"/>
      <c r="I1008" s="266"/>
      <c r="J1008" s="266"/>
      <c r="K1008" s="266"/>
      <c r="L1008" s="266"/>
      <c r="M1008" s="266"/>
      <c r="N1008" s="266"/>
      <c r="O1008" s="266"/>
      <c r="P1008" s="266"/>
      <c r="Q1008" s="266"/>
      <c r="R1008" s="253"/>
      <c r="S1008" s="266"/>
      <c r="T1008" s="266"/>
      <c r="U1008" s="266"/>
      <c r="V1008" s="266"/>
      <c r="W1008" s="266"/>
      <c r="X1008" s="266"/>
      <c r="Y1008" s="266"/>
      <c r="Z1008" s="266"/>
      <c r="AA1008" s="266"/>
      <c r="AB1008" s="266"/>
      <c r="AC1008" s="266"/>
      <c r="AD1008" s="266"/>
      <c r="AE1008" s="266"/>
      <c r="AF1008" s="266"/>
      <c r="AG1008" s="365"/>
      <c r="AH1008" s="365"/>
      <c r="AI1008" s="365"/>
      <c r="AJ1008" s="365"/>
      <c r="AK1008" s="365"/>
      <c r="AL1008" s="365"/>
      <c r="AM1008" s="365"/>
      <c r="AN1008" s="365"/>
      <c r="AO1008" s="365"/>
      <c r="AP1008" s="365"/>
      <c r="AQ1008" s="365"/>
      <c r="AR1008" s="365"/>
      <c r="AS1008" s="365"/>
      <c r="AT1008" s="365"/>
      <c r="AU1008" s="268"/>
    </row>
    <row r="1009" spans="1:47" ht="15" customHeight="1" outlineLevel="1">
      <c r="A1009" s="466">
        <v>5</v>
      </c>
      <c r="B1009" s="381" t="s">
        <v>98</v>
      </c>
      <c r="C1009" s="253" t="s">
        <v>25</v>
      </c>
      <c r="D1009" s="257"/>
      <c r="E1009" s="257"/>
      <c r="F1009" s="257"/>
      <c r="G1009" s="257"/>
      <c r="H1009" s="257"/>
      <c r="I1009" s="257"/>
      <c r="J1009" s="257"/>
      <c r="K1009" s="257"/>
      <c r="L1009" s="257"/>
      <c r="M1009" s="257"/>
      <c r="N1009" s="257"/>
      <c r="O1009" s="257"/>
      <c r="P1009" s="257"/>
      <c r="Q1009" s="673"/>
      <c r="R1009" s="253"/>
      <c r="S1009" s="257"/>
      <c r="T1009" s="257"/>
      <c r="U1009" s="257"/>
      <c r="V1009" s="257"/>
      <c r="W1009" s="257"/>
      <c r="X1009" s="257"/>
      <c r="Y1009" s="257"/>
      <c r="Z1009" s="257"/>
      <c r="AA1009" s="257"/>
      <c r="AB1009" s="257"/>
      <c r="AC1009" s="257"/>
      <c r="AD1009" s="257"/>
      <c r="AE1009" s="257"/>
      <c r="AF1009" s="673"/>
      <c r="AG1009" s="368"/>
      <c r="AH1009" s="368"/>
      <c r="AI1009" s="368"/>
      <c r="AJ1009" s="368"/>
      <c r="AK1009" s="368"/>
      <c r="AL1009" s="368"/>
      <c r="AM1009" s="368"/>
      <c r="AN1009" s="363"/>
      <c r="AO1009" s="363"/>
      <c r="AP1009" s="363"/>
      <c r="AQ1009" s="363"/>
      <c r="AR1009" s="363"/>
      <c r="AS1009" s="363"/>
      <c r="AT1009" s="363"/>
      <c r="AU1009" s="258">
        <f>SUM(AG1009:AT1009)</f>
        <v>0</v>
      </c>
    </row>
    <row r="1010" spans="1:47" ht="15" customHeight="1" outlineLevel="1">
      <c r="A1010" s="466"/>
      <c r="B1010" s="256" t="s">
        <v>345</v>
      </c>
      <c r="C1010" s="253" t="s">
        <v>163</v>
      </c>
      <c r="D1010" s="257"/>
      <c r="E1010" s="257"/>
      <c r="F1010" s="257"/>
      <c r="G1010" s="257"/>
      <c r="H1010" s="257"/>
      <c r="I1010" s="257"/>
      <c r="J1010" s="257"/>
      <c r="K1010" s="257"/>
      <c r="L1010" s="257"/>
      <c r="M1010" s="257"/>
      <c r="N1010" s="257"/>
      <c r="O1010" s="257"/>
      <c r="P1010" s="257"/>
      <c r="Q1010" s="673"/>
      <c r="R1010" s="416"/>
      <c r="S1010" s="257"/>
      <c r="T1010" s="257"/>
      <c r="U1010" s="257"/>
      <c r="V1010" s="257"/>
      <c r="W1010" s="257"/>
      <c r="X1010" s="257"/>
      <c r="Y1010" s="257"/>
      <c r="Z1010" s="257"/>
      <c r="AA1010" s="257"/>
      <c r="AB1010" s="257"/>
      <c r="AC1010" s="257"/>
      <c r="AD1010" s="257"/>
      <c r="AE1010" s="257"/>
      <c r="AF1010" s="673"/>
      <c r="AG1010" s="364">
        <f>AG1009</f>
        <v>0</v>
      </c>
      <c r="AH1010" s="364">
        <f t="shared" ref="AH1010" si="2970">AH1009</f>
        <v>0</v>
      </c>
      <c r="AI1010" s="364">
        <f t="shared" ref="AI1010" si="2971">AI1009</f>
        <v>0</v>
      </c>
      <c r="AJ1010" s="364">
        <f t="shared" ref="AJ1010" si="2972">AJ1009</f>
        <v>0</v>
      </c>
      <c r="AK1010" s="364">
        <f t="shared" ref="AK1010" si="2973">AK1009</f>
        <v>0</v>
      </c>
      <c r="AL1010" s="364">
        <f t="shared" ref="AL1010" si="2974">AL1009</f>
        <v>0</v>
      </c>
      <c r="AM1010" s="364">
        <f t="shared" ref="AM1010" si="2975">AM1009</f>
        <v>0</v>
      </c>
      <c r="AN1010" s="364">
        <f t="shared" ref="AN1010" si="2976">AN1009</f>
        <v>0</v>
      </c>
      <c r="AO1010" s="364">
        <f t="shared" ref="AO1010" si="2977">AO1009</f>
        <v>0</v>
      </c>
      <c r="AP1010" s="364">
        <f t="shared" ref="AP1010" si="2978">AP1009</f>
        <v>0</v>
      </c>
      <c r="AQ1010" s="364">
        <f t="shared" ref="AQ1010" si="2979">AQ1009</f>
        <v>0</v>
      </c>
      <c r="AR1010" s="364">
        <f t="shared" ref="AR1010" si="2980">AR1009</f>
        <v>0</v>
      </c>
      <c r="AS1010" s="364">
        <f t="shared" ref="AS1010" si="2981">AS1009</f>
        <v>0</v>
      </c>
      <c r="AT1010" s="364">
        <f t="shared" ref="AT1010" si="2982">AT1009</f>
        <v>0</v>
      </c>
      <c r="AU1010" s="259"/>
    </row>
    <row r="1011" spans="1:47" ht="15" customHeight="1" outlineLevel="1">
      <c r="A1011" s="466"/>
      <c r="B1011" s="256"/>
      <c r="C1011" s="253"/>
      <c r="D1011" s="253"/>
      <c r="E1011" s="253"/>
      <c r="F1011" s="253"/>
      <c r="G1011" s="253"/>
      <c r="H1011" s="253"/>
      <c r="I1011" s="253"/>
      <c r="J1011" s="253"/>
      <c r="K1011" s="253"/>
      <c r="L1011" s="253"/>
      <c r="M1011" s="253"/>
      <c r="N1011" s="253"/>
      <c r="O1011" s="253"/>
      <c r="P1011" s="253"/>
      <c r="Q1011" s="253"/>
      <c r="R1011" s="253"/>
      <c r="S1011" s="253"/>
      <c r="T1011" s="253"/>
      <c r="U1011" s="253"/>
      <c r="V1011" s="253"/>
      <c r="W1011" s="253"/>
      <c r="X1011" s="253"/>
      <c r="Y1011" s="253"/>
      <c r="Z1011" s="253"/>
      <c r="AA1011" s="253"/>
      <c r="AB1011" s="253"/>
      <c r="AC1011" s="253"/>
      <c r="AD1011" s="253"/>
      <c r="AE1011" s="253"/>
      <c r="AF1011" s="253"/>
      <c r="AG1011" s="375"/>
      <c r="AH1011" s="376"/>
      <c r="AI1011" s="376"/>
      <c r="AJ1011" s="376"/>
      <c r="AK1011" s="376"/>
      <c r="AL1011" s="376"/>
      <c r="AM1011" s="376"/>
      <c r="AN1011" s="376"/>
      <c r="AO1011" s="376"/>
      <c r="AP1011" s="376"/>
      <c r="AQ1011" s="376"/>
      <c r="AR1011" s="376"/>
      <c r="AS1011" s="376"/>
      <c r="AT1011" s="376"/>
      <c r="AU1011" s="259"/>
    </row>
    <row r="1012" spans="1:47" ht="15.6" outlineLevel="1">
      <c r="A1012" s="466"/>
      <c r="B1012" s="280" t="s">
        <v>495</v>
      </c>
      <c r="C1012" s="251"/>
      <c r="D1012" s="251"/>
      <c r="E1012" s="251"/>
      <c r="F1012" s="251"/>
      <c r="G1012" s="251"/>
      <c r="H1012" s="251"/>
      <c r="I1012" s="251"/>
      <c r="J1012" s="251"/>
      <c r="K1012" s="251"/>
      <c r="L1012" s="251"/>
      <c r="M1012" s="251"/>
      <c r="N1012" s="251"/>
      <c r="O1012" s="251"/>
      <c r="P1012" s="251"/>
      <c r="Q1012" s="251"/>
      <c r="R1012" s="252"/>
      <c r="S1012" s="251"/>
      <c r="T1012" s="251"/>
      <c r="U1012" s="251"/>
      <c r="V1012" s="251"/>
      <c r="W1012" s="251"/>
      <c r="X1012" s="251"/>
      <c r="Y1012" s="251"/>
      <c r="Z1012" s="251"/>
      <c r="AA1012" s="251"/>
      <c r="AB1012" s="251"/>
      <c r="AC1012" s="251"/>
      <c r="AD1012" s="251"/>
      <c r="AE1012" s="251"/>
      <c r="AF1012" s="251"/>
      <c r="AG1012" s="367"/>
      <c r="AH1012" s="367"/>
      <c r="AI1012" s="367"/>
      <c r="AJ1012" s="367"/>
      <c r="AK1012" s="367"/>
      <c r="AL1012" s="367"/>
      <c r="AM1012" s="367"/>
      <c r="AN1012" s="367"/>
      <c r="AO1012" s="367"/>
      <c r="AP1012" s="367"/>
      <c r="AQ1012" s="367"/>
      <c r="AR1012" s="367"/>
      <c r="AS1012" s="367"/>
      <c r="AT1012" s="367"/>
      <c r="AU1012" s="254"/>
    </row>
    <row r="1013" spans="1:47" ht="15" customHeight="1" outlineLevel="1">
      <c r="A1013" s="466">
        <v>6</v>
      </c>
      <c r="B1013" s="381" t="s">
        <v>99</v>
      </c>
      <c r="C1013" s="253" t="s">
        <v>25</v>
      </c>
      <c r="D1013" s="257"/>
      <c r="E1013" s="257"/>
      <c r="F1013" s="257"/>
      <c r="G1013" s="257"/>
      <c r="H1013" s="257"/>
      <c r="I1013" s="257"/>
      <c r="J1013" s="257"/>
      <c r="K1013" s="257"/>
      <c r="L1013" s="257"/>
      <c r="M1013" s="257"/>
      <c r="N1013" s="257"/>
      <c r="O1013" s="257"/>
      <c r="P1013" s="257"/>
      <c r="Q1013" s="257"/>
      <c r="R1013" s="257">
        <v>12</v>
      </c>
      <c r="S1013" s="257"/>
      <c r="T1013" s="257"/>
      <c r="U1013" s="257"/>
      <c r="V1013" s="257"/>
      <c r="W1013" s="257"/>
      <c r="X1013" s="257"/>
      <c r="Y1013" s="257"/>
      <c r="Z1013" s="257"/>
      <c r="AA1013" s="257"/>
      <c r="AB1013" s="257"/>
      <c r="AC1013" s="257"/>
      <c r="AD1013" s="257"/>
      <c r="AE1013" s="257"/>
      <c r="AF1013" s="673"/>
      <c r="AG1013" s="368"/>
      <c r="AH1013" s="368"/>
      <c r="AI1013" s="368"/>
      <c r="AJ1013" s="368"/>
      <c r="AK1013" s="368"/>
      <c r="AL1013" s="368"/>
      <c r="AM1013" s="368"/>
      <c r="AN1013" s="368"/>
      <c r="AO1013" s="368"/>
      <c r="AP1013" s="368"/>
      <c r="AQ1013" s="368"/>
      <c r="AR1013" s="368"/>
      <c r="AS1013" s="368"/>
      <c r="AT1013" s="368"/>
      <c r="AU1013" s="258">
        <f>SUM(AG1013:AT1013)</f>
        <v>0</v>
      </c>
    </row>
    <row r="1014" spans="1:47" ht="15" customHeight="1" outlineLevel="1">
      <c r="A1014" s="466"/>
      <c r="B1014" s="256" t="s">
        <v>345</v>
      </c>
      <c r="C1014" s="253" t="s">
        <v>163</v>
      </c>
      <c r="D1014" s="257"/>
      <c r="E1014" s="257"/>
      <c r="F1014" s="257"/>
      <c r="G1014" s="257"/>
      <c r="H1014" s="257"/>
      <c r="I1014" s="257"/>
      <c r="J1014" s="257"/>
      <c r="K1014" s="257"/>
      <c r="L1014" s="257"/>
      <c r="M1014" s="257"/>
      <c r="N1014" s="257"/>
      <c r="O1014" s="257"/>
      <c r="P1014" s="257"/>
      <c r="Q1014" s="257"/>
      <c r="R1014" s="257">
        <f>R1013</f>
        <v>12</v>
      </c>
      <c r="S1014" s="257"/>
      <c r="T1014" s="257"/>
      <c r="U1014" s="257"/>
      <c r="V1014" s="257"/>
      <c r="W1014" s="257"/>
      <c r="X1014" s="257"/>
      <c r="Y1014" s="257"/>
      <c r="Z1014" s="257"/>
      <c r="AA1014" s="257"/>
      <c r="AB1014" s="257"/>
      <c r="AC1014" s="257"/>
      <c r="AD1014" s="257"/>
      <c r="AE1014" s="257"/>
      <c r="AF1014" s="673"/>
      <c r="AG1014" s="364">
        <f>AG1013</f>
        <v>0</v>
      </c>
      <c r="AH1014" s="364">
        <f t="shared" ref="AH1014" si="2983">AH1013</f>
        <v>0</v>
      </c>
      <c r="AI1014" s="364">
        <f t="shared" ref="AI1014" si="2984">AI1013</f>
        <v>0</v>
      </c>
      <c r="AJ1014" s="364">
        <f t="shared" ref="AJ1014" si="2985">AJ1013</f>
        <v>0</v>
      </c>
      <c r="AK1014" s="364">
        <f t="shared" ref="AK1014" si="2986">AK1013</f>
        <v>0</v>
      </c>
      <c r="AL1014" s="364">
        <f t="shared" ref="AL1014" si="2987">AL1013</f>
        <v>0</v>
      </c>
      <c r="AM1014" s="364">
        <f t="shared" ref="AM1014" si="2988">AM1013</f>
        <v>0</v>
      </c>
      <c r="AN1014" s="364">
        <f t="shared" ref="AN1014" si="2989">AN1013</f>
        <v>0</v>
      </c>
      <c r="AO1014" s="364">
        <f t="shared" ref="AO1014" si="2990">AO1013</f>
        <v>0</v>
      </c>
      <c r="AP1014" s="364">
        <f t="shared" ref="AP1014" si="2991">AP1013</f>
        <v>0</v>
      </c>
      <c r="AQ1014" s="364">
        <f t="shared" ref="AQ1014" si="2992">AQ1013</f>
        <v>0</v>
      </c>
      <c r="AR1014" s="364">
        <f t="shared" ref="AR1014" si="2993">AR1013</f>
        <v>0</v>
      </c>
      <c r="AS1014" s="364">
        <f t="shared" ref="AS1014" si="2994">AS1013</f>
        <v>0</v>
      </c>
      <c r="AT1014" s="364">
        <f t="shared" ref="AT1014" si="2995">AT1013</f>
        <v>0</v>
      </c>
      <c r="AU1014" s="272"/>
    </row>
    <row r="1015" spans="1:47" ht="15" customHeight="1" outlineLevel="1">
      <c r="A1015" s="466"/>
      <c r="B1015" s="271"/>
      <c r="C1015" s="273"/>
      <c r="D1015" s="253"/>
      <c r="E1015" s="253"/>
      <c r="F1015" s="253"/>
      <c r="G1015" s="253"/>
      <c r="H1015" s="253"/>
      <c r="I1015" s="253"/>
      <c r="J1015" s="253"/>
      <c r="K1015" s="253"/>
      <c r="L1015" s="253"/>
      <c r="M1015" s="253"/>
      <c r="N1015" s="253"/>
      <c r="O1015" s="253"/>
      <c r="P1015" s="253"/>
      <c r="Q1015" s="253"/>
      <c r="R1015" s="253"/>
      <c r="S1015" s="253"/>
      <c r="T1015" s="253"/>
      <c r="U1015" s="253"/>
      <c r="V1015" s="253"/>
      <c r="W1015" s="253"/>
      <c r="X1015" s="253"/>
      <c r="Y1015" s="253"/>
      <c r="Z1015" s="253"/>
      <c r="AA1015" s="253"/>
      <c r="AB1015" s="253"/>
      <c r="AC1015" s="253"/>
      <c r="AD1015" s="253"/>
      <c r="AE1015" s="253"/>
      <c r="AF1015" s="253"/>
      <c r="AG1015" s="369"/>
      <c r="AH1015" s="369"/>
      <c r="AI1015" s="369"/>
      <c r="AJ1015" s="369"/>
      <c r="AK1015" s="369"/>
      <c r="AL1015" s="369"/>
      <c r="AM1015" s="369"/>
      <c r="AN1015" s="369"/>
      <c r="AO1015" s="369"/>
      <c r="AP1015" s="369"/>
      <c r="AQ1015" s="369"/>
      <c r="AR1015" s="369"/>
      <c r="AS1015" s="369"/>
      <c r="AT1015" s="369"/>
      <c r="AU1015" s="274"/>
    </row>
    <row r="1016" spans="1:47" ht="15" customHeight="1" outlineLevel="1">
      <c r="A1016" s="466">
        <v>7</v>
      </c>
      <c r="B1016" s="381" t="s">
        <v>100</v>
      </c>
      <c r="C1016" s="253" t="s">
        <v>25</v>
      </c>
      <c r="D1016" s="257"/>
      <c r="E1016" s="257"/>
      <c r="F1016" s="257"/>
      <c r="G1016" s="257"/>
      <c r="H1016" s="257"/>
      <c r="I1016" s="257"/>
      <c r="J1016" s="257"/>
      <c r="K1016" s="257"/>
      <c r="L1016" s="257"/>
      <c r="M1016" s="257"/>
      <c r="N1016" s="257"/>
      <c r="O1016" s="257"/>
      <c r="P1016" s="257"/>
      <c r="Q1016" s="257"/>
      <c r="R1016" s="257">
        <v>12</v>
      </c>
      <c r="S1016" s="257"/>
      <c r="T1016" s="257"/>
      <c r="U1016" s="257"/>
      <c r="V1016" s="257"/>
      <c r="W1016" s="257"/>
      <c r="X1016" s="257"/>
      <c r="Y1016" s="257"/>
      <c r="Z1016" s="257"/>
      <c r="AA1016" s="257"/>
      <c r="AB1016" s="257"/>
      <c r="AC1016" s="257"/>
      <c r="AD1016" s="257"/>
      <c r="AE1016" s="257"/>
      <c r="AF1016" s="673"/>
      <c r="AG1016" s="368"/>
      <c r="AH1016" s="368"/>
      <c r="AI1016" s="368"/>
      <c r="AJ1016" s="368"/>
      <c r="AK1016" s="368"/>
      <c r="AL1016" s="368"/>
      <c r="AM1016" s="368"/>
      <c r="AN1016" s="368"/>
      <c r="AO1016" s="368"/>
      <c r="AP1016" s="368"/>
      <c r="AQ1016" s="368"/>
      <c r="AR1016" s="368"/>
      <c r="AS1016" s="368"/>
      <c r="AT1016" s="368"/>
      <c r="AU1016" s="258">
        <f>SUM(AG1016:AT1016)</f>
        <v>0</v>
      </c>
    </row>
    <row r="1017" spans="1:47" ht="15" customHeight="1" outlineLevel="1">
      <c r="A1017" s="466"/>
      <c r="B1017" s="256" t="s">
        <v>345</v>
      </c>
      <c r="C1017" s="253" t="s">
        <v>163</v>
      </c>
      <c r="D1017" s="257"/>
      <c r="E1017" s="257"/>
      <c r="F1017" s="257"/>
      <c r="G1017" s="257"/>
      <c r="H1017" s="257"/>
      <c r="I1017" s="257"/>
      <c r="J1017" s="257"/>
      <c r="K1017" s="257"/>
      <c r="L1017" s="257"/>
      <c r="M1017" s="257"/>
      <c r="N1017" s="257"/>
      <c r="O1017" s="257"/>
      <c r="P1017" s="257"/>
      <c r="Q1017" s="257"/>
      <c r="R1017" s="257">
        <f>R1016</f>
        <v>12</v>
      </c>
      <c r="S1017" s="257"/>
      <c r="T1017" s="257"/>
      <c r="U1017" s="257"/>
      <c r="V1017" s="257"/>
      <c r="W1017" s="257"/>
      <c r="X1017" s="257"/>
      <c r="Y1017" s="257"/>
      <c r="Z1017" s="257"/>
      <c r="AA1017" s="257"/>
      <c r="AB1017" s="257"/>
      <c r="AC1017" s="257"/>
      <c r="AD1017" s="257"/>
      <c r="AE1017" s="257"/>
      <c r="AF1017" s="673"/>
      <c r="AG1017" s="364">
        <f>AG1016</f>
        <v>0</v>
      </c>
      <c r="AH1017" s="364">
        <f t="shared" ref="AH1017" si="2996">AH1016</f>
        <v>0</v>
      </c>
      <c r="AI1017" s="364">
        <f t="shared" ref="AI1017" si="2997">AI1016</f>
        <v>0</v>
      </c>
      <c r="AJ1017" s="364">
        <f t="shared" ref="AJ1017" si="2998">AJ1016</f>
        <v>0</v>
      </c>
      <c r="AK1017" s="364">
        <f t="shared" ref="AK1017" si="2999">AK1016</f>
        <v>0</v>
      </c>
      <c r="AL1017" s="364">
        <f t="shared" ref="AL1017" si="3000">AL1016</f>
        <v>0</v>
      </c>
      <c r="AM1017" s="364">
        <f t="shared" ref="AM1017" si="3001">AM1016</f>
        <v>0</v>
      </c>
      <c r="AN1017" s="364">
        <f t="shared" ref="AN1017" si="3002">AN1016</f>
        <v>0</v>
      </c>
      <c r="AO1017" s="364">
        <f t="shared" ref="AO1017" si="3003">AO1016</f>
        <v>0</v>
      </c>
      <c r="AP1017" s="364">
        <f t="shared" ref="AP1017" si="3004">AP1016</f>
        <v>0</v>
      </c>
      <c r="AQ1017" s="364">
        <f t="shared" ref="AQ1017" si="3005">AQ1016</f>
        <v>0</v>
      </c>
      <c r="AR1017" s="364">
        <f t="shared" ref="AR1017" si="3006">AR1016</f>
        <v>0</v>
      </c>
      <c r="AS1017" s="364">
        <f t="shared" ref="AS1017" si="3007">AS1016</f>
        <v>0</v>
      </c>
      <c r="AT1017" s="364">
        <f t="shared" ref="AT1017" si="3008">AT1016</f>
        <v>0</v>
      </c>
      <c r="AU1017" s="272"/>
    </row>
    <row r="1018" spans="1:47" ht="15" customHeight="1" outlineLevel="1">
      <c r="A1018" s="466"/>
      <c r="B1018" s="275"/>
      <c r="C1018" s="273"/>
      <c r="D1018" s="253"/>
      <c r="E1018" s="253"/>
      <c r="F1018" s="253"/>
      <c r="G1018" s="253"/>
      <c r="H1018" s="253"/>
      <c r="I1018" s="253"/>
      <c r="J1018" s="253"/>
      <c r="K1018" s="253"/>
      <c r="L1018" s="253"/>
      <c r="M1018" s="253"/>
      <c r="N1018" s="253"/>
      <c r="O1018" s="253"/>
      <c r="P1018" s="253"/>
      <c r="Q1018" s="253"/>
      <c r="R1018" s="253"/>
      <c r="S1018" s="253"/>
      <c r="T1018" s="253"/>
      <c r="U1018" s="253"/>
      <c r="V1018" s="253"/>
      <c r="W1018" s="253"/>
      <c r="X1018" s="253"/>
      <c r="Y1018" s="253"/>
      <c r="Z1018" s="253"/>
      <c r="AA1018" s="253"/>
      <c r="AB1018" s="253"/>
      <c r="AC1018" s="253"/>
      <c r="AD1018" s="253"/>
      <c r="AE1018" s="253"/>
      <c r="AF1018" s="253"/>
      <c r="AG1018" s="369"/>
      <c r="AH1018" s="370"/>
      <c r="AI1018" s="369"/>
      <c r="AJ1018" s="369"/>
      <c r="AK1018" s="369"/>
      <c r="AL1018" s="369"/>
      <c r="AM1018" s="369"/>
      <c r="AN1018" s="369"/>
      <c r="AO1018" s="369"/>
      <c r="AP1018" s="369"/>
      <c r="AQ1018" s="369"/>
      <c r="AR1018" s="369"/>
      <c r="AS1018" s="369"/>
      <c r="AT1018" s="369"/>
      <c r="AU1018" s="274"/>
    </row>
    <row r="1019" spans="1:47" ht="15" customHeight="1" outlineLevel="1">
      <c r="A1019" s="466">
        <v>8</v>
      </c>
      <c r="B1019" s="381" t="s">
        <v>101</v>
      </c>
      <c r="C1019" s="253" t="s">
        <v>25</v>
      </c>
      <c r="D1019" s="257"/>
      <c r="E1019" s="257"/>
      <c r="F1019" s="257"/>
      <c r="G1019" s="257"/>
      <c r="H1019" s="257"/>
      <c r="I1019" s="257"/>
      <c r="J1019" s="257"/>
      <c r="K1019" s="257"/>
      <c r="L1019" s="257"/>
      <c r="M1019" s="257"/>
      <c r="N1019" s="257"/>
      <c r="O1019" s="257"/>
      <c r="P1019" s="257"/>
      <c r="Q1019" s="257"/>
      <c r="R1019" s="257">
        <v>12</v>
      </c>
      <c r="S1019" s="257"/>
      <c r="T1019" s="257"/>
      <c r="U1019" s="257"/>
      <c r="V1019" s="257"/>
      <c r="W1019" s="257"/>
      <c r="X1019" s="257"/>
      <c r="Y1019" s="257"/>
      <c r="Z1019" s="257"/>
      <c r="AA1019" s="257"/>
      <c r="AB1019" s="257"/>
      <c r="AC1019" s="257"/>
      <c r="AD1019" s="257"/>
      <c r="AE1019" s="257"/>
      <c r="AF1019" s="673"/>
      <c r="AG1019" s="368"/>
      <c r="AH1019" s="368"/>
      <c r="AI1019" s="368"/>
      <c r="AJ1019" s="368"/>
      <c r="AK1019" s="368"/>
      <c r="AL1019" s="368"/>
      <c r="AM1019" s="368"/>
      <c r="AN1019" s="368"/>
      <c r="AO1019" s="368"/>
      <c r="AP1019" s="368"/>
      <c r="AQ1019" s="368"/>
      <c r="AR1019" s="368"/>
      <c r="AS1019" s="368"/>
      <c r="AT1019" s="368"/>
      <c r="AU1019" s="258">
        <f>SUM(AG1019:AT1019)</f>
        <v>0</v>
      </c>
    </row>
    <row r="1020" spans="1:47" ht="15" customHeight="1" outlineLevel="1">
      <c r="A1020" s="466"/>
      <c r="B1020" s="256" t="s">
        <v>345</v>
      </c>
      <c r="C1020" s="253" t="s">
        <v>163</v>
      </c>
      <c r="D1020" s="257"/>
      <c r="E1020" s="257"/>
      <c r="F1020" s="257"/>
      <c r="G1020" s="257"/>
      <c r="H1020" s="257"/>
      <c r="I1020" s="257"/>
      <c r="J1020" s="257"/>
      <c r="K1020" s="257"/>
      <c r="L1020" s="257"/>
      <c r="M1020" s="257"/>
      <c r="N1020" s="257"/>
      <c r="O1020" s="257"/>
      <c r="P1020" s="257"/>
      <c r="Q1020" s="257"/>
      <c r="R1020" s="257">
        <f>R1019</f>
        <v>12</v>
      </c>
      <c r="S1020" s="257"/>
      <c r="T1020" s="257"/>
      <c r="U1020" s="257"/>
      <c r="V1020" s="257"/>
      <c r="W1020" s="257"/>
      <c r="X1020" s="257"/>
      <c r="Y1020" s="257"/>
      <c r="Z1020" s="257"/>
      <c r="AA1020" s="257"/>
      <c r="AB1020" s="257"/>
      <c r="AC1020" s="257"/>
      <c r="AD1020" s="257"/>
      <c r="AE1020" s="257"/>
      <c r="AF1020" s="673"/>
      <c r="AG1020" s="364">
        <f>AG1019</f>
        <v>0</v>
      </c>
      <c r="AH1020" s="364">
        <f t="shared" ref="AH1020" si="3009">AH1019</f>
        <v>0</v>
      </c>
      <c r="AI1020" s="364">
        <f t="shared" ref="AI1020" si="3010">AI1019</f>
        <v>0</v>
      </c>
      <c r="AJ1020" s="364">
        <f t="shared" ref="AJ1020" si="3011">AJ1019</f>
        <v>0</v>
      </c>
      <c r="AK1020" s="364">
        <f t="shared" ref="AK1020" si="3012">AK1019</f>
        <v>0</v>
      </c>
      <c r="AL1020" s="364">
        <f t="shared" ref="AL1020" si="3013">AL1019</f>
        <v>0</v>
      </c>
      <c r="AM1020" s="364">
        <f t="shared" ref="AM1020" si="3014">AM1019</f>
        <v>0</v>
      </c>
      <c r="AN1020" s="364">
        <f t="shared" ref="AN1020" si="3015">AN1019</f>
        <v>0</v>
      </c>
      <c r="AO1020" s="364">
        <f t="shared" ref="AO1020" si="3016">AO1019</f>
        <v>0</v>
      </c>
      <c r="AP1020" s="364">
        <f t="shared" ref="AP1020" si="3017">AP1019</f>
        <v>0</v>
      </c>
      <c r="AQ1020" s="364">
        <f t="shared" ref="AQ1020" si="3018">AQ1019</f>
        <v>0</v>
      </c>
      <c r="AR1020" s="364">
        <f t="shared" ref="AR1020" si="3019">AR1019</f>
        <v>0</v>
      </c>
      <c r="AS1020" s="364">
        <f t="shared" ref="AS1020" si="3020">AS1019</f>
        <v>0</v>
      </c>
      <c r="AT1020" s="364">
        <f t="shared" ref="AT1020" si="3021">AT1019</f>
        <v>0</v>
      </c>
      <c r="AU1020" s="272"/>
    </row>
    <row r="1021" spans="1:47" ht="15" customHeight="1" outlineLevel="1">
      <c r="A1021" s="466"/>
      <c r="B1021" s="275"/>
      <c r="C1021" s="273"/>
      <c r="D1021" s="277"/>
      <c r="E1021" s="277"/>
      <c r="F1021" s="277"/>
      <c r="G1021" s="277"/>
      <c r="H1021" s="277"/>
      <c r="I1021" s="277"/>
      <c r="J1021" s="277"/>
      <c r="K1021" s="277"/>
      <c r="L1021" s="277"/>
      <c r="M1021" s="277"/>
      <c r="N1021" s="277"/>
      <c r="O1021" s="277"/>
      <c r="P1021" s="277"/>
      <c r="Q1021" s="277"/>
      <c r="R1021" s="253"/>
      <c r="S1021" s="277"/>
      <c r="T1021" s="277"/>
      <c r="U1021" s="277"/>
      <c r="V1021" s="277"/>
      <c r="W1021" s="277"/>
      <c r="X1021" s="277"/>
      <c r="Y1021" s="277"/>
      <c r="Z1021" s="277"/>
      <c r="AA1021" s="277"/>
      <c r="AB1021" s="277"/>
      <c r="AC1021" s="277"/>
      <c r="AD1021" s="277"/>
      <c r="AE1021" s="277"/>
      <c r="AF1021" s="277"/>
      <c r="AG1021" s="369"/>
      <c r="AH1021" s="370"/>
      <c r="AI1021" s="369"/>
      <c r="AJ1021" s="369"/>
      <c r="AK1021" s="369"/>
      <c r="AL1021" s="369"/>
      <c r="AM1021" s="369"/>
      <c r="AN1021" s="369"/>
      <c r="AO1021" s="369"/>
      <c r="AP1021" s="369"/>
      <c r="AQ1021" s="369"/>
      <c r="AR1021" s="369"/>
      <c r="AS1021" s="369"/>
      <c r="AT1021" s="369"/>
      <c r="AU1021" s="274"/>
    </row>
    <row r="1022" spans="1:47" ht="15" customHeight="1" outlineLevel="1">
      <c r="A1022" s="466">
        <v>9</v>
      </c>
      <c r="B1022" s="381" t="s">
        <v>102</v>
      </c>
      <c r="C1022" s="253" t="s">
        <v>25</v>
      </c>
      <c r="D1022" s="257"/>
      <c r="E1022" s="257"/>
      <c r="F1022" s="257"/>
      <c r="G1022" s="257"/>
      <c r="H1022" s="257"/>
      <c r="I1022" s="257"/>
      <c r="J1022" s="257"/>
      <c r="K1022" s="257"/>
      <c r="L1022" s="257"/>
      <c r="M1022" s="257"/>
      <c r="N1022" s="257"/>
      <c r="O1022" s="257"/>
      <c r="P1022" s="257"/>
      <c r="Q1022" s="257"/>
      <c r="R1022" s="257">
        <v>12</v>
      </c>
      <c r="S1022" s="257"/>
      <c r="T1022" s="257"/>
      <c r="U1022" s="257"/>
      <c r="V1022" s="257"/>
      <c r="W1022" s="257"/>
      <c r="X1022" s="257"/>
      <c r="Y1022" s="257"/>
      <c r="Z1022" s="257"/>
      <c r="AA1022" s="257"/>
      <c r="AB1022" s="257"/>
      <c r="AC1022" s="257"/>
      <c r="AD1022" s="257"/>
      <c r="AE1022" s="257"/>
      <c r="AF1022" s="673"/>
      <c r="AG1022" s="368"/>
      <c r="AH1022" s="368"/>
      <c r="AI1022" s="368"/>
      <c r="AJ1022" s="368"/>
      <c r="AK1022" s="368"/>
      <c r="AL1022" s="368"/>
      <c r="AM1022" s="368"/>
      <c r="AN1022" s="368"/>
      <c r="AO1022" s="368"/>
      <c r="AP1022" s="368"/>
      <c r="AQ1022" s="368"/>
      <c r="AR1022" s="368"/>
      <c r="AS1022" s="368"/>
      <c r="AT1022" s="368"/>
      <c r="AU1022" s="258">
        <f>SUM(AG1022:AT1022)</f>
        <v>0</v>
      </c>
    </row>
    <row r="1023" spans="1:47" ht="15" customHeight="1" outlineLevel="1">
      <c r="A1023" s="466"/>
      <c r="B1023" s="256" t="s">
        <v>345</v>
      </c>
      <c r="C1023" s="253" t="s">
        <v>163</v>
      </c>
      <c r="D1023" s="257"/>
      <c r="E1023" s="257"/>
      <c r="F1023" s="257"/>
      <c r="G1023" s="257"/>
      <c r="H1023" s="257"/>
      <c r="I1023" s="257"/>
      <c r="J1023" s="257"/>
      <c r="K1023" s="257"/>
      <c r="L1023" s="257"/>
      <c r="M1023" s="257"/>
      <c r="N1023" s="257"/>
      <c r="O1023" s="257"/>
      <c r="P1023" s="257"/>
      <c r="Q1023" s="257"/>
      <c r="R1023" s="257">
        <f>R1022</f>
        <v>12</v>
      </c>
      <c r="S1023" s="257"/>
      <c r="T1023" s="257"/>
      <c r="U1023" s="257"/>
      <c r="V1023" s="257"/>
      <c r="W1023" s="257"/>
      <c r="X1023" s="257"/>
      <c r="Y1023" s="257"/>
      <c r="Z1023" s="257"/>
      <c r="AA1023" s="257"/>
      <c r="AB1023" s="257"/>
      <c r="AC1023" s="257"/>
      <c r="AD1023" s="257"/>
      <c r="AE1023" s="257"/>
      <c r="AF1023" s="673"/>
      <c r="AG1023" s="364">
        <f>AG1022</f>
        <v>0</v>
      </c>
      <c r="AH1023" s="364">
        <f t="shared" ref="AH1023" si="3022">AH1022</f>
        <v>0</v>
      </c>
      <c r="AI1023" s="364">
        <f t="shared" ref="AI1023" si="3023">AI1022</f>
        <v>0</v>
      </c>
      <c r="AJ1023" s="364">
        <f t="shared" ref="AJ1023" si="3024">AJ1022</f>
        <v>0</v>
      </c>
      <c r="AK1023" s="364">
        <f t="shared" ref="AK1023" si="3025">AK1022</f>
        <v>0</v>
      </c>
      <c r="AL1023" s="364">
        <f t="shared" ref="AL1023" si="3026">AL1022</f>
        <v>0</v>
      </c>
      <c r="AM1023" s="364">
        <f t="shared" ref="AM1023" si="3027">AM1022</f>
        <v>0</v>
      </c>
      <c r="AN1023" s="364">
        <f t="shared" ref="AN1023" si="3028">AN1022</f>
        <v>0</v>
      </c>
      <c r="AO1023" s="364">
        <f t="shared" ref="AO1023" si="3029">AO1022</f>
        <v>0</v>
      </c>
      <c r="AP1023" s="364">
        <f t="shared" ref="AP1023" si="3030">AP1022</f>
        <v>0</v>
      </c>
      <c r="AQ1023" s="364">
        <f t="shared" ref="AQ1023" si="3031">AQ1022</f>
        <v>0</v>
      </c>
      <c r="AR1023" s="364">
        <f t="shared" ref="AR1023" si="3032">AR1022</f>
        <v>0</v>
      </c>
      <c r="AS1023" s="364">
        <f t="shared" ref="AS1023" si="3033">AS1022</f>
        <v>0</v>
      </c>
      <c r="AT1023" s="364">
        <f t="shared" ref="AT1023" si="3034">AT1022</f>
        <v>0</v>
      </c>
      <c r="AU1023" s="272"/>
    </row>
    <row r="1024" spans="1:47" ht="15" customHeight="1" outlineLevel="1">
      <c r="A1024" s="466"/>
      <c r="B1024" s="275"/>
      <c r="C1024" s="273"/>
      <c r="D1024" s="277"/>
      <c r="E1024" s="277"/>
      <c r="F1024" s="277"/>
      <c r="G1024" s="277"/>
      <c r="H1024" s="277"/>
      <c r="I1024" s="277"/>
      <c r="J1024" s="277"/>
      <c r="K1024" s="277"/>
      <c r="L1024" s="277"/>
      <c r="M1024" s="277"/>
      <c r="N1024" s="277"/>
      <c r="O1024" s="277"/>
      <c r="P1024" s="277"/>
      <c r="Q1024" s="277"/>
      <c r="R1024" s="253"/>
      <c r="S1024" s="277"/>
      <c r="T1024" s="277"/>
      <c r="U1024" s="277"/>
      <c r="V1024" s="277"/>
      <c r="W1024" s="277"/>
      <c r="X1024" s="277"/>
      <c r="Y1024" s="277"/>
      <c r="Z1024" s="277"/>
      <c r="AA1024" s="277"/>
      <c r="AB1024" s="277"/>
      <c r="AC1024" s="277"/>
      <c r="AD1024" s="277"/>
      <c r="AE1024" s="277"/>
      <c r="AF1024" s="277"/>
      <c r="AG1024" s="369"/>
      <c r="AH1024" s="369"/>
      <c r="AI1024" s="369"/>
      <c r="AJ1024" s="369"/>
      <c r="AK1024" s="369"/>
      <c r="AL1024" s="369"/>
      <c r="AM1024" s="369"/>
      <c r="AN1024" s="369"/>
      <c r="AO1024" s="369"/>
      <c r="AP1024" s="369"/>
      <c r="AQ1024" s="369"/>
      <c r="AR1024" s="369"/>
      <c r="AS1024" s="369"/>
      <c r="AT1024" s="369"/>
      <c r="AU1024" s="274"/>
    </row>
    <row r="1025" spans="1:47" ht="15" customHeight="1" outlineLevel="1">
      <c r="A1025" s="466">
        <v>10</v>
      </c>
      <c r="B1025" s="381" t="s">
        <v>103</v>
      </c>
      <c r="C1025" s="253" t="s">
        <v>25</v>
      </c>
      <c r="D1025" s="257"/>
      <c r="E1025" s="257"/>
      <c r="F1025" s="257"/>
      <c r="G1025" s="257"/>
      <c r="H1025" s="257"/>
      <c r="I1025" s="257"/>
      <c r="J1025" s="257"/>
      <c r="K1025" s="257"/>
      <c r="L1025" s="257"/>
      <c r="M1025" s="257"/>
      <c r="N1025" s="257"/>
      <c r="O1025" s="257"/>
      <c r="P1025" s="257"/>
      <c r="Q1025" s="257"/>
      <c r="R1025" s="257">
        <v>3</v>
      </c>
      <c r="S1025" s="257"/>
      <c r="T1025" s="257"/>
      <c r="U1025" s="257"/>
      <c r="V1025" s="257"/>
      <c r="W1025" s="257"/>
      <c r="X1025" s="257"/>
      <c r="Y1025" s="257"/>
      <c r="Z1025" s="257"/>
      <c r="AA1025" s="257"/>
      <c r="AB1025" s="257"/>
      <c r="AC1025" s="257"/>
      <c r="AD1025" s="257"/>
      <c r="AE1025" s="257"/>
      <c r="AF1025" s="673"/>
      <c r="AG1025" s="368"/>
      <c r="AH1025" s="368"/>
      <c r="AI1025" s="368"/>
      <c r="AJ1025" s="368"/>
      <c r="AK1025" s="368"/>
      <c r="AL1025" s="368"/>
      <c r="AM1025" s="368"/>
      <c r="AN1025" s="368"/>
      <c r="AO1025" s="368"/>
      <c r="AP1025" s="368"/>
      <c r="AQ1025" s="368"/>
      <c r="AR1025" s="368"/>
      <c r="AS1025" s="368"/>
      <c r="AT1025" s="368"/>
      <c r="AU1025" s="258">
        <f>SUM(AG1025:AT1025)</f>
        <v>0</v>
      </c>
    </row>
    <row r="1026" spans="1:47" ht="15" customHeight="1" outlineLevel="1">
      <c r="A1026" s="466"/>
      <c r="B1026" s="256" t="s">
        <v>345</v>
      </c>
      <c r="C1026" s="253" t="s">
        <v>163</v>
      </c>
      <c r="D1026" s="257"/>
      <c r="E1026" s="257"/>
      <c r="F1026" s="257"/>
      <c r="G1026" s="257"/>
      <c r="H1026" s="257"/>
      <c r="I1026" s="257"/>
      <c r="J1026" s="257"/>
      <c r="K1026" s="257"/>
      <c r="L1026" s="257"/>
      <c r="M1026" s="257"/>
      <c r="N1026" s="257"/>
      <c r="O1026" s="257"/>
      <c r="P1026" s="257"/>
      <c r="Q1026" s="257"/>
      <c r="R1026" s="257">
        <f>R1025</f>
        <v>3</v>
      </c>
      <c r="S1026" s="257"/>
      <c r="T1026" s="257"/>
      <c r="U1026" s="257"/>
      <c r="V1026" s="257"/>
      <c r="W1026" s="257"/>
      <c r="X1026" s="257"/>
      <c r="Y1026" s="257"/>
      <c r="Z1026" s="257"/>
      <c r="AA1026" s="257"/>
      <c r="AB1026" s="257"/>
      <c r="AC1026" s="257"/>
      <c r="AD1026" s="257"/>
      <c r="AE1026" s="257"/>
      <c r="AF1026" s="673"/>
      <c r="AG1026" s="364">
        <f>AG1025</f>
        <v>0</v>
      </c>
      <c r="AH1026" s="364">
        <f t="shared" ref="AH1026" si="3035">AH1025</f>
        <v>0</v>
      </c>
      <c r="AI1026" s="364">
        <f t="shared" ref="AI1026" si="3036">AI1025</f>
        <v>0</v>
      </c>
      <c r="AJ1026" s="364">
        <f t="shared" ref="AJ1026" si="3037">AJ1025</f>
        <v>0</v>
      </c>
      <c r="AK1026" s="364">
        <f t="shared" ref="AK1026" si="3038">AK1025</f>
        <v>0</v>
      </c>
      <c r="AL1026" s="364">
        <f t="shared" ref="AL1026" si="3039">AL1025</f>
        <v>0</v>
      </c>
      <c r="AM1026" s="364">
        <f t="shared" ref="AM1026" si="3040">AM1025</f>
        <v>0</v>
      </c>
      <c r="AN1026" s="364">
        <f t="shared" ref="AN1026" si="3041">AN1025</f>
        <v>0</v>
      </c>
      <c r="AO1026" s="364">
        <f t="shared" ref="AO1026" si="3042">AO1025</f>
        <v>0</v>
      </c>
      <c r="AP1026" s="364">
        <f t="shared" ref="AP1026" si="3043">AP1025</f>
        <v>0</v>
      </c>
      <c r="AQ1026" s="364">
        <f t="shared" ref="AQ1026" si="3044">AQ1025</f>
        <v>0</v>
      </c>
      <c r="AR1026" s="364">
        <f t="shared" ref="AR1026" si="3045">AR1025</f>
        <v>0</v>
      </c>
      <c r="AS1026" s="364">
        <f t="shared" ref="AS1026" si="3046">AS1025</f>
        <v>0</v>
      </c>
      <c r="AT1026" s="364">
        <f t="shared" ref="AT1026" si="3047">AT1025</f>
        <v>0</v>
      </c>
      <c r="AU1026" s="272"/>
    </row>
    <row r="1027" spans="1:47" ht="15" customHeight="1" outlineLevel="1">
      <c r="A1027" s="466"/>
      <c r="B1027" s="275"/>
      <c r="C1027" s="273"/>
      <c r="D1027" s="277"/>
      <c r="E1027" s="277"/>
      <c r="F1027" s="277"/>
      <c r="G1027" s="277"/>
      <c r="H1027" s="277"/>
      <c r="I1027" s="277"/>
      <c r="J1027" s="277"/>
      <c r="K1027" s="277"/>
      <c r="L1027" s="277"/>
      <c r="M1027" s="277"/>
      <c r="N1027" s="277"/>
      <c r="O1027" s="277"/>
      <c r="P1027" s="277"/>
      <c r="Q1027" s="277"/>
      <c r="R1027" s="253"/>
      <c r="S1027" s="277"/>
      <c r="T1027" s="277"/>
      <c r="U1027" s="277"/>
      <c r="V1027" s="277"/>
      <c r="W1027" s="277"/>
      <c r="X1027" s="277"/>
      <c r="Y1027" s="277"/>
      <c r="Z1027" s="277"/>
      <c r="AA1027" s="277"/>
      <c r="AB1027" s="277"/>
      <c r="AC1027" s="277"/>
      <c r="AD1027" s="277"/>
      <c r="AE1027" s="277"/>
      <c r="AF1027" s="277"/>
      <c r="AG1027" s="369"/>
      <c r="AH1027" s="370"/>
      <c r="AI1027" s="369"/>
      <c r="AJ1027" s="369"/>
      <c r="AK1027" s="369"/>
      <c r="AL1027" s="369"/>
      <c r="AM1027" s="369"/>
      <c r="AN1027" s="369"/>
      <c r="AO1027" s="369"/>
      <c r="AP1027" s="369"/>
      <c r="AQ1027" s="369"/>
      <c r="AR1027" s="369"/>
      <c r="AS1027" s="369"/>
      <c r="AT1027" s="369"/>
      <c r="AU1027" s="274"/>
    </row>
    <row r="1028" spans="1:47" ht="15" customHeight="1" outlineLevel="1">
      <c r="A1028" s="466"/>
      <c r="B1028" s="250" t="s">
        <v>10</v>
      </c>
      <c r="C1028" s="251"/>
      <c r="D1028" s="251"/>
      <c r="E1028" s="251"/>
      <c r="F1028" s="251"/>
      <c r="G1028" s="251"/>
      <c r="H1028" s="251"/>
      <c r="I1028" s="251"/>
      <c r="J1028" s="251"/>
      <c r="K1028" s="251"/>
      <c r="L1028" s="251"/>
      <c r="M1028" s="251"/>
      <c r="N1028" s="251"/>
      <c r="O1028" s="251"/>
      <c r="P1028" s="251"/>
      <c r="Q1028" s="251"/>
      <c r="R1028" s="252"/>
      <c r="S1028" s="251"/>
      <c r="T1028" s="251"/>
      <c r="U1028" s="251"/>
      <c r="V1028" s="251"/>
      <c r="W1028" s="251"/>
      <c r="X1028" s="251"/>
      <c r="Y1028" s="251"/>
      <c r="Z1028" s="251"/>
      <c r="AA1028" s="251"/>
      <c r="AB1028" s="251"/>
      <c r="AC1028" s="251"/>
      <c r="AD1028" s="251"/>
      <c r="AE1028" s="251"/>
      <c r="AF1028" s="251"/>
      <c r="AG1028" s="367"/>
      <c r="AH1028" s="367"/>
      <c r="AI1028" s="367"/>
      <c r="AJ1028" s="367"/>
      <c r="AK1028" s="367"/>
      <c r="AL1028" s="367"/>
      <c r="AM1028" s="367"/>
      <c r="AN1028" s="367"/>
      <c r="AO1028" s="367"/>
      <c r="AP1028" s="367"/>
      <c r="AQ1028" s="367"/>
      <c r="AR1028" s="367"/>
      <c r="AS1028" s="367"/>
      <c r="AT1028" s="367"/>
      <c r="AU1028" s="254"/>
    </row>
    <row r="1029" spans="1:47" ht="15" customHeight="1" outlineLevel="1">
      <c r="A1029" s="466">
        <v>11</v>
      </c>
      <c r="B1029" s="381" t="s">
        <v>104</v>
      </c>
      <c r="C1029" s="253" t="s">
        <v>25</v>
      </c>
      <c r="D1029" s="257"/>
      <c r="E1029" s="257"/>
      <c r="F1029" s="257"/>
      <c r="G1029" s="257"/>
      <c r="H1029" s="257"/>
      <c r="I1029" s="257"/>
      <c r="J1029" s="257"/>
      <c r="K1029" s="257"/>
      <c r="L1029" s="257"/>
      <c r="M1029" s="257"/>
      <c r="N1029" s="257"/>
      <c r="O1029" s="257"/>
      <c r="P1029" s="257"/>
      <c r="Q1029" s="257"/>
      <c r="R1029" s="257">
        <v>12</v>
      </c>
      <c r="S1029" s="257"/>
      <c r="T1029" s="257"/>
      <c r="U1029" s="257"/>
      <c r="V1029" s="257"/>
      <c r="W1029" s="257"/>
      <c r="X1029" s="257"/>
      <c r="Y1029" s="257"/>
      <c r="Z1029" s="257"/>
      <c r="AA1029" s="257"/>
      <c r="AB1029" s="257"/>
      <c r="AC1029" s="257"/>
      <c r="AD1029" s="257"/>
      <c r="AE1029" s="257"/>
      <c r="AF1029" s="673"/>
      <c r="AG1029" s="379"/>
      <c r="AH1029" s="368"/>
      <c r="AI1029" s="368"/>
      <c r="AJ1029" s="368"/>
      <c r="AK1029" s="368"/>
      <c r="AL1029" s="368"/>
      <c r="AM1029" s="368"/>
      <c r="AN1029" s="368"/>
      <c r="AO1029" s="368"/>
      <c r="AP1029" s="368"/>
      <c r="AQ1029" s="368"/>
      <c r="AR1029" s="368"/>
      <c r="AS1029" s="368"/>
      <c r="AT1029" s="368"/>
      <c r="AU1029" s="258">
        <f>SUM(AG1029:AT1029)</f>
        <v>0</v>
      </c>
    </row>
    <row r="1030" spans="1:47" ht="15" customHeight="1" outlineLevel="1">
      <c r="A1030" s="466"/>
      <c r="B1030" s="256" t="s">
        <v>345</v>
      </c>
      <c r="C1030" s="253" t="s">
        <v>163</v>
      </c>
      <c r="D1030" s="257"/>
      <c r="E1030" s="257"/>
      <c r="F1030" s="257"/>
      <c r="G1030" s="257"/>
      <c r="H1030" s="257"/>
      <c r="I1030" s="257"/>
      <c r="J1030" s="257"/>
      <c r="K1030" s="257"/>
      <c r="L1030" s="257"/>
      <c r="M1030" s="257"/>
      <c r="N1030" s="257"/>
      <c r="O1030" s="257"/>
      <c r="P1030" s="257"/>
      <c r="Q1030" s="257"/>
      <c r="R1030" s="257">
        <f>R1029</f>
        <v>12</v>
      </c>
      <c r="S1030" s="257"/>
      <c r="T1030" s="257"/>
      <c r="U1030" s="257"/>
      <c r="V1030" s="257"/>
      <c r="W1030" s="257"/>
      <c r="X1030" s="257"/>
      <c r="Y1030" s="257"/>
      <c r="Z1030" s="257"/>
      <c r="AA1030" s="257"/>
      <c r="AB1030" s="257"/>
      <c r="AC1030" s="257"/>
      <c r="AD1030" s="257"/>
      <c r="AE1030" s="257"/>
      <c r="AF1030" s="673"/>
      <c r="AG1030" s="364">
        <f>AG1029</f>
        <v>0</v>
      </c>
      <c r="AH1030" s="364">
        <f t="shared" ref="AH1030" si="3048">AH1029</f>
        <v>0</v>
      </c>
      <c r="AI1030" s="364">
        <f t="shared" ref="AI1030" si="3049">AI1029</f>
        <v>0</v>
      </c>
      <c r="AJ1030" s="364">
        <f t="shared" ref="AJ1030" si="3050">AJ1029</f>
        <v>0</v>
      </c>
      <c r="AK1030" s="364">
        <f t="shared" ref="AK1030" si="3051">AK1029</f>
        <v>0</v>
      </c>
      <c r="AL1030" s="364">
        <f t="shared" ref="AL1030" si="3052">AL1029</f>
        <v>0</v>
      </c>
      <c r="AM1030" s="364">
        <f t="shared" ref="AM1030" si="3053">AM1029</f>
        <v>0</v>
      </c>
      <c r="AN1030" s="364">
        <f t="shared" ref="AN1030" si="3054">AN1029</f>
        <v>0</v>
      </c>
      <c r="AO1030" s="364">
        <f t="shared" ref="AO1030" si="3055">AO1029</f>
        <v>0</v>
      </c>
      <c r="AP1030" s="364">
        <f t="shared" ref="AP1030" si="3056">AP1029</f>
        <v>0</v>
      </c>
      <c r="AQ1030" s="364">
        <f t="shared" ref="AQ1030" si="3057">AQ1029</f>
        <v>0</v>
      </c>
      <c r="AR1030" s="364">
        <f t="shared" ref="AR1030" si="3058">AR1029</f>
        <v>0</v>
      </c>
      <c r="AS1030" s="364">
        <f t="shared" ref="AS1030" si="3059">AS1029</f>
        <v>0</v>
      </c>
      <c r="AT1030" s="364">
        <f t="shared" ref="AT1030" si="3060">AT1029</f>
        <v>0</v>
      </c>
      <c r="AU1030" s="259"/>
    </row>
    <row r="1031" spans="1:47" ht="15" customHeight="1" outlineLevel="1">
      <c r="A1031" s="466"/>
      <c r="B1031" s="276"/>
      <c r="C1031" s="267"/>
      <c r="D1031" s="253"/>
      <c r="E1031" s="253"/>
      <c r="F1031" s="253"/>
      <c r="G1031" s="253"/>
      <c r="H1031" s="253"/>
      <c r="I1031" s="253"/>
      <c r="J1031" s="253"/>
      <c r="K1031" s="253"/>
      <c r="L1031" s="253"/>
      <c r="M1031" s="253"/>
      <c r="N1031" s="253"/>
      <c r="O1031" s="253"/>
      <c r="P1031" s="253"/>
      <c r="Q1031" s="253"/>
      <c r="R1031" s="253"/>
      <c r="S1031" s="253"/>
      <c r="T1031" s="253"/>
      <c r="U1031" s="253"/>
      <c r="V1031" s="253"/>
      <c r="W1031" s="253"/>
      <c r="X1031" s="253"/>
      <c r="Y1031" s="253"/>
      <c r="Z1031" s="253"/>
      <c r="AA1031" s="253"/>
      <c r="AB1031" s="253"/>
      <c r="AC1031" s="253"/>
      <c r="AD1031" s="253"/>
      <c r="AE1031" s="253"/>
      <c r="AF1031" s="253"/>
      <c r="AG1031" s="365"/>
      <c r="AH1031" s="374"/>
      <c r="AI1031" s="374"/>
      <c r="AJ1031" s="374"/>
      <c r="AK1031" s="374"/>
      <c r="AL1031" s="374"/>
      <c r="AM1031" s="374"/>
      <c r="AN1031" s="374"/>
      <c r="AO1031" s="374"/>
      <c r="AP1031" s="374"/>
      <c r="AQ1031" s="374"/>
      <c r="AR1031" s="374"/>
      <c r="AS1031" s="374"/>
      <c r="AT1031" s="374"/>
      <c r="AU1031" s="268"/>
    </row>
    <row r="1032" spans="1:47" ht="28.5" customHeight="1" outlineLevel="1">
      <c r="A1032" s="466">
        <v>12</v>
      </c>
      <c r="B1032" s="381" t="s">
        <v>105</v>
      </c>
      <c r="C1032" s="253" t="s">
        <v>25</v>
      </c>
      <c r="D1032" s="257"/>
      <c r="E1032" s="257"/>
      <c r="F1032" s="257"/>
      <c r="G1032" s="257"/>
      <c r="H1032" s="257"/>
      <c r="I1032" s="257"/>
      <c r="J1032" s="257"/>
      <c r="K1032" s="257"/>
      <c r="L1032" s="257"/>
      <c r="M1032" s="257"/>
      <c r="N1032" s="257"/>
      <c r="O1032" s="257"/>
      <c r="P1032" s="257"/>
      <c r="Q1032" s="257"/>
      <c r="R1032" s="257">
        <v>12</v>
      </c>
      <c r="S1032" s="257"/>
      <c r="T1032" s="257"/>
      <c r="U1032" s="257"/>
      <c r="V1032" s="257"/>
      <c r="W1032" s="257"/>
      <c r="X1032" s="257"/>
      <c r="Y1032" s="257"/>
      <c r="Z1032" s="257"/>
      <c r="AA1032" s="257"/>
      <c r="AB1032" s="257"/>
      <c r="AC1032" s="257"/>
      <c r="AD1032" s="257"/>
      <c r="AE1032" s="257"/>
      <c r="AF1032" s="673"/>
      <c r="AG1032" s="363"/>
      <c r="AH1032" s="368"/>
      <c r="AI1032" s="368"/>
      <c r="AJ1032" s="368"/>
      <c r="AK1032" s="368"/>
      <c r="AL1032" s="368"/>
      <c r="AM1032" s="368"/>
      <c r="AN1032" s="368"/>
      <c r="AO1032" s="368"/>
      <c r="AP1032" s="368"/>
      <c r="AQ1032" s="368"/>
      <c r="AR1032" s="368"/>
      <c r="AS1032" s="368"/>
      <c r="AT1032" s="368"/>
      <c r="AU1032" s="258">
        <f>SUM(AG1032:AT1032)</f>
        <v>0</v>
      </c>
    </row>
    <row r="1033" spans="1:47" ht="15" customHeight="1" outlineLevel="1">
      <c r="A1033" s="466"/>
      <c r="B1033" s="256" t="s">
        <v>345</v>
      </c>
      <c r="C1033" s="253" t="s">
        <v>163</v>
      </c>
      <c r="D1033" s="257"/>
      <c r="E1033" s="257"/>
      <c r="F1033" s="257"/>
      <c r="G1033" s="257"/>
      <c r="H1033" s="257"/>
      <c r="I1033" s="257"/>
      <c r="J1033" s="257"/>
      <c r="K1033" s="257"/>
      <c r="L1033" s="257"/>
      <c r="M1033" s="257"/>
      <c r="N1033" s="257"/>
      <c r="O1033" s="257"/>
      <c r="P1033" s="257"/>
      <c r="Q1033" s="257"/>
      <c r="R1033" s="257">
        <f>R1032</f>
        <v>12</v>
      </c>
      <c r="S1033" s="257"/>
      <c r="T1033" s="257"/>
      <c r="U1033" s="257"/>
      <c r="V1033" s="257"/>
      <c r="W1033" s="257"/>
      <c r="X1033" s="257"/>
      <c r="Y1033" s="257"/>
      <c r="Z1033" s="257"/>
      <c r="AA1033" s="257"/>
      <c r="AB1033" s="257"/>
      <c r="AC1033" s="257"/>
      <c r="AD1033" s="257"/>
      <c r="AE1033" s="257"/>
      <c r="AF1033" s="673"/>
      <c r="AG1033" s="364">
        <f>AG1032</f>
        <v>0</v>
      </c>
      <c r="AH1033" s="364">
        <f t="shared" ref="AH1033" si="3061">AH1032</f>
        <v>0</v>
      </c>
      <c r="AI1033" s="364">
        <f t="shared" ref="AI1033" si="3062">AI1032</f>
        <v>0</v>
      </c>
      <c r="AJ1033" s="364">
        <f t="shared" ref="AJ1033" si="3063">AJ1032</f>
        <v>0</v>
      </c>
      <c r="AK1033" s="364">
        <f t="shared" ref="AK1033" si="3064">AK1032</f>
        <v>0</v>
      </c>
      <c r="AL1033" s="364">
        <f t="shared" ref="AL1033" si="3065">AL1032</f>
        <v>0</v>
      </c>
      <c r="AM1033" s="364">
        <f t="shared" ref="AM1033" si="3066">AM1032</f>
        <v>0</v>
      </c>
      <c r="AN1033" s="364">
        <f t="shared" ref="AN1033" si="3067">AN1032</f>
        <v>0</v>
      </c>
      <c r="AO1033" s="364">
        <f t="shared" ref="AO1033" si="3068">AO1032</f>
        <v>0</v>
      </c>
      <c r="AP1033" s="364">
        <f t="shared" ref="AP1033" si="3069">AP1032</f>
        <v>0</v>
      </c>
      <c r="AQ1033" s="364">
        <f t="shared" ref="AQ1033" si="3070">AQ1032</f>
        <v>0</v>
      </c>
      <c r="AR1033" s="364">
        <f t="shared" ref="AR1033" si="3071">AR1032</f>
        <v>0</v>
      </c>
      <c r="AS1033" s="364">
        <f t="shared" ref="AS1033" si="3072">AS1032</f>
        <v>0</v>
      </c>
      <c r="AT1033" s="364">
        <f t="shared" ref="AT1033" si="3073">AT1032</f>
        <v>0</v>
      </c>
      <c r="AU1033" s="259"/>
    </row>
    <row r="1034" spans="1:47" ht="15" customHeight="1" outlineLevel="1">
      <c r="A1034" s="466"/>
      <c r="B1034" s="276"/>
      <c r="C1034" s="267"/>
      <c r="D1034" s="253"/>
      <c r="E1034" s="253"/>
      <c r="F1034" s="253"/>
      <c r="G1034" s="253"/>
      <c r="H1034" s="253"/>
      <c r="I1034" s="253"/>
      <c r="J1034" s="253"/>
      <c r="K1034" s="253"/>
      <c r="L1034" s="253"/>
      <c r="M1034" s="253"/>
      <c r="N1034" s="253"/>
      <c r="O1034" s="253"/>
      <c r="P1034" s="253"/>
      <c r="Q1034" s="253"/>
      <c r="R1034" s="253"/>
      <c r="S1034" s="253"/>
      <c r="T1034" s="253"/>
      <c r="U1034" s="253"/>
      <c r="V1034" s="253"/>
      <c r="W1034" s="253"/>
      <c r="X1034" s="253"/>
      <c r="Y1034" s="253"/>
      <c r="Z1034" s="253"/>
      <c r="AA1034" s="253"/>
      <c r="AB1034" s="253"/>
      <c r="AC1034" s="253"/>
      <c r="AD1034" s="253"/>
      <c r="AE1034" s="253"/>
      <c r="AF1034" s="253"/>
      <c r="AG1034" s="375"/>
      <c r="AH1034" s="375"/>
      <c r="AI1034" s="365"/>
      <c r="AJ1034" s="365"/>
      <c r="AK1034" s="365"/>
      <c r="AL1034" s="365"/>
      <c r="AM1034" s="365"/>
      <c r="AN1034" s="365"/>
      <c r="AO1034" s="365"/>
      <c r="AP1034" s="365"/>
      <c r="AQ1034" s="365"/>
      <c r="AR1034" s="365"/>
      <c r="AS1034" s="365"/>
      <c r="AT1034" s="365"/>
      <c r="AU1034" s="268"/>
    </row>
    <row r="1035" spans="1:47" ht="15" customHeight="1" outlineLevel="1">
      <c r="A1035" s="466">
        <v>13</v>
      </c>
      <c r="B1035" s="381" t="s">
        <v>106</v>
      </c>
      <c r="C1035" s="253" t="s">
        <v>25</v>
      </c>
      <c r="D1035" s="257"/>
      <c r="E1035" s="257"/>
      <c r="F1035" s="257"/>
      <c r="G1035" s="257"/>
      <c r="H1035" s="257"/>
      <c r="I1035" s="257"/>
      <c r="J1035" s="257"/>
      <c r="K1035" s="257"/>
      <c r="L1035" s="257"/>
      <c r="M1035" s="257"/>
      <c r="N1035" s="257"/>
      <c r="O1035" s="257"/>
      <c r="P1035" s="257"/>
      <c r="Q1035" s="257"/>
      <c r="R1035" s="257">
        <v>12</v>
      </c>
      <c r="S1035" s="257"/>
      <c r="T1035" s="257"/>
      <c r="U1035" s="257"/>
      <c r="V1035" s="257"/>
      <c r="W1035" s="257"/>
      <c r="X1035" s="257"/>
      <c r="Y1035" s="257"/>
      <c r="Z1035" s="257"/>
      <c r="AA1035" s="257"/>
      <c r="AB1035" s="257"/>
      <c r="AC1035" s="257"/>
      <c r="AD1035" s="257"/>
      <c r="AE1035" s="257"/>
      <c r="AF1035" s="673"/>
      <c r="AG1035" s="363"/>
      <c r="AH1035" s="368"/>
      <c r="AI1035" s="368"/>
      <c r="AJ1035" s="368"/>
      <c r="AK1035" s="368"/>
      <c r="AL1035" s="368"/>
      <c r="AM1035" s="368"/>
      <c r="AN1035" s="368"/>
      <c r="AO1035" s="368"/>
      <c r="AP1035" s="368"/>
      <c r="AQ1035" s="368"/>
      <c r="AR1035" s="368"/>
      <c r="AS1035" s="368"/>
      <c r="AT1035" s="368"/>
      <c r="AU1035" s="258">
        <f>SUM(AG1035:AT1035)</f>
        <v>0</v>
      </c>
    </row>
    <row r="1036" spans="1:47" ht="15" customHeight="1" outlineLevel="1">
      <c r="A1036" s="466"/>
      <c r="B1036" s="256" t="s">
        <v>345</v>
      </c>
      <c r="C1036" s="253" t="s">
        <v>163</v>
      </c>
      <c r="D1036" s="257"/>
      <c r="E1036" s="257"/>
      <c r="F1036" s="257"/>
      <c r="G1036" s="257"/>
      <c r="H1036" s="257"/>
      <c r="I1036" s="257"/>
      <c r="J1036" s="257"/>
      <c r="K1036" s="257"/>
      <c r="L1036" s="257"/>
      <c r="M1036" s="257"/>
      <c r="N1036" s="257"/>
      <c r="O1036" s="257"/>
      <c r="P1036" s="257"/>
      <c r="Q1036" s="257"/>
      <c r="R1036" s="257">
        <f>R1035</f>
        <v>12</v>
      </c>
      <c r="S1036" s="257"/>
      <c r="T1036" s="257"/>
      <c r="U1036" s="257"/>
      <c r="V1036" s="257"/>
      <c r="W1036" s="257"/>
      <c r="X1036" s="257"/>
      <c r="Y1036" s="257"/>
      <c r="Z1036" s="257"/>
      <c r="AA1036" s="257"/>
      <c r="AB1036" s="257"/>
      <c r="AC1036" s="257"/>
      <c r="AD1036" s="257"/>
      <c r="AE1036" s="257"/>
      <c r="AF1036" s="673"/>
      <c r="AG1036" s="364">
        <f>AG1035</f>
        <v>0</v>
      </c>
      <c r="AH1036" s="364">
        <f t="shared" ref="AH1036" si="3074">AH1035</f>
        <v>0</v>
      </c>
      <c r="AI1036" s="364">
        <f t="shared" ref="AI1036" si="3075">AI1035</f>
        <v>0</v>
      </c>
      <c r="AJ1036" s="364">
        <f t="shared" ref="AJ1036" si="3076">AJ1035</f>
        <v>0</v>
      </c>
      <c r="AK1036" s="364">
        <f t="shared" ref="AK1036" si="3077">AK1035</f>
        <v>0</v>
      </c>
      <c r="AL1036" s="364">
        <f t="shared" ref="AL1036" si="3078">AL1035</f>
        <v>0</v>
      </c>
      <c r="AM1036" s="364">
        <f t="shared" ref="AM1036" si="3079">AM1035</f>
        <v>0</v>
      </c>
      <c r="AN1036" s="364">
        <f t="shared" ref="AN1036" si="3080">AN1035</f>
        <v>0</v>
      </c>
      <c r="AO1036" s="364">
        <f t="shared" ref="AO1036" si="3081">AO1035</f>
        <v>0</v>
      </c>
      <c r="AP1036" s="364">
        <f t="shared" ref="AP1036" si="3082">AP1035</f>
        <v>0</v>
      </c>
      <c r="AQ1036" s="364">
        <f t="shared" ref="AQ1036" si="3083">AQ1035</f>
        <v>0</v>
      </c>
      <c r="AR1036" s="364">
        <f t="shared" ref="AR1036" si="3084">AR1035</f>
        <v>0</v>
      </c>
      <c r="AS1036" s="364">
        <f t="shared" ref="AS1036" si="3085">AS1035</f>
        <v>0</v>
      </c>
      <c r="AT1036" s="364">
        <f t="shared" ref="AT1036" si="3086">AT1035</f>
        <v>0</v>
      </c>
      <c r="AU1036" s="268"/>
    </row>
    <row r="1037" spans="1:47" ht="15" customHeight="1" outlineLevel="1">
      <c r="A1037" s="466"/>
      <c r="B1037" s="276"/>
      <c r="C1037" s="267"/>
      <c r="D1037" s="253"/>
      <c r="E1037" s="253"/>
      <c r="F1037" s="253"/>
      <c r="G1037" s="253"/>
      <c r="H1037" s="253"/>
      <c r="I1037" s="253"/>
      <c r="J1037" s="253"/>
      <c r="K1037" s="253"/>
      <c r="L1037" s="253"/>
      <c r="M1037" s="253"/>
      <c r="N1037" s="253"/>
      <c r="O1037" s="253"/>
      <c r="P1037" s="253"/>
      <c r="Q1037" s="253"/>
      <c r="R1037" s="253"/>
      <c r="S1037" s="253"/>
      <c r="T1037" s="253"/>
      <c r="U1037" s="253"/>
      <c r="V1037" s="253"/>
      <c r="W1037" s="253"/>
      <c r="X1037" s="253"/>
      <c r="Y1037" s="253"/>
      <c r="Z1037" s="253"/>
      <c r="AA1037" s="253"/>
      <c r="AB1037" s="253"/>
      <c r="AC1037" s="253"/>
      <c r="AD1037" s="253"/>
      <c r="AE1037" s="253"/>
      <c r="AF1037" s="253"/>
      <c r="AG1037" s="365"/>
      <c r="AH1037" s="365"/>
      <c r="AI1037" s="365"/>
      <c r="AJ1037" s="365"/>
      <c r="AK1037" s="365"/>
      <c r="AL1037" s="365"/>
      <c r="AM1037" s="365"/>
      <c r="AN1037" s="365"/>
      <c r="AO1037" s="365"/>
      <c r="AP1037" s="365"/>
      <c r="AQ1037" s="365"/>
      <c r="AR1037" s="365"/>
      <c r="AS1037" s="365"/>
      <c r="AT1037" s="365"/>
      <c r="AU1037" s="268"/>
    </row>
    <row r="1038" spans="1:47" ht="15" customHeight="1" outlineLevel="1">
      <c r="A1038" s="466"/>
      <c r="B1038" s="250" t="s">
        <v>107</v>
      </c>
      <c r="C1038" s="251"/>
      <c r="D1038" s="252"/>
      <c r="E1038" s="252"/>
      <c r="F1038" s="252"/>
      <c r="G1038" s="252"/>
      <c r="H1038" s="252"/>
      <c r="I1038" s="252"/>
      <c r="J1038" s="252"/>
      <c r="K1038" s="252"/>
      <c r="L1038" s="252"/>
      <c r="M1038" s="252"/>
      <c r="N1038" s="252"/>
      <c r="O1038" s="252"/>
      <c r="P1038" s="252"/>
      <c r="Q1038" s="252"/>
      <c r="R1038" s="252"/>
      <c r="S1038" s="252"/>
      <c r="T1038" s="251"/>
      <c r="U1038" s="251"/>
      <c r="V1038" s="251"/>
      <c r="W1038" s="251"/>
      <c r="X1038" s="251"/>
      <c r="Y1038" s="251"/>
      <c r="Z1038" s="251"/>
      <c r="AA1038" s="251"/>
      <c r="AB1038" s="251"/>
      <c r="AC1038" s="251"/>
      <c r="AD1038" s="251"/>
      <c r="AE1038" s="251"/>
      <c r="AF1038" s="251"/>
      <c r="AG1038" s="367"/>
      <c r="AH1038" s="367"/>
      <c r="AI1038" s="367"/>
      <c r="AJ1038" s="367"/>
      <c r="AK1038" s="367"/>
      <c r="AL1038" s="367"/>
      <c r="AM1038" s="367"/>
      <c r="AN1038" s="367"/>
      <c r="AO1038" s="367"/>
      <c r="AP1038" s="367"/>
      <c r="AQ1038" s="367"/>
      <c r="AR1038" s="367"/>
      <c r="AS1038" s="367"/>
      <c r="AT1038" s="367"/>
      <c r="AU1038" s="254"/>
    </row>
    <row r="1039" spans="1:47" ht="15" customHeight="1" outlineLevel="1">
      <c r="A1039" s="466">
        <v>14</v>
      </c>
      <c r="B1039" s="276" t="s">
        <v>108</v>
      </c>
      <c r="C1039" s="253" t="s">
        <v>25</v>
      </c>
      <c r="D1039" s="257"/>
      <c r="E1039" s="257"/>
      <c r="F1039" s="257"/>
      <c r="G1039" s="257"/>
      <c r="H1039" s="257"/>
      <c r="I1039" s="257"/>
      <c r="J1039" s="257"/>
      <c r="K1039" s="257"/>
      <c r="L1039" s="257"/>
      <c r="M1039" s="257"/>
      <c r="N1039" s="257"/>
      <c r="O1039" s="257"/>
      <c r="P1039" s="257"/>
      <c r="Q1039" s="257"/>
      <c r="R1039" s="257">
        <v>12</v>
      </c>
      <c r="S1039" s="257"/>
      <c r="T1039" s="257"/>
      <c r="U1039" s="257"/>
      <c r="V1039" s="257"/>
      <c r="W1039" s="257"/>
      <c r="X1039" s="257"/>
      <c r="Y1039" s="257"/>
      <c r="Z1039" s="257"/>
      <c r="AA1039" s="257"/>
      <c r="AB1039" s="257"/>
      <c r="AC1039" s="257"/>
      <c r="AD1039" s="257"/>
      <c r="AE1039" s="257"/>
      <c r="AF1039" s="673"/>
      <c r="AG1039" s="363"/>
      <c r="AH1039" s="363"/>
      <c r="AI1039" s="363"/>
      <c r="AJ1039" s="363"/>
      <c r="AK1039" s="363"/>
      <c r="AL1039" s="363"/>
      <c r="AM1039" s="363"/>
      <c r="AN1039" s="363"/>
      <c r="AO1039" s="363"/>
      <c r="AP1039" s="363"/>
      <c r="AQ1039" s="363"/>
      <c r="AR1039" s="363"/>
      <c r="AS1039" s="363"/>
      <c r="AT1039" s="363"/>
      <c r="AU1039" s="258">
        <f>SUM(AG1039:AT1039)</f>
        <v>0</v>
      </c>
    </row>
    <row r="1040" spans="1:47" ht="15" customHeight="1" outlineLevel="1">
      <c r="A1040" s="466"/>
      <c r="B1040" s="256" t="s">
        <v>345</v>
      </c>
      <c r="C1040" s="253" t="s">
        <v>163</v>
      </c>
      <c r="D1040" s="257"/>
      <c r="E1040" s="257"/>
      <c r="F1040" s="257"/>
      <c r="G1040" s="257"/>
      <c r="H1040" s="257"/>
      <c r="I1040" s="257"/>
      <c r="J1040" s="257"/>
      <c r="K1040" s="257"/>
      <c r="L1040" s="257"/>
      <c r="M1040" s="257"/>
      <c r="N1040" s="257"/>
      <c r="O1040" s="257"/>
      <c r="P1040" s="257"/>
      <c r="Q1040" s="257"/>
      <c r="R1040" s="257">
        <f>R1039</f>
        <v>12</v>
      </c>
      <c r="S1040" s="257"/>
      <c r="T1040" s="257"/>
      <c r="U1040" s="257"/>
      <c r="V1040" s="257"/>
      <c r="W1040" s="257"/>
      <c r="X1040" s="257"/>
      <c r="Y1040" s="257"/>
      <c r="Z1040" s="257"/>
      <c r="AA1040" s="257"/>
      <c r="AB1040" s="257"/>
      <c r="AC1040" s="257"/>
      <c r="AD1040" s="257"/>
      <c r="AE1040" s="257"/>
      <c r="AF1040" s="673"/>
      <c r="AG1040" s="364">
        <f>AG1039</f>
        <v>0</v>
      </c>
      <c r="AH1040" s="364">
        <f t="shared" ref="AH1040" si="3087">AH1039</f>
        <v>0</v>
      </c>
      <c r="AI1040" s="364">
        <f t="shared" ref="AI1040" si="3088">AI1039</f>
        <v>0</v>
      </c>
      <c r="AJ1040" s="364">
        <f t="shared" ref="AJ1040" si="3089">AJ1039</f>
        <v>0</v>
      </c>
      <c r="AK1040" s="364">
        <f t="shared" ref="AK1040" si="3090">AK1039</f>
        <v>0</v>
      </c>
      <c r="AL1040" s="364">
        <f t="shared" ref="AL1040" si="3091">AL1039</f>
        <v>0</v>
      </c>
      <c r="AM1040" s="364">
        <f t="shared" ref="AM1040" si="3092">AM1039</f>
        <v>0</v>
      </c>
      <c r="AN1040" s="364">
        <f t="shared" ref="AN1040" si="3093">AN1039</f>
        <v>0</v>
      </c>
      <c r="AO1040" s="364">
        <f t="shared" ref="AO1040" si="3094">AO1039</f>
        <v>0</v>
      </c>
      <c r="AP1040" s="364">
        <f t="shared" ref="AP1040" si="3095">AP1039</f>
        <v>0</v>
      </c>
      <c r="AQ1040" s="364">
        <f t="shared" ref="AQ1040" si="3096">AQ1039</f>
        <v>0</v>
      </c>
      <c r="AR1040" s="364">
        <f t="shared" ref="AR1040" si="3097">AR1039</f>
        <v>0</v>
      </c>
      <c r="AS1040" s="364">
        <f t="shared" ref="AS1040" si="3098">AS1039</f>
        <v>0</v>
      </c>
      <c r="AT1040" s="364">
        <f t="shared" ref="AT1040" si="3099">AT1039</f>
        <v>0</v>
      </c>
      <c r="AU1040" s="259"/>
    </row>
    <row r="1041" spans="1:48" ht="15" customHeight="1" outlineLevel="1">
      <c r="A1041" s="466"/>
      <c r="B1041" s="276"/>
      <c r="C1041" s="267"/>
      <c r="D1041" s="253"/>
      <c r="E1041" s="253"/>
      <c r="F1041" s="253"/>
      <c r="G1041" s="253"/>
      <c r="H1041" s="253"/>
      <c r="I1041" s="253"/>
      <c r="J1041" s="253"/>
      <c r="K1041" s="253"/>
      <c r="L1041" s="253"/>
      <c r="M1041" s="253"/>
      <c r="N1041" s="253"/>
      <c r="O1041" s="253"/>
      <c r="P1041" s="253"/>
      <c r="Q1041" s="253"/>
      <c r="R1041" s="416"/>
      <c r="S1041" s="253"/>
      <c r="T1041" s="253"/>
      <c r="U1041" s="253"/>
      <c r="V1041" s="253"/>
      <c r="W1041" s="253"/>
      <c r="X1041" s="253"/>
      <c r="Y1041" s="253"/>
      <c r="Z1041" s="253"/>
      <c r="AA1041" s="253"/>
      <c r="AB1041" s="253"/>
      <c r="AC1041" s="253"/>
      <c r="AD1041" s="253"/>
      <c r="AE1041" s="253"/>
      <c r="AF1041" s="253"/>
      <c r="AG1041" s="365"/>
      <c r="AH1041" s="365"/>
      <c r="AI1041" s="365"/>
      <c r="AJ1041" s="365"/>
      <c r="AK1041" s="365"/>
      <c r="AL1041" s="365"/>
      <c r="AM1041" s="365"/>
      <c r="AN1041" s="365"/>
      <c r="AO1041" s="365"/>
      <c r="AP1041" s="365"/>
      <c r="AQ1041" s="365"/>
      <c r="AR1041" s="365"/>
      <c r="AS1041" s="365"/>
      <c r="AT1041" s="365"/>
      <c r="AU1041" s="263"/>
      <c r="AV1041" s="546"/>
    </row>
    <row r="1042" spans="1:48" s="245" customFormat="1" ht="15.6" outlineLevel="1">
      <c r="A1042" s="466"/>
      <c r="B1042" s="250" t="s">
        <v>487</v>
      </c>
      <c r="C1042" s="253"/>
      <c r="D1042" s="253"/>
      <c r="E1042" s="253"/>
      <c r="F1042" s="253"/>
      <c r="G1042" s="253"/>
      <c r="H1042" s="253"/>
      <c r="I1042" s="253"/>
      <c r="J1042" s="253"/>
      <c r="K1042" s="253"/>
      <c r="L1042" s="253"/>
      <c r="M1042" s="253"/>
      <c r="N1042" s="253"/>
      <c r="O1042" s="253"/>
      <c r="P1042" s="253"/>
      <c r="Q1042" s="253"/>
      <c r="R1042" s="253"/>
      <c r="S1042" s="253"/>
      <c r="T1042" s="253"/>
      <c r="U1042" s="253"/>
      <c r="V1042" s="253"/>
      <c r="W1042" s="253"/>
      <c r="X1042" s="253"/>
      <c r="Y1042" s="253"/>
      <c r="Z1042" s="253"/>
      <c r="AA1042" s="253"/>
      <c r="AB1042" s="253"/>
      <c r="AC1042" s="253"/>
      <c r="AD1042" s="253"/>
      <c r="AE1042" s="253"/>
      <c r="AF1042" s="253"/>
      <c r="AG1042" s="365"/>
      <c r="AH1042" s="365"/>
      <c r="AI1042" s="365"/>
      <c r="AJ1042" s="365"/>
      <c r="AK1042" s="365"/>
      <c r="AL1042" s="365"/>
      <c r="AM1042" s="369"/>
      <c r="AN1042" s="369"/>
      <c r="AO1042" s="369"/>
      <c r="AP1042" s="369"/>
      <c r="AQ1042" s="369"/>
      <c r="AR1042" s="369"/>
      <c r="AS1042" s="369"/>
      <c r="AT1042" s="369"/>
      <c r="AU1042" s="455"/>
      <c r="AV1042" s="547"/>
    </row>
    <row r="1043" spans="1:48" ht="15" outlineLevel="1">
      <c r="A1043" s="466">
        <v>15</v>
      </c>
      <c r="B1043" s="256" t="s">
        <v>492</v>
      </c>
      <c r="C1043" s="253" t="s">
        <v>25</v>
      </c>
      <c r="D1043" s="257"/>
      <c r="E1043" s="257"/>
      <c r="F1043" s="257"/>
      <c r="G1043" s="257"/>
      <c r="H1043" s="257"/>
      <c r="I1043" s="257"/>
      <c r="J1043" s="257"/>
      <c r="K1043" s="257"/>
      <c r="L1043" s="257"/>
      <c r="M1043" s="257"/>
      <c r="N1043" s="257"/>
      <c r="O1043" s="257"/>
      <c r="P1043" s="257"/>
      <c r="Q1043" s="257"/>
      <c r="R1043" s="257">
        <v>0</v>
      </c>
      <c r="S1043" s="257"/>
      <c r="T1043" s="257"/>
      <c r="U1043" s="257"/>
      <c r="V1043" s="257"/>
      <c r="W1043" s="257"/>
      <c r="X1043" s="257"/>
      <c r="Y1043" s="257"/>
      <c r="Z1043" s="257"/>
      <c r="AA1043" s="257"/>
      <c r="AB1043" s="257"/>
      <c r="AC1043" s="257"/>
      <c r="AD1043" s="257"/>
      <c r="AE1043" s="257"/>
      <c r="AF1043" s="673"/>
      <c r="AG1043" s="363"/>
      <c r="AH1043" s="363"/>
      <c r="AI1043" s="363"/>
      <c r="AJ1043" s="363"/>
      <c r="AK1043" s="363"/>
      <c r="AL1043" s="363"/>
      <c r="AM1043" s="363"/>
      <c r="AN1043" s="363"/>
      <c r="AO1043" s="363"/>
      <c r="AP1043" s="363"/>
      <c r="AQ1043" s="363"/>
      <c r="AR1043" s="363"/>
      <c r="AS1043" s="363"/>
      <c r="AT1043" s="363"/>
      <c r="AU1043" s="548">
        <f>SUM(AG1043:AT1043)</f>
        <v>0</v>
      </c>
      <c r="AV1043" s="546"/>
    </row>
    <row r="1044" spans="1:48" ht="15" outlineLevel="1">
      <c r="A1044" s="466"/>
      <c r="B1044" s="256" t="s">
        <v>345</v>
      </c>
      <c r="C1044" s="253" t="s">
        <v>163</v>
      </c>
      <c r="D1044" s="257"/>
      <c r="E1044" s="257"/>
      <c r="F1044" s="257"/>
      <c r="G1044" s="257"/>
      <c r="H1044" s="257"/>
      <c r="I1044" s="257"/>
      <c r="J1044" s="257"/>
      <c r="K1044" s="257"/>
      <c r="L1044" s="257"/>
      <c r="M1044" s="257"/>
      <c r="N1044" s="257"/>
      <c r="O1044" s="257"/>
      <c r="P1044" s="257"/>
      <c r="Q1044" s="257"/>
      <c r="R1044" s="257">
        <f>R1043</f>
        <v>0</v>
      </c>
      <c r="S1044" s="257"/>
      <c r="T1044" s="257"/>
      <c r="U1044" s="257"/>
      <c r="V1044" s="257"/>
      <c r="W1044" s="257"/>
      <c r="X1044" s="257"/>
      <c r="Y1044" s="257"/>
      <c r="Z1044" s="257"/>
      <c r="AA1044" s="257"/>
      <c r="AB1044" s="257"/>
      <c r="AC1044" s="257"/>
      <c r="AD1044" s="257"/>
      <c r="AE1044" s="257"/>
      <c r="AF1044" s="673"/>
      <c r="AG1044" s="364">
        <f>AG1043</f>
        <v>0</v>
      </c>
      <c r="AH1044" s="364">
        <f>AH1043</f>
        <v>0</v>
      </c>
      <c r="AI1044" s="364">
        <f t="shared" ref="AI1044:AT1044" si="3100">AI1043</f>
        <v>0</v>
      </c>
      <c r="AJ1044" s="364">
        <f t="shared" si="3100"/>
        <v>0</v>
      </c>
      <c r="AK1044" s="364">
        <f t="shared" si="3100"/>
        <v>0</v>
      </c>
      <c r="AL1044" s="364">
        <f>AL1043</f>
        <v>0</v>
      </c>
      <c r="AM1044" s="364">
        <f t="shared" si="3100"/>
        <v>0</v>
      </c>
      <c r="AN1044" s="364">
        <f t="shared" si="3100"/>
        <v>0</v>
      </c>
      <c r="AO1044" s="364">
        <f t="shared" si="3100"/>
        <v>0</v>
      </c>
      <c r="AP1044" s="364">
        <f t="shared" si="3100"/>
        <v>0</v>
      </c>
      <c r="AQ1044" s="364">
        <f t="shared" si="3100"/>
        <v>0</v>
      </c>
      <c r="AR1044" s="364">
        <f t="shared" si="3100"/>
        <v>0</v>
      </c>
      <c r="AS1044" s="364">
        <f t="shared" si="3100"/>
        <v>0</v>
      </c>
      <c r="AT1044" s="364">
        <f t="shared" si="3100"/>
        <v>0</v>
      </c>
      <c r="AU1044" s="259"/>
    </row>
    <row r="1045" spans="1:48" ht="15" outlineLevel="1">
      <c r="A1045" s="466"/>
      <c r="B1045" s="276"/>
      <c r="C1045" s="267"/>
      <c r="D1045" s="253"/>
      <c r="E1045" s="253"/>
      <c r="F1045" s="253"/>
      <c r="G1045" s="253"/>
      <c r="H1045" s="253"/>
      <c r="I1045" s="253"/>
      <c r="J1045" s="253"/>
      <c r="K1045" s="253"/>
      <c r="L1045" s="253"/>
      <c r="M1045" s="253"/>
      <c r="N1045" s="253"/>
      <c r="O1045" s="253"/>
      <c r="P1045" s="253"/>
      <c r="Q1045" s="253"/>
      <c r="R1045" s="253"/>
      <c r="S1045" s="253"/>
      <c r="T1045" s="253"/>
      <c r="U1045" s="253"/>
      <c r="V1045" s="253"/>
      <c r="W1045" s="253"/>
      <c r="X1045" s="253"/>
      <c r="Y1045" s="253"/>
      <c r="Z1045" s="253"/>
      <c r="AA1045" s="253"/>
      <c r="AB1045" s="253"/>
      <c r="AC1045" s="253"/>
      <c r="AD1045" s="253"/>
      <c r="AE1045" s="253"/>
      <c r="AF1045" s="253"/>
      <c r="AG1045" s="365"/>
      <c r="AH1045" s="365"/>
      <c r="AI1045" s="365"/>
      <c r="AJ1045" s="365"/>
      <c r="AK1045" s="365"/>
      <c r="AL1045" s="365"/>
      <c r="AM1045" s="365"/>
      <c r="AN1045" s="365"/>
      <c r="AO1045" s="365"/>
      <c r="AP1045" s="365"/>
      <c r="AQ1045" s="365"/>
      <c r="AR1045" s="365"/>
      <c r="AS1045" s="365"/>
      <c r="AT1045" s="365"/>
      <c r="AU1045" s="268"/>
    </row>
    <row r="1046" spans="1:48" s="245" customFormat="1" ht="15" outlineLevel="1">
      <c r="A1046" s="466">
        <v>16</v>
      </c>
      <c r="B1046" s="285" t="s">
        <v>488</v>
      </c>
      <c r="C1046" s="253" t="s">
        <v>25</v>
      </c>
      <c r="D1046" s="257"/>
      <c r="E1046" s="257"/>
      <c r="F1046" s="257"/>
      <c r="G1046" s="257"/>
      <c r="H1046" s="257"/>
      <c r="I1046" s="257"/>
      <c r="J1046" s="257"/>
      <c r="K1046" s="257"/>
      <c r="L1046" s="257"/>
      <c r="M1046" s="257"/>
      <c r="N1046" s="257"/>
      <c r="O1046" s="257"/>
      <c r="P1046" s="257"/>
      <c r="Q1046" s="257"/>
      <c r="R1046" s="257">
        <v>0</v>
      </c>
      <c r="S1046" s="257"/>
      <c r="T1046" s="257"/>
      <c r="U1046" s="257"/>
      <c r="V1046" s="257"/>
      <c r="W1046" s="257"/>
      <c r="X1046" s="257"/>
      <c r="Y1046" s="257"/>
      <c r="Z1046" s="257"/>
      <c r="AA1046" s="257"/>
      <c r="AB1046" s="257"/>
      <c r="AC1046" s="257"/>
      <c r="AD1046" s="257"/>
      <c r="AE1046" s="257"/>
      <c r="AF1046" s="673"/>
      <c r="AG1046" s="363"/>
      <c r="AH1046" s="363"/>
      <c r="AI1046" s="363"/>
      <c r="AJ1046" s="363"/>
      <c r="AK1046" s="363"/>
      <c r="AL1046" s="363"/>
      <c r="AM1046" s="363"/>
      <c r="AN1046" s="363"/>
      <c r="AO1046" s="363"/>
      <c r="AP1046" s="363"/>
      <c r="AQ1046" s="363"/>
      <c r="AR1046" s="363"/>
      <c r="AS1046" s="363"/>
      <c r="AT1046" s="363"/>
      <c r="AU1046" s="258">
        <f>SUM(AG1046:AT1046)</f>
        <v>0</v>
      </c>
    </row>
    <row r="1047" spans="1:48" s="245" customFormat="1" ht="15" outlineLevel="1">
      <c r="A1047" s="466"/>
      <c r="B1047" s="256" t="s">
        <v>345</v>
      </c>
      <c r="C1047" s="253" t="s">
        <v>163</v>
      </c>
      <c r="D1047" s="257"/>
      <c r="E1047" s="257"/>
      <c r="F1047" s="257"/>
      <c r="G1047" s="257"/>
      <c r="H1047" s="257"/>
      <c r="I1047" s="257"/>
      <c r="J1047" s="257"/>
      <c r="K1047" s="257"/>
      <c r="L1047" s="257"/>
      <c r="M1047" s="257"/>
      <c r="N1047" s="257"/>
      <c r="O1047" s="257"/>
      <c r="P1047" s="257"/>
      <c r="Q1047" s="257"/>
      <c r="R1047" s="257">
        <f>R1046</f>
        <v>0</v>
      </c>
      <c r="S1047" s="257"/>
      <c r="T1047" s="257"/>
      <c r="U1047" s="257"/>
      <c r="V1047" s="257"/>
      <c r="W1047" s="257"/>
      <c r="X1047" s="257"/>
      <c r="Y1047" s="257"/>
      <c r="Z1047" s="257"/>
      <c r="AA1047" s="257"/>
      <c r="AB1047" s="257"/>
      <c r="AC1047" s="257"/>
      <c r="AD1047" s="257"/>
      <c r="AE1047" s="257"/>
      <c r="AF1047" s="673"/>
      <c r="AG1047" s="364">
        <f>AG1046</f>
        <v>0</v>
      </c>
      <c r="AH1047" s="364">
        <f t="shared" ref="AH1047:AS1047" si="3101">AH1046</f>
        <v>0</v>
      </c>
      <c r="AI1047" s="364">
        <f t="shared" si="3101"/>
        <v>0</v>
      </c>
      <c r="AJ1047" s="364">
        <f t="shared" si="3101"/>
        <v>0</v>
      </c>
      <c r="AK1047" s="364">
        <f t="shared" si="3101"/>
        <v>0</v>
      </c>
      <c r="AL1047" s="364">
        <f t="shared" si="3101"/>
        <v>0</v>
      </c>
      <c r="AM1047" s="364">
        <f t="shared" si="3101"/>
        <v>0</v>
      </c>
      <c r="AN1047" s="364">
        <f t="shared" si="3101"/>
        <v>0</v>
      </c>
      <c r="AO1047" s="364">
        <f t="shared" si="3101"/>
        <v>0</v>
      </c>
      <c r="AP1047" s="364">
        <f t="shared" si="3101"/>
        <v>0</v>
      </c>
      <c r="AQ1047" s="364">
        <f t="shared" si="3101"/>
        <v>0</v>
      </c>
      <c r="AR1047" s="364">
        <f t="shared" si="3101"/>
        <v>0</v>
      </c>
      <c r="AS1047" s="364">
        <f t="shared" si="3101"/>
        <v>0</v>
      </c>
      <c r="AT1047" s="364">
        <f>AT1046</f>
        <v>0</v>
      </c>
      <c r="AU1047" s="259"/>
    </row>
    <row r="1048" spans="1:48" s="245" customFormat="1" ht="15" outlineLevel="1">
      <c r="A1048" s="466"/>
      <c r="B1048" s="285"/>
      <c r="C1048" s="253"/>
      <c r="D1048" s="253"/>
      <c r="E1048" s="253"/>
      <c r="F1048" s="253"/>
      <c r="G1048" s="253"/>
      <c r="H1048" s="253"/>
      <c r="I1048" s="253"/>
      <c r="J1048" s="253"/>
      <c r="K1048" s="253"/>
      <c r="L1048" s="253"/>
      <c r="M1048" s="253"/>
      <c r="N1048" s="253"/>
      <c r="O1048" s="253"/>
      <c r="P1048" s="253"/>
      <c r="Q1048" s="253"/>
      <c r="R1048" s="253"/>
      <c r="S1048" s="253"/>
      <c r="T1048" s="253"/>
      <c r="U1048" s="253"/>
      <c r="V1048" s="253"/>
      <c r="W1048" s="253"/>
      <c r="X1048" s="253"/>
      <c r="Y1048" s="253"/>
      <c r="Z1048" s="253"/>
      <c r="AA1048" s="253"/>
      <c r="AB1048" s="253"/>
      <c r="AC1048" s="253"/>
      <c r="AD1048" s="253"/>
      <c r="AE1048" s="253"/>
      <c r="AF1048" s="253"/>
      <c r="AG1048" s="365"/>
      <c r="AH1048" s="365"/>
      <c r="AI1048" s="365"/>
      <c r="AJ1048" s="365"/>
      <c r="AK1048" s="365"/>
      <c r="AL1048" s="365"/>
      <c r="AM1048" s="369"/>
      <c r="AN1048" s="369"/>
      <c r="AO1048" s="369"/>
      <c r="AP1048" s="369"/>
      <c r="AQ1048" s="369"/>
      <c r="AR1048" s="369"/>
      <c r="AS1048" s="369"/>
      <c r="AT1048" s="369"/>
      <c r="AU1048" s="274"/>
    </row>
    <row r="1049" spans="1:48" ht="15.6" outlineLevel="1">
      <c r="A1049" s="466"/>
      <c r="B1049" s="457" t="s">
        <v>493</v>
      </c>
      <c r="C1049" s="281"/>
      <c r="D1049" s="252"/>
      <c r="E1049" s="251"/>
      <c r="F1049" s="251"/>
      <c r="G1049" s="251"/>
      <c r="H1049" s="251"/>
      <c r="I1049" s="251"/>
      <c r="J1049" s="251"/>
      <c r="K1049" s="251"/>
      <c r="L1049" s="251"/>
      <c r="M1049" s="251"/>
      <c r="N1049" s="251"/>
      <c r="O1049" s="251"/>
      <c r="P1049" s="251"/>
      <c r="Q1049" s="251"/>
      <c r="R1049" s="252"/>
      <c r="S1049" s="251"/>
      <c r="T1049" s="251"/>
      <c r="U1049" s="251"/>
      <c r="V1049" s="251"/>
      <c r="W1049" s="251"/>
      <c r="X1049" s="251"/>
      <c r="Y1049" s="251"/>
      <c r="Z1049" s="251"/>
      <c r="AA1049" s="251"/>
      <c r="AB1049" s="251"/>
      <c r="AC1049" s="251"/>
      <c r="AD1049" s="251"/>
      <c r="AE1049" s="251"/>
      <c r="AF1049" s="251"/>
      <c r="AG1049" s="367"/>
      <c r="AH1049" s="367"/>
      <c r="AI1049" s="367"/>
      <c r="AJ1049" s="367"/>
      <c r="AK1049" s="367"/>
      <c r="AL1049" s="367"/>
      <c r="AM1049" s="367"/>
      <c r="AN1049" s="367"/>
      <c r="AO1049" s="367"/>
      <c r="AP1049" s="367"/>
      <c r="AQ1049" s="367"/>
      <c r="AR1049" s="367"/>
      <c r="AS1049" s="367"/>
      <c r="AT1049" s="367"/>
      <c r="AU1049" s="254"/>
    </row>
    <row r="1050" spans="1:48" ht="15" outlineLevel="1">
      <c r="A1050" s="466">
        <v>17</v>
      </c>
      <c r="B1050" s="381" t="s">
        <v>112</v>
      </c>
      <c r="C1050" s="253" t="s">
        <v>25</v>
      </c>
      <c r="D1050" s="257"/>
      <c r="E1050" s="257"/>
      <c r="F1050" s="257"/>
      <c r="G1050" s="257"/>
      <c r="H1050" s="257"/>
      <c r="I1050" s="257"/>
      <c r="J1050" s="257"/>
      <c r="K1050" s="257"/>
      <c r="L1050" s="257"/>
      <c r="M1050" s="257"/>
      <c r="N1050" s="257"/>
      <c r="O1050" s="257"/>
      <c r="P1050" s="257"/>
      <c r="Q1050" s="257"/>
      <c r="R1050" s="257">
        <v>12</v>
      </c>
      <c r="S1050" s="257"/>
      <c r="T1050" s="257"/>
      <c r="U1050" s="257"/>
      <c r="V1050" s="257"/>
      <c r="W1050" s="257"/>
      <c r="X1050" s="257"/>
      <c r="Y1050" s="257"/>
      <c r="Z1050" s="257"/>
      <c r="AA1050" s="257"/>
      <c r="AB1050" s="257"/>
      <c r="AC1050" s="257"/>
      <c r="AD1050" s="257"/>
      <c r="AE1050" s="257"/>
      <c r="AF1050" s="673"/>
      <c r="AG1050" s="379"/>
      <c r="AH1050" s="363"/>
      <c r="AI1050" s="363"/>
      <c r="AJ1050" s="363"/>
      <c r="AK1050" s="363"/>
      <c r="AL1050" s="363"/>
      <c r="AM1050" s="363"/>
      <c r="AN1050" s="368"/>
      <c r="AO1050" s="368"/>
      <c r="AP1050" s="368"/>
      <c r="AQ1050" s="368"/>
      <c r="AR1050" s="368"/>
      <c r="AS1050" s="368"/>
      <c r="AT1050" s="368"/>
      <c r="AU1050" s="258">
        <f>SUM(AG1050:AT1050)</f>
        <v>0</v>
      </c>
    </row>
    <row r="1051" spans="1:48" ht="15" outlineLevel="1">
      <c r="A1051" s="466"/>
      <c r="B1051" s="256" t="s">
        <v>345</v>
      </c>
      <c r="C1051" s="253" t="s">
        <v>163</v>
      </c>
      <c r="D1051" s="257"/>
      <c r="E1051" s="257"/>
      <c r="F1051" s="257"/>
      <c r="G1051" s="257"/>
      <c r="H1051" s="257"/>
      <c r="I1051" s="257"/>
      <c r="J1051" s="257"/>
      <c r="K1051" s="257"/>
      <c r="L1051" s="257"/>
      <c r="M1051" s="257"/>
      <c r="N1051" s="257"/>
      <c r="O1051" s="257"/>
      <c r="P1051" s="257"/>
      <c r="Q1051" s="257"/>
      <c r="R1051" s="257">
        <f>R1050</f>
        <v>12</v>
      </c>
      <c r="S1051" s="257"/>
      <c r="T1051" s="257"/>
      <c r="U1051" s="257"/>
      <c r="V1051" s="257"/>
      <c r="W1051" s="257"/>
      <c r="X1051" s="257"/>
      <c r="Y1051" s="257"/>
      <c r="Z1051" s="257"/>
      <c r="AA1051" s="257"/>
      <c r="AB1051" s="257"/>
      <c r="AC1051" s="257"/>
      <c r="AD1051" s="257"/>
      <c r="AE1051" s="257"/>
      <c r="AF1051" s="673"/>
      <c r="AG1051" s="364">
        <f>AG1050</f>
        <v>0</v>
      </c>
      <c r="AH1051" s="364">
        <f t="shared" ref="AH1051:AT1051" si="3102">AH1050</f>
        <v>0</v>
      </c>
      <c r="AI1051" s="364">
        <f t="shared" si="3102"/>
        <v>0</v>
      </c>
      <c r="AJ1051" s="364">
        <f t="shared" si="3102"/>
        <v>0</v>
      </c>
      <c r="AK1051" s="364">
        <f t="shared" si="3102"/>
        <v>0</v>
      </c>
      <c r="AL1051" s="364">
        <f t="shared" si="3102"/>
        <v>0</v>
      </c>
      <c r="AM1051" s="364">
        <f t="shared" si="3102"/>
        <v>0</v>
      </c>
      <c r="AN1051" s="364">
        <f t="shared" si="3102"/>
        <v>0</v>
      </c>
      <c r="AO1051" s="364">
        <f t="shared" si="3102"/>
        <v>0</v>
      </c>
      <c r="AP1051" s="364">
        <f t="shared" si="3102"/>
        <v>0</v>
      </c>
      <c r="AQ1051" s="364">
        <f t="shared" si="3102"/>
        <v>0</v>
      </c>
      <c r="AR1051" s="364">
        <f t="shared" si="3102"/>
        <v>0</v>
      </c>
      <c r="AS1051" s="364">
        <f t="shared" si="3102"/>
        <v>0</v>
      </c>
      <c r="AT1051" s="364">
        <f t="shared" si="3102"/>
        <v>0</v>
      </c>
      <c r="AU1051" s="268"/>
    </row>
    <row r="1052" spans="1:48" ht="15" outlineLevel="1">
      <c r="A1052" s="466"/>
      <c r="B1052" s="256"/>
      <c r="C1052" s="253"/>
      <c r="D1052" s="253"/>
      <c r="E1052" s="253"/>
      <c r="F1052" s="253"/>
      <c r="G1052" s="253"/>
      <c r="H1052" s="253"/>
      <c r="I1052" s="253"/>
      <c r="J1052" s="253"/>
      <c r="K1052" s="253"/>
      <c r="L1052" s="253"/>
      <c r="M1052" s="253"/>
      <c r="N1052" s="253"/>
      <c r="O1052" s="253"/>
      <c r="P1052" s="253"/>
      <c r="Q1052" s="253"/>
      <c r="R1052" s="253"/>
      <c r="S1052" s="253"/>
      <c r="T1052" s="253"/>
      <c r="U1052" s="253"/>
      <c r="V1052" s="253"/>
      <c r="W1052" s="253"/>
      <c r="X1052" s="253"/>
      <c r="Y1052" s="253"/>
      <c r="Z1052" s="253"/>
      <c r="AA1052" s="253"/>
      <c r="AB1052" s="253"/>
      <c r="AC1052" s="253"/>
      <c r="AD1052" s="253"/>
      <c r="AE1052" s="253"/>
      <c r="AF1052" s="253"/>
      <c r="AG1052" s="375"/>
      <c r="AH1052" s="378"/>
      <c r="AI1052" s="378"/>
      <c r="AJ1052" s="378"/>
      <c r="AK1052" s="378"/>
      <c r="AL1052" s="378"/>
      <c r="AM1052" s="378"/>
      <c r="AN1052" s="378"/>
      <c r="AO1052" s="378"/>
      <c r="AP1052" s="378"/>
      <c r="AQ1052" s="378"/>
      <c r="AR1052" s="378"/>
      <c r="AS1052" s="378"/>
      <c r="AT1052" s="378"/>
      <c r="AU1052" s="268"/>
    </row>
    <row r="1053" spans="1:48" ht="15" outlineLevel="1">
      <c r="A1053" s="466">
        <v>18</v>
      </c>
      <c r="B1053" s="381" t="s">
        <v>109</v>
      </c>
      <c r="C1053" s="253" t="s">
        <v>25</v>
      </c>
      <c r="D1053" s="257"/>
      <c r="E1053" s="257"/>
      <c r="F1053" s="257"/>
      <c r="G1053" s="257"/>
      <c r="H1053" s="257"/>
      <c r="I1053" s="257"/>
      <c r="J1053" s="257"/>
      <c r="K1053" s="257"/>
      <c r="L1053" s="257"/>
      <c r="M1053" s="257"/>
      <c r="N1053" s="257"/>
      <c r="O1053" s="257"/>
      <c r="P1053" s="257"/>
      <c r="Q1053" s="257"/>
      <c r="R1053" s="257">
        <v>12</v>
      </c>
      <c r="S1053" s="257"/>
      <c r="T1053" s="257"/>
      <c r="U1053" s="257"/>
      <c r="V1053" s="257"/>
      <c r="W1053" s="257"/>
      <c r="X1053" s="257"/>
      <c r="Y1053" s="257"/>
      <c r="Z1053" s="257"/>
      <c r="AA1053" s="257"/>
      <c r="AB1053" s="257"/>
      <c r="AC1053" s="257"/>
      <c r="AD1053" s="257"/>
      <c r="AE1053" s="257"/>
      <c r="AF1053" s="673"/>
      <c r="AG1053" s="379"/>
      <c r="AH1053" s="363"/>
      <c r="AI1053" s="363"/>
      <c r="AJ1053" s="363"/>
      <c r="AK1053" s="363"/>
      <c r="AL1053" s="363"/>
      <c r="AM1053" s="363"/>
      <c r="AN1053" s="368"/>
      <c r="AO1053" s="368"/>
      <c r="AP1053" s="368"/>
      <c r="AQ1053" s="368"/>
      <c r="AR1053" s="368"/>
      <c r="AS1053" s="368"/>
      <c r="AT1053" s="368"/>
      <c r="AU1053" s="258">
        <f>SUM(AG1053:AT1053)</f>
        <v>0</v>
      </c>
    </row>
    <row r="1054" spans="1:48" ht="15" outlineLevel="1">
      <c r="A1054" s="466"/>
      <c r="B1054" s="256" t="s">
        <v>345</v>
      </c>
      <c r="C1054" s="253" t="s">
        <v>163</v>
      </c>
      <c r="D1054" s="257"/>
      <c r="E1054" s="257"/>
      <c r="F1054" s="257"/>
      <c r="G1054" s="257"/>
      <c r="H1054" s="257"/>
      <c r="I1054" s="257"/>
      <c r="J1054" s="257"/>
      <c r="K1054" s="257"/>
      <c r="L1054" s="257"/>
      <c r="M1054" s="257"/>
      <c r="N1054" s="257"/>
      <c r="O1054" s="257"/>
      <c r="P1054" s="257"/>
      <c r="Q1054" s="257"/>
      <c r="R1054" s="257">
        <f>R1053</f>
        <v>12</v>
      </c>
      <c r="S1054" s="257"/>
      <c r="T1054" s="257"/>
      <c r="U1054" s="257"/>
      <c r="V1054" s="257"/>
      <c r="W1054" s="257"/>
      <c r="X1054" s="257"/>
      <c r="Y1054" s="257"/>
      <c r="Z1054" s="257"/>
      <c r="AA1054" s="257"/>
      <c r="AB1054" s="257"/>
      <c r="AC1054" s="257"/>
      <c r="AD1054" s="257"/>
      <c r="AE1054" s="257"/>
      <c r="AF1054" s="673"/>
      <c r="AG1054" s="364">
        <f>AG1053</f>
        <v>0</v>
      </c>
      <c r="AH1054" s="364">
        <f t="shared" ref="AH1054:AT1054" si="3103">AH1053</f>
        <v>0</v>
      </c>
      <c r="AI1054" s="364">
        <f t="shared" si="3103"/>
        <v>0</v>
      </c>
      <c r="AJ1054" s="364">
        <f t="shared" si="3103"/>
        <v>0</v>
      </c>
      <c r="AK1054" s="364">
        <f t="shared" si="3103"/>
        <v>0</v>
      </c>
      <c r="AL1054" s="364">
        <f t="shared" si="3103"/>
        <v>0</v>
      </c>
      <c r="AM1054" s="364">
        <f t="shared" si="3103"/>
        <v>0</v>
      </c>
      <c r="AN1054" s="364">
        <f t="shared" si="3103"/>
        <v>0</v>
      </c>
      <c r="AO1054" s="364">
        <f t="shared" si="3103"/>
        <v>0</v>
      </c>
      <c r="AP1054" s="364">
        <f t="shared" si="3103"/>
        <v>0</v>
      </c>
      <c r="AQ1054" s="364">
        <f t="shared" si="3103"/>
        <v>0</v>
      </c>
      <c r="AR1054" s="364">
        <f t="shared" si="3103"/>
        <v>0</v>
      </c>
      <c r="AS1054" s="364">
        <f t="shared" si="3103"/>
        <v>0</v>
      </c>
      <c r="AT1054" s="364">
        <f t="shared" si="3103"/>
        <v>0</v>
      </c>
      <c r="AU1054" s="268"/>
    </row>
    <row r="1055" spans="1:48" ht="15" outlineLevel="1">
      <c r="A1055" s="466"/>
      <c r="B1055" s="283"/>
      <c r="C1055" s="253"/>
      <c r="D1055" s="253"/>
      <c r="E1055" s="253"/>
      <c r="F1055" s="253"/>
      <c r="G1055" s="253"/>
      <c r="H1055" s="253"/>
      <c r="I1055" s="253"/>
      <c r="J1055" s="253"/>
      <c r="K1055" s="253"/>
      <c r="L1055" s="253"/>
      <c r="M1055" s="253"/>
      <c r="N1055" s="253"/>
      <c r="O1055" s="253"/>
      <c r="P1055" s="253"/>
      <c r="Q1055" s="253"/>
      <c r="R1055" s="253"/>
      <c r="S1055" s="253"/>
      <c r="T1055" s="253"/>
      <c r="U1055" s="253"/>
      <c r="V1055" s="253"/>
      <c r="W1055" s="253"/>
      <c r="X1055" s="253"/>
      <c r="Y1055" s="253"/>
      <c r="Z1055" s="253"/>
      <c r="AA1055" s="253"/>
      <c r="AB1055" s="253"/>
      <c r="AC1055" s="253"/>
      <c r="AD1055" s="253"/>
      <c r="AE1055" s="253"/>
      <c r="AF1055" s="253"/>
      <c r="AG1055" s="376"/>
      <c r="AH1055" s="377"/>
      <c r="AI1055" s="377"/>
      <c r="AJ1055" s="377"/>
      <c r="AK1055" s="377"/>
      <c r="AL1055" s="377"/>
      <c r="AM1055" s="377"/>
      <c r="AN1055" s="377"/>
      <c r="AO1055" s="377"/>
      <c r="AP1055" s="377"/>
      <c r="AQ1055" s="377"/>
      <c r="AR1055" s="377"/>
      <c r="AS1055" s="377"/>
      <c r="AT1055" s="377"/>
      <c r="AU1055" s="259"/>
    </row>
    <row r="1056" spans="1:48" ht="15" outlineLevel="1">
      <c r="A1056" s="466">
        <v>19</v>
      </c>
      <c r="B1056" s="381" t="s">
        <v>111</v>
      </c>
      <c r="C1056" s="253" t="s">
        <v>25</v>
      </c>
      <c r="D1056" s="257"/>
      <c r="E1056" s="257"/>
      <c r="F1056" s="257"/>
      <c r="G1056" s="257"/>
      <c r="H1056" s="257"/>
      <c r="I1056" s="257"/>
      <c r="J1056" s="257"/>
      <c r="K1056" s="257"/>
      <c r="L1056" s="257"/>
      <c r="M1056" s="257"/>
      <c r="N1056" s="257"/>
      <c r="O1056" s="257"/>
      <c r="P1056" s="257"/>
      <c r="Q1056" s="257"/>
      <c r="R1056" s="257">
        <v>12</v>
      </c>
      <c r="S1056" s="257"/>
      <c r="T1056" s="257"/>
      <c r="U1056" s="257"/>
      <c r="V1056" s="257"/>
      <c r="W1056" s="257"/>
      <c r="X1056" s="257"/>
      <c r="Y1056" s="257"/>
      <c r="Z1056" s="257"/>
      <c r="AA1056" s="257"/>
      <c r="AB1056" s="257"/>
      <c r="AC1056" s="257"/>
      <c r="AD1056" s="257"/>
      <c r="AE1056" s="257"/>
      <c r="AF1056" s="673"/>
      <c r="AG1056" s="379"/>
      <c r="AH1056" s="363"/>
      <c r="AI1056" s="363"/>
      <c r="AJ1056" s="363"/>
      <c r="AK1056" s="363"/>
      <c r="AL1056" s="363"/>
      <c r="AM1056" s="363"/>
      <c r="AN1056" s="368"/>
      <c r="AO1056" s="368"/>
      <c r="AP1056" s="368"/>
      <c r="AQ1056" s="368"/>
      <c r="AR1056" s="368"/>
      <c r="AS1056" s="368"/>
      <c r="AT1056" s="368"/>
      <c r="AU1056" s="258">
        <f>SUM(AG1056:AT1056)</f>
        <v>0</v>
      </c>
    </row>
    <row r="1057" spans="1:47" ht="15" outlineLevel="1">
      <c r="A1057" s="466"/>
      <c r="B1057" s="256" t="s">
        <v>345</v>
      </c>
      <c r="C1057" s="253" t="s">
        <v>163</v>
      </c>
      <c r="D1057" s="257"/>
      <c r="E1057" s="257"/>
      <c r="F1057" s="257"/>
      <c r="G1057" s="257"/>
      <c r="H1057" s="257"/>
      <c r="I1057" s="257"/>
      <c r="J1057" s="257"/>
      <c r="K1057" s="257"/>
      <c r="L1057" s="257"/>
      <c r="M1057" s="257"/>
      <c r="N1057" s="257"/>
      <c r="O1057" s="257"/>
      <c r="P1057" s="257"/>
      <c r="Q1057" s="257"/>
      <c r="R1057" s="257">
        <f>R1056</f>
        <v>12</v>
      </c>
      <c r="S1057" s="257"/>
      <c r="T1057" s="257"/>
      <c r="U1057" s="257"/>
      <c r="V1057" s="257"/>
      <c r="W1057" s="257"/>
      <c r="X1057" s="257"/>
      <c r="Y1057" s="257"/>
      <c r="Z1057" s="257"/>
      <c r="AA1057" s="257"/>
      <c r="AB1057" s="257"/>
      <c r="AC1057" s="257"/>
      <c r="AD1057" s="257"/>
      <c r="AE1057" s="257"/>
      <c r="AF1057" s="673"/>
      <c r="AG1057" s="364">
        <f>AG1056</f>
        <v>0</v>
      </c>
      <c r="AH1057" s="364">
        <f t="shared" ref="AH1057:AT1057" si="3104">AH1056</f>
        <v>0</v>
      </c>
      <c r="AI1057" s="364">
        <f t="shared" si="3104"/>
        <v>0</v>
      </c>
      <c r="AJ1057" s="364">
        <f t="shared" si="3104"/>
        <v>0</v>
      </c>
      <c r="AK1057" s="364">
        <f t="shared" si="3104"/>
        <v>0</v>
      </c>
      <c r="AL1057" s="364">
        <f t="shared" si="3104"/>
        <v>0</v>
      </c>
      <c r="AM1057" s="364">
        <f t="shared" si="3104"/>
        <v>0</v>
      </c>
      <c r="AN1057" s="364">
        <f t="shared" si="3104"/>
        <v>0</v>
      </c>
      <c r="AO1057" s="364">
        <f t="shared" si="3104"/>
        <v>0</v>
      </c>
      <c r="AP1057" s="364">
        <f t="shared" si="3104"/>
        <v>0</v>
      </c>
      <c r="AQ1057" s="364">
        <f t="shared" si="3104"/>
        <v>0</v>
      </c>
      <c r="AR1057" s="364">
        <f t="shared" si="3104"/>
        <v>0</v>
      </c>
      <c r="AS1057" s="364">
        <f t="shared" si="3104"/>
        <v>0</v>
      </c>
      <c r="AT1057" s="364">
        <f t="shared" si="3104"/>
        <v>0</v>
      </c>
      <c r="AU1057" s="259"/>
    </row>
    <row r="1058" spans="1:47" ht="15" outlineLevel="1">
      <c r="A1058" s="466"/>
      <c r="B1058" s="283"/>
      <c r="C1058" s="253"/>
      <c r="D1058" s="253"/>
      <c r="E1058" s="253"/>
      <c r="F1058" s="253"/>
      <c r="G1058" s="253"/>
      <c r="H1058" s="253"/>
      <c r="I1058" s="253"/>
      <c r="J1058" s="253"/>
      <c r="K1058" s="253"/>
      <c r="L1058" s="253"/>
      <c r="M1058" s="253"/>
      <c r="N1058" s="253"/>
      <c r="O1058" s="253"/>
      <c r="P1058" s="253"/>
      <c r="Q1058" s="253"/>
      <c r="R1058" s="253"/>
      <c r="S1058" s="253"/>
      <c r="T1058" s="253"/>
      <c r="U1058" s="253"/>
      <c r="V1058" s="253"/>
      <c r="W1058" s="253"/>
      <c r="X1058" s="253"/>
      <c r="Y1058" s="253"/>
      <c r="Z1058" s="253"/>
      <c r="AA1058" s="253"/>
      <c r="AB1058" s="253"/>
      <c r="AC1058" s="253"/>
      <c r="AD1058" s="253"/>
      <c r="AE1058" s="253"/>
      <c r="AF1058" s="253"/>
      <c r="AG1058" s="365"/>
      <c r="AH1058" s="365"/>
      <c r="AI1058" s="365"/>
      <c r="AJ1058" s="365"/>
      <c r="AK1058" s="365"/>
      <c r="AL1058" s="365"/>
      <c r="AM1058" s="365"/>
      <c r="AN1058" s="365"/>
      <c r="AO1058" s="365"/>
      <c r="AP1058" s="365"/>
      <c r="AQ1058" s="365"/>
      <c r="AR1058" s="365"/>
      <c r="AS1058" s="365"/>
      <c r="AT1058" s="365"/>
      <c r="AU1058" s="268"/>
    </row>
    <row r="1059" spans="1:47" ht="15" outlineLevel="1">
      <c r="A1059" s="466">
        <v>20</v>
      </c>
      <c r="B1059" s="381" t="s">
        <v>110</v>
      </c>
      <c r="C1059" s="253" t="s">
        <v>25</v>
      </c>
      <c r="D1059" s="257"/>
      <c r="E1059" s="257"/>
      <c r="F1059" s="257"/>
      <c r="G1059" s="257"/>
      <c r="H1059" s="257"/>
      <c r="I1059" s="257"/>
      <c r="J1059" s="257"/>
      <c r="K1059" s="257"/>
      <c r="L1059" s="257"/>
      <c r="M1059" s="257"/>
      <c r="N1059" s="257"/>
      <c r="O1059" s="257"/>
      <c r="P1059" s="257"/>
      <c r="Q1059" s="257"/>
      <c r="R1059" s="257">
        <v>12</v>
      </c>
      <c r="S1059" s="257"/>
      <c r="T1059" s="257"/>
      <c r="U1059" s="257"/>
      <c r="V1059" s="257"/>
      <c r="W1059" s="257"/>
      <c r="X1059" s="257"/>
      <c r="Y1059" s="257"/>
      <c r="Z1059" s="257"/>
      <c r="AA1059" s="257"/>
      <c r="AB1059" s="257"/>
      <c r="AC1059" s="257"/>
      <c r="AD1059" s="257"/>
      <c r="AE1059" s="257"/>
      <c r="AF1059" s="673"/>
      <c r="AG1059" s="379"/>
      <c r="AH1059" s="363"/>
      <c r="AI1059" s="363"/>
      <c r="AJ1059" s="363"/>
      <c r="AK1059" s="363"/>
      <c r="AL1059" s="363"/>
      <c r="AM1059" s="363"/>
      <c r="AN1059" s="368"/>
      <c r="AO1059" s="368"/>
      <c r="AP1059" s="368"/>
      <c r="AQ1059" s="368"/>
      <c r="AR1059" s="368"/>
      <c r="AS1059" s="368"/>
      <c r="AT1059" s="368"/>
      <c r="AU1059" s="258">
        <f>SUM(AG1059:AT1059)</f>
        <v>0</v>
      </c>
    </row>
    <row r="1060" spans="1:47" ht="15" outlineLevel="1">
      <c r="A1060" s="466"/>
      <c r="B1060" s="256" t="s">
        <v>345</v>
      </c>
      <c r="C1060" s="253" t="s">
        <v>163</v>
      </c>
      <c r="D1060" s="257"/>
      <c r="E1060" s="257"/>
      <c r="F1060" s="257"/>
      <c r="G1060" s="257"/>
      <c r="H1060" s="257"/>
      <c r="I1060" s="257"/>
      <c r="J1060" s="257"/>
      <c r="K1060" s="257"/>
      <c r="L1060" s="257"/>
      <c r="M1060" s="257"/>
      <c r="N1060" s="257"/>
      <c r="O1060" s="257"/>
      <c r="P1060" s="257"/>
      <c r="Q1060" s="257"/>
      <c r="R1060" s="257">
        <f>R1059</f>
        <v>12</v>
      </c>
      <c r="S1060" s="257"/>
      <c r="T1060" s="257"/>
      <c r="U1060" s="257"/>
      <c r="V1060" s="257"/>
      <c r="W1060" s="257"/>
      <c r="X1060" s="257"/>
      <c r="Y1060" s="257"/>
      <c r="Z1060" s="257"/>
      <c r="AA1060" s="257"/>
      <c r="AB1060" s="257"/>
      <c r="AC1060" s="257"/>
      <c r="AD1060" s="257"/>
      <c r="AE1060" s="257"/>
      <c r="AF1060" s="673"/>
      <c r="AG1060" s="364">
        <f t="shared" ref="AG1060:AT1060" si="3105">AG1059</f>
        <v>0</v>
      </c>
      <c r="AH1060" s="364">
        <f t="shared" si="3105"/>
        <v>0</v>
      </c>
      <c r="AI1060" s="364">
        <f t="shared" si="3105"/>
        <v>0</v>
      </c>
      <c r="AJ1060" s="364">
        <f t="shared" si="3105"/>
        <v>0</v>
      </c>
      <c r="AK1060" s="364">
        <f t="shared" si="3105"/>
        <v>0</v>
      </c>
      <c r="AL1060" s="364">
        <f t="shared" si="3105"/>
        <v>0</v>
      </c>
      <c r="AM1060" s="364">
        <f t="shared" si="3105"/>
        <v>0</v>
      </c>
      <c r="AN1060" s="364">
        <f t="shared" si="3105"/>
        <v>0</v>
      </c>
      <c r="AO1060" s="364">
        <f t="shared" si="3105"/>
        <v>0</v>
      </c>
      <c r="AP1060" s="364">
        <f t="shared" si="3105"/>
        <v>0</v>
      </c>
      <c r="AQ1060" s="364">
        <f t="shared" si="3105"/>
        <v>0</v>
      </c>
      <c r="AR1060" s="364">
        <f t="shared" si="3105"/>
        <v>0</v>
      </c>
      <c r="AS1060" s="364">
        <f t="shared" si="3105"/>
        <v>0</v>
      </c>
      <c r="AT1060" s="364">
        <f t="shared" si="3105"/>
        <v>0</v>
      </c>
      <c r="AU1060" s="268"/>
    </row>
    <row r="1061" spans="1:47" ht="15.6" outlineLevel="1">
      <c r="A1061" s="466"/>
      <c r="B1061" s="284"/>
      <c r="C1061" s="262"/>
      <c r="D1061" s="253"/>
      <c r="E1061" s="253"/>
      <c r="F1061" s="253"/>
      <c r="G1061" s="253"/>
      <c r="H1061" s="253"/>
      <c r="I1061" s="253"/>
      <c r="J1061" s="253"/>
      <c r="K1061" s="253"/>
      <c r="L1061" s="253"/>
      <c r="M1061" s="253"/>
      <c r="N1061" s="253"/>
      <c r="O1061" s="253"/>
      <c r="P1061" s="253"/>
      <c r="Q1061" s="253"/>
      <c r="R1061" s="262"/>
      <c r="S1061" s="253"/>
      <c r="T1061" s="253"/>
      <c r="U1061" s="253"/>
      <c r="V1061" s="253"/>
      <c r="W1061" s="253"/>
      <c r="X1061" s="253"/>
      <c r="Y1061" s="253"/>
      <c r="Z1061" s="253"/>
      <c r="AA1061" s="253"/>
      <c r="AB1061" s="253"/>
      <c r="AC1061" s="253"/>
      <c r="AD1061" s="253"/>
      <c r="AE1061" s="253"/>
      <c r="AF1061" s="253"/>
      <c r="AG1061" s="365"/>
      <c r="AH1061" s="365"/>
      <c r="AI1061" s="365"/>
      <c r="AJ1061" s="365"/>
      <c r="AK1061" s="365"/>
      <c r="AL1061" s="365"/>
      <c r="AM1061" s="365"/>
      <c r="AN1061" s="365"/>
      <c r="AO1061" s="365"/>
      <c r="AP1061" s="365"/>
      <c r="AQ1061" s="365"/>
      <c r="AR1061" s="365"/>
      <c r="AS1061" s="365"/>
      <c r="AT1061" s="365"/>
      <c r="AU1061" s="268"/>
    </row>
    <row r="1062" spans="1:47" ht="15.6" outlineLevel="1">
      <c r="A1062" s="466"/>
      <c r="B1062" s="456" t="s">
        <v>500</v>
      </c>
      <c r="C1062" s="253"/>
      <c r="D1062" s="253"/>
      <c r="E1062" s="253"/>
      <c r="F1062" s="253"/>
      <c r="G1062" s="253"/>
      <c r="H1062" s="253"/>
      <c r="I1062" s="253"/>
      <c r="J1062" s="253"/>
      <c r="K1062" s="253"/>
      <c r="L1062" s="253"/>
      <c r="M1062" s="253"/>
      <c r="N1062" s="253"/>
      <c r="O1062" s="253"/>
      <c r="P1062" s="253"/>
      <c r="Q1062" s="253"/>
      <c r="R1062" s="253"/>
      <c r="S1062" s="253"/>
      <c r="T1062" s="253"/>
      <c r="U1062" s="253"/>
      <c r="V1062" s="253"/>
      <c r="W1062" s="253"/>
      <c r="X1062" s="253"/>
      <c r="Y1062" s="253"/>
      <c r="Z1062" s="253"/>
      <c r="AA1062" s="253"/>
      <c r="AB1062" s="253"/>
      <c r="AC1062" s="253"/>
      <c r="AD1062" s="253"/>
      <c r="AE1062" s="253"/>
      <c r="AF1062" s="253"/>
      <c r="AG1062" s="375"/>
      <c r="AH1062" s="378"/>
      <c r="AI1062" s="378"/>
      <c r="AJ1062" s="378"/>
      <c r="AK1062" s="378"/>
      <c r="AL1062" s="378"/>
      <c r="AM1062" s="378"/>
      <c r="AN1062" s="378"/>
      <c r="AO1062" s="378"/>
      <c r="AP1062" s="378"/>
      <c r="AQ1062" s="378"/>
      <c r="AR1062" s="378"/>
      <c r="AS1062" s="378"/>
      <c r="AT1062" s="378"/>
      <c r="AU1062" s="268"/>
    </row>
    <row r="1063" spans="1:47" ht="15.6" outlineLevel="1">
      <c r="A1063" s="466"/>
      <c r="B1063" s="445" t="s">
        <v>496</v>
      </c>
      <c r="C1063" s="253"/>
      <c r="D1063" s="253"/>
      <c r="E1063" s="253"/>
      <c r="F1063" s="253"/>
      <c r="G1063" s="253"/>
      <c r="H1063" s="253"/>
      <c r="I1063" s="253"/>
      <c r="J1063" s="253"/>
      <c r="K1063" s="253"/>
      <c r="L1063" s="253"/>
      <c r="M1063" s="253"/>
      <c r="N1063" s="253"/>
      <c r="O1063" s="253"/>
      <c r="P1063" s="253"/>
      <c r="Q1063" s="253"/>
      <c r="R1063" s="253"/>
      <c r="S1063" s="253"/>
      <c r="T1063" s="253"/>
      <c r="U1063" s="253"/>
      <c r="V1063" s="253"/>
      <c r="W1063" s="253"/>
      <c r="X1063" s="253"/>
      <c r="Y1063" s="253"/>
      <c r="Z1063" s="253"/>
      <c r="AA1063" s="253"/>
      <c r="AB1063" s="253"/>
      <c r="AC1063" s="253"/>
      <c r="AD1063" s="253"/>
      <c r="AE1063" s="253"/>
      <c r="AF1063" s="253"/>
      <c r="AG1063" s="375"/>
      <c r="AH1063" s="378"/>
      <c r="AI1063" s="378"/>
      <c r="AJ1063" s="378"/>
      <c r="AK1063" s="378"/>
      <c r="AL1063" s="378"/>
      <c r="AM1063" s="378"/>
      <c r="AN1063" s="378"/>
      <c r="AO1063" s="378"/>
      <c r="AP1063" s="378"/>
      <c r="AQ1063" s="378"/>
      <c r="AR1063" s="378"/>
      <c r="AS1063" s="378"/>
      <c r="AT1063" s="378"/>
      <c r="AU1063" s="268"/>
    </row>
    <row r="1064" spans="1:47" ht="15" customHeight="1" outlineLevel="1">
      <c r="A1064" s="466">
        <v>21</v>
      </c>
      <c r="B1064" s="381" t="s">
        <v>113</v>
      </c>
      <c r="C1064" s="253" t="s">
        <v>25</v>
      </c>
      <c r="D1064" s="257"/>
      <c r="E1064" s="257"/>
      <c r="F1064" s="257"/>
      <c r="G1064" s="257"/>
      <c r="H1064" s="257"/>
      <c r="I1064" s="257"/>
      <c r="J1064" s="257"/>
      <c r="K1064" s="257"/>
      <c r="L1064" s="257"/>
      <c r="M1064" s="257"/>
      <c r="N1064" s="257"/>
      <c r="O1064" s="257"/>
      <c r="P1064" s="257"/>
      <c r="Q1064" s="673"/>
      <c r="R1064" s="253"/>
      <c r="S1064" s="257"/>
      <c r="T1064" s="257"/>
      <c r="U1064" s="257"/>
      <c r="V1064" s="257"/>
      <c r="W1064" s="257"/>
      <c r="X1064" s="257"/>
      <c r="Y1064" s="257"/>
      <c r="Z1064" s="257"/>
      <c r="AA1064" s="257"/>
      <c r="AB1064" s="257"/>
      <c r="AC1064" s="257"/>
      <c r="AD1064" s="257"/>
      <c r="AE1064" s="257"/>
      <c r="AF1064" s="673"/>
      <c r="AG1064" s="363"/>
      <c r="AH1064" s="363"/>
      <c r="AI1064" s="363"/>
      <c r="AJ1064" s="363"/>
      <c r="AK1064" s="363"/>
      <c r="AL1064" s="363"/>
      <c r="AM1064" s="363"/>
      <c r="AN1064" s="363"/>
      <c r="AO1064" s="363"/>
      <c r="AP1064" s="363"/>
      <c r="AQ1064" s="363"/>
      <c r="AR1064" s="363"/>
      <c r="AS1064" s="363"/>
      <c r="AT1064" s="363"/>
      <c r="AU1064" s="258">
        <f>SUM(AG1064:AT1064)</f>
        <v>0</v>
      </c>
    </row>
    <row r="1065" spans="1:47" ht="15" customHeight="1" outlineLevel="1">
      <c r="A1065" s="466"/>
      <c r="B1065" s="256" t="s">
        <v>345</v>
      </c>
      <c r="C1065" s="253" t="s">
        <v>163</v>
      </c>
      <c r="D1065" s="257"/>
      <c r="E1065" s="257"/>
      <c r="F1065" s="257"/>
      <c r="G1065" s="257"/>
      <c r="H1065" s="257"/>
      <c r="I1065" s="257"/>
      <c r="J1065" s="257"/>
      <c r="K1065" s="257"/>
      <c r="L1065" s="257"/>
      <c r="M1065" s="257"/>
      <c r="N1065" s="257"/>
      <c r="O1065" s="257"/>
      <c r="P1065" s="257"/>
      <c r="Q1065" s="673"/>
      <c r="R1065" s="253"/>
      <c r="S1065" s="257"/>
      <c r="T1065" s="257"/>
      <c r="U1065" s="257"/>
      <c r="V1065" s="257"/>
      <c r="W1065" s="257"/>
      <c r="X1065" s="257"/>
      <c r="Y1065" s="257"/>
      <c r="Z1065" s="257"/>
      <c r="AA1065" s="257"/>
      <c r="AB1065" s="257"/>
      <c r="AC1065" s="257"/>
      <c r="AD1065" s="257"/>
      <c r="AE1065" s="257"/>
      <c r="AF1065" s="673"/>
      <c r="AG1065" s="364">
        <f>AG1064</f>
        <v>0</v>
      </c>
      <c r="AH1065" s="364">
        <f t="shared" ref="AH1065" si="3106">AH1064</f>
        <v>0</v>
      </c>
      <c r="AI1065" s="364">
        <f t="shared" ref="AI1065" si="3107">AI1064</f>
        <v>0</v>
      </c>
      <c r="AJ1065" s="364">
        <f t="shared" ref="AJ1065" si="3108">AJ1064</f>
        <v>0</v>
      </c>
      <c r="AK1065" s="364">
        <f t="shared" ref="AK1065" si="3109">AK1064</f>
        <v>0</v>
      </c>
      <c r="AL1065" s="364">
        <f t="shared" ref="AL1065" si="3110">AL1064</f>
        <v>0</v>
      </c>
      <c r="AM1065" s="364">
        <f t="shared" ref="AM1065" si="3111">AM1064</f>
        <v>0</v>
      </c>
      <c r="AN1065" s="364">
        <f t="shared" ref="AN1065" si="3112">AN1064</f>
        <v>0</v>
      </c>
      <c r="AO1065" s="364">
        <f t="shared" ref="AO1065" si="3113">AO1064</f>
        <v>0</v>
      </c>
      <c r="AP1065" s="364">
        <f t="shared" ref="AP1065" si="3114">AP1064</f>
        <v>0</v>
      </c>
      <c r="AQ1065" s="364">
        <f t="shared" ref="AQ1065" si="3115">AQ1064</f>
        <v>0</v>
      </c>
      <c r="AR1065" s="364">
        <f t="shared" ref="AR1065" si="3116">AR1064</f>
        <v>0</v>
      </c>
      <c r="AS1065" s="364">
        <f t="shared" ref="AS1065" si="3117">AS1064</f>
        <v>0</v>
      </c>
      <c r="AT1065" s="364">
        <f t="shared" ref="AT1065" si="3118">AT1064</f>
        <v>0</v>
      </c>
      <c r="AU1065" s="268"/>
    </row>
    <row r="1066" spans="1:47" ht="15" customHeight="1" outlineLevel="1">
      <c r="A1066" s="466"/>
      <c r="B1066" s="256"/>
      <c r="C1066" s="253"/>
      <c r="D1066" s="253"/>
      <c r="E1066" s="253"/>
      <c r="F1066" s="253"/>
      <c r="G1066" s="253"/>
      <c r="H1066" s="253"/>
      <c r="I1066" s="253"/>
      <c r="J1066" s="253"/>
      <c r="K1066" s="253"/>
      <c r="L1066" s="253"/>
      <c r="M1066" s="253"/>
      <c r="N1066" s="253"/>
      <c r="O1066" s="253"/>
      <c r="P1066" s="253"/>
      <c r="Q1066" s="253"/>
      <c r="R1066" s="253"/>
      <c r="S1066" s="253"/>
      <c r="T1066" s="253"/>
      <c r="U1066" s="253"/>
      <c r="V1066" s="253"/>
      <c r="W1066" s="253"/>
      <c r="X1066" s="253"/>
      <c r="Y1066" s="253"/>
      <c r="Z1066" s="253"/>
      <c r="AA1066" s="253"/>
      <c r="AB1066" s="253"/>
      <c r="AC1066" s="253"/>
      <c r="AD1066" s="253"/>
      <c r="AE1066" s="253"/>
      <c r="AF1066" s="253"/>
      <c r="AG1066" s="375"/>
      <c r="AH1066" s="378"/>
      <c r="AI1066" s="378"/>
      <c r="AJ1066" s="378"/>
      <c r="AK1066" s="378"/>
      <c r="AL1066" s="378"/>
      <c r="AM1066" s="378"/>
      <c r="AN1066" s="378"/>
      <c r="AO1066" s="378"/>
      <c r="AP1066" s="378"/>
      <c r="AQ1066" s="378"/>
      <c r="AR1066" s="378"/>
      <c r="AS1066" s="378"/>
      <c r="AT1066" s="378"/>
      <c r="AU1066" s="268"/>
    </row>
    <row r="1067" spans="1:47" ht="15" customHeight="1" outlineLevel="1">
      <c r="A1067" s="466">
        <v>22</v>
      </c>
      <c r="B1067" s="381" t="s">
        <v>114</v>
      </c>
      <c r="C1067" s="253" t="s">
        <v>25</v>
      </c>
      <c r="D1067" s="257"/>
      <c r="E1067" s="257"/>
      <c r="F1067" s="257"/>
      <c r="G1067" s="257"/>
      <c r="H1067" s="257"/>
      <c r="I1067" s="257"/>
      <c r="J1067" s="257"/>
      <c r="K1067" s="257"/>
      <c r="L1067" s="257"/>
      <c r="M1067" s="257"/>
      <c r="N1067" s="257"/>
      <c r="O1067" s="257"/>
      <c r="P1067" s="257"/>
      <c r="Q1067" s="673"/>
      <c r="R1067" s="253"/>
      <c r="S1067" s="257"/>
      <c r="T1067" s="257"/>
      <c r="U1067" s="257"/>
      <c r="V1067" s="257"/>
      <c r="W1067" s="257"/>
      <c r="X1067" s="257"/>
      <c r="Y1067" s="257"/>
      <c r="Z1067" s="257"/>
      <c r="AA1067" s="257"/>
      <c r="AB1067" s="257"/>
      <c r="AC1067" s="257"/>
      <c r="AD1067" s="257"/>
      <c r="AE1067" s="257"/>
      <c r="AF1067" s="673"/>
      <c r="AG1067" s="363"/>
      <c r="AH1067" s="363"/>
      <c r="AI1067" s="363"/>
      <c r="AJ1067" s="363"/>
      <c r="AK1067" s="363"/>
      <c r="AL1067" s="363"/>
      <c r="AM1067" s="363"/>
      <c r="AN1067" s="363"/>
      <c r="AO1067" s="363"/>
      <c r="AP1067" s="363"/>
      <c r="AQ1067" s="363"/>
      <c r="AR1067" s="363"/>
      <c r="AS1067" s="363"/>
      <c r="AT1067" s="363"/>
      <c r="AU1067" s="258">
        <f>SUM(AG1067:AT1067)</f>
        <v>0</v>
      </c>
    </row>
    <row r="1068" spans="1:47" ht="15" customHeight="1" outlineLevel="1">
      <c r="A1068" s="466"/>
      <c r="B1068" s="256" t="s">
        <v>345</v>
      </c>
      <c r="C1068" s="253" t="s">
        <v>163</v>
      </c>
      <c r="D1068" s="257"/>
      <c r="E1068" s="257"/>
      <c r="F1068" s="257"/>
      <c r="G1068" s="257"/>
      <c r="H1068" s="257"/>
      <c r="I1068" s="257"/>
      <c r="J1068" s="257"/>
      <c r="K1068" s="257"/>
      <c r="L1068" s="257"/>
      <c r="M1068" s="257"/>
      <c r="N1068" s="257"/>
      <c r="O1068" s="257"/>
      <c r="P1068" s="257"/>
      <c r="Q1068" s="673"/>
      <c r="R1068" s="253"/>
      <c r="S1068" s="257"/>
      <c r="T1068" s="257"/>
      <c r="U1068" s="257"/>
      <c r="V1068" s="257"/>
      <c r="W1068" s="257"/>
      <c r="X1068" s="257"/>
      <c r="Y1068" s="257"/>
      <c r="Z1068" s="257"/>
      <c r="AA1068" s="257"/>
      <c r="AB1068" s="257"/>
      <c r="AC1068" s="257"/>
      <c r="AD1068" s="257"/>
      <c r="AE1068" s="257"/>
      <c r="AF1068" s="673"/>
      <c r="AG1068" s="364">
        <f>AG1067</f>
        <v>0</v>
      </c>
      <c r="AH1068" s="364">
        <f t="shared" ref="AH1068" si="3119">AH1067</f>
        <v>0</v>
      </c>
      <c r="AI1068" s="364">
        <f t="shared" ref="AI1068" si="3120">AI1067</f>
        <v>0</v>
      </c>
      <c r="AJ1068" s="364">
        <f t="shared" ref="AJ1068" si="3121">AJ1067</f>
        <v>0</v>
      </c>
      <c r="AK1068" s="364">
        <f t="shared" ref="AK1068" si="3122">AK1067</f>
        <v>0</v>
      </c>
      <c r="AL1068" s="364">
        <f t="shared" ref="AL1068" si="3123">AL1067</f>
        <v>0</v>
      </c>
      <c r="AM1068" s="364">
        <f t="shared" ref="AM1068" si="3124">AM1067</f>
        <v>0</v>
      </c>
      <c r="AN1068" s="364">
        <f t="shared" ref="AN1068" si="3125">AN1067</f>
        <v>0</v>
      </c>
      <c r="AO1068" s="364">
        <f t="shared" ref="AO1068" si="3126">AO1067</f>
        <v>0</v>
      </c>
      <c r="AP1068" s="364">
        <f t="shared" ref="AP1068" si="3127">AP1067</f>
        <v>0</v>
      </c>
      <c r="AQ1068" s="364">
        <f t="shared" ref="AQ1068" si="3128">AQ1067</f>
        <v>0</v>
      </c>
      <c r="AR1068" s="364">
        <f t="shared" ref="AR1068" si="3129">AR1067</f>
        <v>0</v>
      </c>
      <c r="AS1068" s="364">
        <f t="shared" ref="AS1068" si="3130">AS1067</f>
        <v>0</v>
      </c>
      <c r="AT1068" s="364">
        <f t="shared" ref="AT1068" si="3131">AT1067</f>
        <v>0</v>
      </c>
      <c r="AU1068" s="268"/>
    </row>
    <row r="1069" spans="1:47" ht="15" customHeight="1" outlineLevel="1">
      <c r="A1069" s="466"/>
      <c r="B1069" s="256"/>
      <c r="C1069" s="253"/>
      <c r="D1069" s="253"/>
      <c r="E1069" s="253"/>
      <c r="F1069" s="253"/>
      <c r="G1069" s="253"/>
      <c r="H1069" s="253"/>
      <c r="I1069" s="253"/>
      <c r="J1069" s="253"/>
      <c r="K1069" s="253"/>
      <c r="L1069" s="253"/>
      <c r="M1069" s="253"/>
      <c r="N1069" s="253"/>
      <c r="O1069" s="253"/>
      <c r="P1069" s="253"/>
      <c r="Q1069" s="253"/>
      <c r="R1069" s="253"/>
      <c r="S1069" s="253"/>
      <c r="T1069" s="253"/>
      <c r="U1069" s="253"/>
      <c r="V1069" s="253"/>
      <c r="W1069" s="253"/>
      <c r="X1069" s="253"/>
      <c r="Y1069" s="253"/>
      <c r="Z1069" s="253"/>
      <c r="AA1069" s="253"/>
      <c r="AB1069" s="253"/>
      <c r="AC1069" s="253"/>
      <c r="AD1069" s="253"/>
      <c r="AE1069" s="253"/>
      <c r="AF1069" s="253"/>
      <c r="AG1069" s="375"/>
      <c r="AH1069" s="378"/>
      <c r="AI1069" s="378"/>
      <c r="AJ1069" s="378"/>
      <c r="AK1069" s="378"/>
      <c r="AL1069" s="378"/>
      <c r="AM1069" s="378"/>
      <c r="AN1069" s="378"/>
      <c r="AO1069" s="378"/>
      <c r="AP1069" s="378"/>
      <c r="AQ1069" s="378"/>
      <c r="AR1069" s="378"/>
      <c r="AS1069" s="378"/>
      <c r="AT1069" s="378"/>
      <c r="AU1069" s="268"/>
    </row>
    <row r="1070" spans="1:47" ht="15" customHeight="1" outlineLevel="1">
      <c r="A1070" s="466">
        <v>23</v>
      </c>
      <c r="B1070" s="381" t="s">
        <v>115</v>
      </c>
      <c r="C1070" s="253" t="s">
        <v>25</v>
      </c>
      <c r="D1070" s="257"/>
      <c r="E1070" s="257"/>
      <c r="F1070" s="257"/>
      <c r="G1070" s="257"/>
      <c r="H1070" s="257"/>
      <c r="I1070" s="257"/>
      <c r="J1070" s="257"/>
      <c r="K1070" s="257"/>
      <c r="L1070" s="257"/>
      <c r="M1070" s="257"/>
      <c r="N1070" s="257"/>
      <c r="O1070" s="257"/>
      <c r="P1070" s="257"/>
      <c r="Q1070" s="673"/>
      <c r="R1070" s="253"/>
      <c r="S1070" s="257"/>
      <c r="T1070" s="257"/>
      <c r="U1070" s="257"/>
      <c r="V1070" s="257"/>
      <c r="W1070" s="257"/>
      <c r="X1070" s="257"/>
      <c r="Y1070" s="257"/>
      <c r="Z1070" s="257"/>
      <c r="AA1070" s="257"/>
      <c r="AB1070" s="257"/>
      <c r="AC1070" s="257"/>
      <c r="AD1070" s="257"/>
      <c r="AE1070" s="257"/>
      <c r="AF1070" s="673"/>
      <c r="AG1070" s="363"/>
      <c r="AH1070" s="363"/>
      <c r="AI1070" s="363"/>
      <c r="AJ1070" s="363"/>
      <c r="AK1070" s="363"/>
      <c r="AL1070" s="363"/>
      <c r="AM1070" s="363"/>
      <c r="AN1070" s="363"/>
      <c r="AO1070" s="363"/>
      <c r="AP1070" s="363"/>
      <c r="AQ1070" s="363"/>
      <c r="AR1070" s="363"/>
      <c r="AS1070" s="363"/>
      <c r="AT1070" s="363"/>
      <c r="AU1070" s="258">
        <f>SUM(AG1070:AT1070)</f>
        <v>0</v>
      </c>
    </row>
    <row r="1071" spans="1:47" ht="15" customHeight="1" outlineLevel="1">
      <c r="A1071" s="466"/>
      <c r="B1071" s="256" t="s">
        <v>345</v>
      </c>
      <c r="C1071" s="253" t="s">
        <v>163</v>
      </c>
      <c r="D1071" s="257"/>
      <c r="E1071" s="257"/>
      <c r="F1071" s="257"/>
      <c r="G1071" s="257"/>
      <c r="H1071" s="257"/>
      <c r="I1071" s="257"/>
      <c r="J1071" s="257"/>
      <c r="K1071" s="257"/>
      <c r="L1071" s="257"/>
      <c r="M1071" s="257"/>
      <c r="N1071" s="257"/>
      <c r="O1071" s="257"/>
      <c r="P1071" s="257"/>
      <c r="Q1071" s="673"/>
      <c r="R1071" s="253"/>
      <c r="S1071" s="257"/>
      <c r="T1071" s="257"/>
      <c r="U1071" s="257"/>
      <c r="V1071" s="257"/>
      <c r="W1071" s="257"/>
      <c r="X1071" s="257"/>
      <c r="Y1071" s="257"/>
      <c r="Z1071" s="257"/>
      <c r="AA1071" s="257"/>
      <c r="AB1071" s="257"/>
      <c r="AC1071" s="257"/>
      <c r="AD1071" s="257"/>
      <c r="AE1071" s="257"/>
      <c r="AF1071" s="673"/>
      <c r="AG1071" s="364">
        <f>AG1070</f>
        <v>0</v>
      </c>
      <c r="AH1071" s="364">
        <f t="shared" ref="AH1071" si="3132">AH1070</f>
        <v>0</v>
      </c>
      <c r="AI1071" s="364">
        <f t="shared" ref="AI1071" si="3133">AI1070</f>
        <v>0</v>
      </c>
      <c r="AJ1071" s="364">
        <f t="shared" ref="AJ1071" si="3134">AJ1070</f>
        <v>0</v>
      </c>
      <c r="AK1071" s="364">
        <f t="shared" ref="AK1071" si="3135">AK1070</f>
        <v>0</v>
      </c>
      <c r="AL1071" s="364">
        <f t="shared" ref="AL1071" si="3136">AL1070</f>
        <v>0</v>
      </c>
      <c r="AM1071" s="364">
        <f t="shared" ref="AM1071" si="3137">AM1070</f>
        <v>0</v>
      </c>
      <c r="AN1071" s="364">
        <f t="shared" ref="AN1071" si="3138">AN1070</f>
        <v>0</v>
      </c>
      <c r="AO1071" s="364">
        <f t="shared" ref="AO1071" si="3139">AO1070</f>
        <v>0</v>
      </c>
      <c r="AP1071" s="364">
        <f t="shared" ref="AP1071" si="3140">AP1070</f>
        <v>0</v>
      </c>
      <c r="AQ1071" s="364">
        <f t="shared" ref="AQ1071" si="3141">AQ1070</f>
        <v>0</v>
      </c>
      <c r="AR1071" s="364">
        <f t="shared" ref="AR1071" si="3142">AR1070</f>
        <v>0</v>
      </c>
      <c r="AS1071" s="364">
        <f t="shared" ref="AS1071" si="3143">AS1070</f>
        <v>0</v>
      </c>
      <c r="AT1071" s="364">
        <f t="shared" ref="AT1071" si="3144">AT1070</f>
        <v>0</v>
      </c>
      <c r="AU1071" s="268"/>
    </row>
    <row r="1072" spans="1:47" ht="15" customHeight="1" outlineLevel="1">
      <c r="A1072" s="466"/>
      <c r="B1072" s="383"/>
      <c r="C1072" s="253"/>
      <c r="D1072" s="253"/>
      <c r="E1072" s="253"/>
      <c r="F1072" s="253"/>
      <c r="G1072" s="253"/>
      <c r="H1072" s="253"/>
      <c r="I1072" s="253"/>
      <c r="J1072" s="253"/>
      <c r="K1072" s="253"/>
      <c r="L1072" s="253"/>
      <c r="M1072" s="253"/>
      <c r="N1072" s="253"/>
      <c r="O1072" s="253"/>
      <c r="P1072" s="253"/>
      <c r="Q1072" s="253"/>
      <c r="R1072" s="253"/>
      <c r="S1072" s="253"/>
      <c r="T1072" s="253"/>
      <c r="U1072" s="253"/>
      <c r="V1072" s="253"/>
      <c r="W1072" s="253"/>
      <c r="X1072" s="253"/>
      <c r="Y1072" s="253"/>
      <c r="Z1072" s="253"/>
      <c r="AA1072" s="253"/>
      <c r="AB1072" s="253"/>
      <c r="AC1072" s="253"/>
      <c r="AD1072" s="253"/>
      <c r="AE1072" s="253"/>
      <c r="AF1072" s="253"/>
      <c r="AG1072" s="375"/>
      <c r="AH1072" s="378"/>
      <c r="AI1072" s="378"/>
      <c r="AJ1072" s="378"/>
      <c r="AK1072" s="378"/>
      <c r="AL1072" s="378"/>
      <c r="AM1072" s="378"/>
      <c r="AN1072" s="378"/>
      <c r="AO1072" s="378"/>
      <c r="AP1072" s="378"/>
      <c r="AQ1072" s="378"/>
      <c r="AR1072" s="378"/>
      <c r="AS1072" s="378"/>
      <c r="AT1072" s="378"/>
      <c r="AU1072" s="268"/>
    </row>
    <row r="1073" spans="1:47" ht="15" customHeight="1" outlineLevel="1">
      <c r="A1073" s="466">
        <v>24</v>
      </c>
      <c r="B1073" s="381" t="s">
        <v>116</v>
      </c>
      <c r="C1073" s="253" t="s">
        <v>25</v>
      </c>
      <c r="D1073" s="257"/>
      <c r="E1073" s="257"/>
      <c r="F1073" s="257"/>
      <c r="G1073" s="257"/>
      <c r="H1073" s="257"/>
      <c r="I1073" s="257"/>
      <c r="J1073" s="257"/>
      <c r="K1073" s="257"/>
      <c r="L1073" s="257"/>
      <c r="M1073" s="257"/>
      <c r="N1073" s="257"/>
      <c r="O1073" s="257"/>
      <c r="P1073" s="257"/>
      <c r="Q1073" s="673"/>
      <c r="R1073" s="253"/>
      <c r="S1073" s="257"/>
      <c r="T1073" s="257"/>
      <c r="U1073" s="257"/>
      <c r="V1073" s="257"/>
      <c r="W1073" s="257"/>
      <c r="X1073" s="257"/>
      <c r="Y1073" s="257"/>
      <c r="Z1073" s="257"/>
      <c r="AA1073" s="257"/>
      <c r="AB1073" s="257"/>
      <c r="AC1073" s="257"/>
      <c r="AD1073" s="257"/>
      <c r="AE1073" s="257"/>
      <c r="AF1073" s="673"/>
      <c r="AG1073" s="363"/>
      <c r="AH1073" s="363"/>
      <c r="AI1073" s="363"/>
      <c r="AJ1073" s="363"/>
      <c r="AK1073" s="363"/>
      <c r="AL1073" s="363"/>
      <c r="AM1073" s="363"/>
      <c r="AN1073" s="363"/>
      <c r="AO1073" s="363"/>
      <c r="AP1073" s="363"/>
      <c r="AQ1073" s="363"/>
      <c r="AR1073" s="363"/>
      <c r="AS1073" s="363"/>
      <c r="AT1073" s="363"/>
      <c r="AU1073" s="258">
        <f>SUM(AG1073:AT1073)</f>
        <v>0</v>
      </c>
    </row>
    <row r="1074" spans="1:47" ht="15" customHeight="1" outlineLevel="1">
      <c r="A1074" s="466"/>
      <c r="B1074" s="256" t="s">
        <v>345</v>
      </c>
      <c r="C1074" s="253" t="s">
        <v>163</v>
      </c>
      <c r="D1074" s="257"/>
      <c r="E1074" s="257"/>
      <c r="F1074" s="257"/>
      <c r="G1074" s="257"/>
      <c r="H1074" s="257"/>
      <c r="I1074" s="257"/>
      <c r="J1074" s="257"/>
      <c r="K1074" s="257"/>
      <c r="L1074" s="257"/>
      <c r="M1074" s="257"/>
      <c r="N1074" s="257"/>
      <c r="O1074" s="257"/>
      <c r="P1074" s="257"/>
      <c r="Q1074" s="673"/>
      <c r="R1074" s="253"/>
      <c r="S1074" s="257"/>
      <c r="T1074" s="257"/>
      <c r="U1074" s="257"/>
      <c r="V1074" s="257"/>
      <c r="W1074" s="257"/>
      <c r="X1074" s="257"/>
      <c r="Y1074" s="257"/>
      <c r="Z1074" s="257"/>
      <c r="AA1074" s="257"/>
      <c r="AB1074" s="257"/>
      <c r="AC1074" s="257"/>
      <c r="AD1074" s="257"/>
      <c r="AE1074" s="257"/>
      <c r="AF1074" s="673"/>
      <c r="AG1074" s="364">
        <f>AG1073</f>
        <v>0</v>
      </c>
      <c r="AH1074" s="364">
        <f t="shared" ref="AH1074" si="3145">AH1073</f>
        <v>0</v>
      </c>
      <c r="AI1074" s="364">
        <f t="shared" ref="AI1074" si="3146">AI1073</f>
        <v>0</v>
      </c>
      <c r="AJ1074" s="364">
        <f t="shared" ref="AJ1074" si="3147">AJ1073</f>
        <v>0</v>
      </c>
      <c r="AK1074" s="364">
        <f t="shared" ref="AK1074" si="3148">AK1073</f>
        <v>0</v>
      </c>
      <c r="AL1074" s="364">
        <f t="shared" ref="AL1074" si="3149">AL1073</f>
        <v>0</v>
      </c>
      <c r="AM1074" s="364">
        <f t="shared" ref="AM1074" si="3150">AM1073</f>
        <v>0</v>
      </c>
      <c r="AN1074" s="364">
        <f t="shared" ref="AN1074" si="3151">AN1073</f>
        <v>0</v>
      </c>
      <c r="AO1074" s="364">
        <f t="shared" ref="AO1074" si="3152">AO1073</f>
        <v>0</v>
      </c>
      <c r="AP1074" s="364">
        <f t="shared" ref="AP1074" si="3153">AP1073</f>
        <v>0</v>
      </c>
      <c r="AQ1074" s="364">
        <f t="shared" ref="AQ1074" si="3154">AQ1073</f>
        <v>0</v>
      </c>
      <c r="AR1074" s="364">
        <f t="shared" ref="AR1074" si="3155">AR1073</f>
        <v>0</v>
      </c>
      <c r="AS1074" s="364">
        <f t="shared" ref="AS1074" si="3156">AS1073</f>
        <v>0</v>
      </c>
      <c r="AT1074" s="364">
        <f t="shared" ref="AT1074" si="3157">AT1073</f>
        <v>0</v>
      </c>
      <c r="AU1074" s="268"/>
    </row>
    <row r="1075" spans="1:47" ht="15" customHeight="1" outlineLevel="1">
      <c r="A1075" s="466"/>
      <c r="B1075" s="256"/>
      <c r="C1075" s="253"/>
      <c r="D1075" s="253"/>
      <c r="E1075" s="253"/>
      <c r="F1075" s="253"/>
      <c r="G1075" s="253"/>
      <c r="H1075" s="253"/>
      <c r="I1075" s="253"/>
      <c r="J1075" s="253"/>
      <c r="K1075" s="253"/>
      <c r="L1075" s="253"/>
      <c r="M1075" s="253"/>
      <c r="N1075" s="253"/>
      <c r="O1075" s="253"/>
      <c r="P1075" s="253"/>
      <c r="Q1075" s="253"/>
      <c r="R1075" s="253"/>
      <c r="S1075" s="253"/>
      <c r="T1075" s="253"/>
      <c r="U1075" s="253"/>
      <c r="V1075" s="253"/>
      <c r="W1075" s="253"/>
      <c r="X1075" s="253"/>
      <c r="Y1075" s="253"/>
      <c r="Z1075" s="253"/>
      <c r="AA1075" s="253"/>
      <c r="AB1075" s="253"/>
      <c r="AC1075" s="253"/>
      <c r="AD1075" s="253"/>
      <c r="AE1075" s="253"/>
      <c r="AF1075" s="253"/>
      <c r="AG1075" s="365"/>
      <c r="AH1075" s="378"/>
      <c r="AI1075" s="378"/>
      <c r="AJ1075" s="378"/>
      <c r="AK1075" s="378"/>
      <c r="AL1075" s="378"/>
      <c r="AM1075" s="378"/>
      <c r="AN1075" s="378"/>
      <c r="AO1075" s="378"/>
      <c r="AP1075" s="378"/>
      <c r="AQ1075" s="378"/>
      <c r="AR1075" s="378"/>
      <c r="AS1075" s="378"/>
      <c r="AT1075" s="378"/>
      <c r="AU1075" s="268"/>
    </row>
    <row r="1076" spans="1:47" ht="15" customHeight="1" outlineLevel="1">
      <c r="A1076" s="466"/>
      <c r="B1076" s="250" t="s">
        <v>497</v>
      </c>
      <c r="C1076" s="253"/>
      <c r="D1076" s="253"/>
      <c r="E1076" s="253"/>
      <c r="F1076" s="253"/>
      <c r="G1076" s="253"/>
      <c r="H1076" s="253"/>
      <c r="I1076" s="253"/>
      <c r="J1076" s="253"/>
      <c r="K1076" s="253"/>
      <c r="L1076" s="253"/>
      <c r="M1076" s="253"/>
      <c r="N1076" s="253"/>
      <c r="O1076" s="253"/>
      <c r="P1076" s="253"/>
      <c r="Q1076" s="253"/>
      <c r="R1076" s="253"/>
      <c r="S1076" s="253"/>
      <c r="T1076" s="253"/>
      <c r="U1076" s="253"/>
      <c r="V1076" s="253"/>
      <c r="W1076" s="253"/>
      <c r="X1076" s="253"/>
      <c r="Y1076" s="253"/>
      <c r="Z1076" s="253"/>
      <c r="AA1076" s="253"/>
      <c r="AB1076" s="253"/>
      <c r="AC1076" s="253"/>
      <c r="AD1076" s="253"/>
      <c r="AE1076" s="253"/>
      <c r="AF1076" s="253"/>
      <c r="AG1076" s="365"/>
      <c r="AH1076" s="378"/>
      <c r="AI1076" s="378"/>
      <c r="AJ1076" s="378"/>
      <c r="AK1076" s="378"/>
      <c r="AL1076" s="378"/>
      <c r="AM1076" s="378"/>
      <c r="AN1076" s="378"/>
      <c r="AO1076" s="378"/>
      <c r="AP1076" s="378"/>
      <c r="AQ1076" s="378"/>
      <c r="AR1076" s="378"/>
      <c r="AS1076" s="378"/>
      <c r="AT1076" s="378"/>
      <c r="AU1076" s="268"/>
    </row>
    <row r="1077" spans="1:47" ht="15" customHeight="1" outlineLevel="1">
      <c r="A1077" s="466">
        <v>25</v>
      </c>
      <c r="B1077" s="381" t="s">
        <v>117</v>
      </c>
      <c r="C1077" s="253" t="s">
        <v>25</v>
      </c>
      <c r="D1077" s="257"/>
      <c r="E1077" s="257"/>
      <c r="F1077" s="257"/>
      <c r="G1077" s="257"/>
      <c r="H1077" s="257"/>
      <c r="I1077" s="257"/>
      <c r="J1077" s="257"/>
      <c r="K1077" s="257"/>
      <c r="L1077" s="257"/>
      <c r="M1077" s="257"/>
      <c r="N1077" s="257"/>
      <c r="O1077" s="257"/>
      <c r="P1077" s="257"/>
      <c r="Q1077" s="257"/>
      <c r="R1077" s="257">
        <v>12</v>
      </c>
      <c r="S1077" s="257"/>
      <c r="T1077" s="257"/>
      <c r="U1077" s="257"/>
      <c r="V1077" s="257"/>
      <c r="W1077" s="257"/>
      <c r="X1077" s="257"/>
      <c r="Y1077" s="257"/>
      <c r="Z1077" s="257"/>
      <c r="AA1077" s="257"/>
      <c r="AB1077" s="257"/>
      <c r="AC1077" s="257"/>
      <c r="AD1077" s="257"/>
      <c r="AE1077" s="257"/>
      <c r="AF1077" s="673"/>
      <c r="AG1077" s="379"/>
      <c r="AH1077" s="368"/>
      <c r="AI1077" s="368"/>
      <c r="AJ1077" s="368"/>
      <c r="AK1077" s="368"/>
      <c r="AL1077" s="368"/>
      <c r="AM1077" s="368"/>
      <c r="AN1077" s="368"/>
      <c r="AO1077" s="368"/>
      <c r="AP1077" s="368"/>
      <c r="AQ1077" s="368"/>
      <c r="AR1077" s="368"/>
      <c r="AS1077" s="368"/>
      <c r="AT1077" s="368"/>
      <c r="AU1077" s="258">
        <f>SUM(AG1077:AT1077)</f>
        <v>0</v>
      </c>
    </row>
    <row r="1078" spans="1:47" ht="15" customHeight="1" outlineLevel="1">
      <c r="A1078" s="466"/>
      <c r="B1078" s="256" t="s">
        <v>345</v>
      </c>
      <c r="C1078" s="253" t="s">
        <v>163</v>
      </c>
      <c r="D1078" s="257"/>
      <c r="E1078" s="257"/>
      <c r="F1078" s="257"/>
      <c r="G1078" s="257"/>
      <c r="H1078" s="257"/>
      <c r="I1078" s="257"/>
      <c r="J1078" s="257"/>
      <c r="K1078" s="257"/>
      <c r="L1078" s="257"/>
      <c r="M1078" s="257"/>
      <c r="N1078" s="257"/>
      <c r="O1078" s="257"/>
      <c r="P1078" s="257"/>
      <c r="Q1078" s="257"/>
      <c r="R1078" s="257">
        <f>R1077</f>
        <v>12</v>
      </c>
      <c r="S1078" s="257"/>
      <c r="T1078" s="257"/>
      <c r="U1078" s="257"/>
      <c r="V1078" s="257"/>
      <c r="W1078" s="257"/>
      <c r="X1078" s="257"/>
      <c r="Y1078" s="257"/>
      <c r="Z1078" s="257"/>
      <c r="AA1078" s="257"/>
      <c r="AB1078" s="257"/>
      <c r="AC1078" s="257"/>
      <c r="AD1078" s="257"/>
      <c r="AE1078" s="257"/>
      <c r="AF1078" s="673"/>
      <c r="AG1078" s="364">
        <f>AG1077</f>
        <v>0</v>
      </c>
      <c r="AH1078" s="364">
        <f t="shared" ref="AH1078" si="3158">AH1077</f>
        <v>0</v>
      </c>
      <c r="AI1078" s="364">
        <f t="shared" ref="AI1078" si="3159">AI1077</f>
        <v>0</v>
      </c>
      <c r="AJ1078" s="364">
        <f t="shared" ref="AJ1078" si="3160">AJ1077</f>
        <v>0</v>
      </c>
      <c r="AK1078" s="364">
        <f t="shared" ref="AK1078" si="3161">AK1077</f>
        <v>0</v>
      </c>
      <c r="AL1078" s="364">
        <f t="shared" ref="AL1078" si="3162">AL1077</f>
        <v>0</v>
      </c>
      <c r="AM1078" s="364">
        <f t="shared" ref="AM1078" si="3163">AM1077</f>
        <v>0</v>
      </c>
      <c r="AN1078" s="364">
        <f t="shared" ref="AN1078" si="3164">AN1077</f>
        <v>0</v>
      </c>
      <c r="AO1078" s="364">
        <f t="shared" ref="AO1078" si="3165">AO1077</f>
        <v>0</v>
      </c>
      <c r="AP1078" s="364">
        <f t="shared" ref="AP1078" si="3166">AP1077</f>
        <v>0</v>
      </c>
      <c r="AQ1078" s="364">
        <f t="shared" ref="AQ1078" si="3167">AQ1077</f>
        <v>0</v>
      </c>
      <c r="AR1078" s="364">
        <f t="shared" ref="AR1078" si="3168">AR1077</f>
        <v>0</v>
      </c>
      <c r="AS1078" s="364">
        <f t="shared" ref="AS1078" si="3169">AS1077</f>
        <v>0</v>
      </c>
      <c r="AT1078" s="364">
        <f t="shared" ref="AT1078" si="3170">AT1077</f>
        <v>0</v>
      </c>
      <c r="AU1078" s="268"/>
    </row>
    <row r="1079" spans="1:47" ht="15" customHeight="1" outlineLevel="1">
      <c r="A1079" s="466"/>
      <c r="B1079" s="256"/>
      <c r="C1079" s="253"/>
      <c r="D1079" s="253"/>
      <c r="E1079" s="253"/>
      <c r="F1079" s="253"/>
      <c r="G1079" s="253"/>
      <c r="H1079" s="253"/>
      <c r="I1079" s="253"/>
      <c r="J1079" s="253"/>
      <c r="K1079" s="253"/>
      <c r="L1079" s="253"/>
      <c r="M1079" s="253"/>
      <c r="N1079" s="253"/>
      <c r="O1079" s="253"/>
      <c r="P1079" s="253"/>
      <c r="Q1079" s="253"/>
      <c r="R1079" s="253"/>
      <c r="S1079" s="253"/>
      <c r="T1079" s="253"/>
      <c r="U1079" s="253"/>
      <c r="V1079" s="253"/>
      <c r="W1079" s="253"/>
      <c r="X1079" s="253"/>
      <c r="Y1079" s="253"/>
      <c r="Z1079" s="253"/>
      <c r="AA1079" s="253"/>
      <c r="AB1079" s="253"/>
      <c r="AC1079" s="253"/>
      <c r="AD1079" s="253"/>
      <c r="AE1079" s="253"/>
      <c r="AF1079" s="253"/>
      <c r="AG1079" s="365"/>
      <c r="AH1079" s="378"/>
      <c r="AI1079" s="378"/>
      <c r="AJ1079" s="378"/>
      <c r="AK1079" s="378"/>
      <c r="AL1079" s="378"/>
      <c r="AM1079" s="378"/>
      <c r="AN1079" s="378"/>
      <c r="AO1079" s="378"/>
      <c r="AP1079" s="378"/>
      <c r="AQ1079" s="378"/>
      <c r="AR1079" s="378"/>
      <c r="AS1079" s="378"/>
      <c r="AT1079" s="378"/>
      <c r="AU1079" s="268"/>
    </row>
    <row r="1080" spans="1:47" ht="15" customHeight="1" outlineLevel="1">
      <c r="A1080" s="466">
        <v>26</v>
      </c>
      <c r="B1080" s="381" t="s">
        <v>118</v>
      </c>
      <c r="C1080" s="253" t="s">
        <v>25</v>
      </c>
      <c r="D1080" s="257"/>
      <c r="E1080" s="257"/>
      <c r="F1080" s="257"/>
      <c r="G1080" s="257"/>
      <c r="H1080" s="257"/>
      <c r="I1080" s="257"/>
      <c r="J1080" s="257"/>
      <c r="K1080" s="257"/>
      <c r="L1080" s="257"/>
      <c r="M1080" s="257"/>
      <c r="N1080" s="257"/>
      <c r="O1080" s="257"/>
      <c r="P1080" s="257"/>
      <c r="Q1080" s="257"/>
      <c r="R1080" s="257">
        <v>12</v>
      </c>
      <c r="S1080" s="257"/>
      <c r="T1080" s="257"/>
      <c r="U1080" s="257"/>
      <c r="V1080" s="257"/>
      <c r="W1080" s="257"/>
      <c r="X1080" s="257"/>
      <c r="Y1080" s="257"/>
      <c r="Z1080" s="257"/>
      <c r="AA1080" s="257"/>
      <c r="AB1080" s="257"/>
      <c r="AC1080" s="257"/>
      <c r="AD1080" s="257"/>
      <c r="AE1080" s="257"/>
      <c r="AF1080" s="673"/>
      <c r="AG1080" s="379"/>
      <c r="AH1080" s="368">
        <v>0.184</v>
      </c>
      <c r="AI1080" s="368">
        <v>0.81599999999999995</v>
      </c>
      <c r="AJ1080" s="368"/>
      <c r="AK1080" s="368"/>
      <c r="AL1080" s="368"/>
      <c r="AM1080" s="368"/>
      <c r="AN1080" s="368"/>
      <c r="AO1080" s="368"/>
      <c r="AP1080" s="368"/>
      <c r="AQ1080" s="368"/>
      <c r="AR1080" s="368"/>
      <c r="AS1080" s="368"/>
      <c r="AT1080" s="368"/>
      <c r="AU1080" s="258">
        <f>SUM(AG1080:AT1080)</f>
        <v>1</v>
      </c>
    </row>
    <row r="1081" spans="1:47" ht="15" customHeight="1" outlineLevel="1">
      <c r="A1081" s="466"/>
      <c r="B1081" s="256" t="s">
        <v>345</v>
      </c>
      <c r="C1081" s="253" t="s">
        <v>163</v>
      </c>
      <c r="D1081" s="257"/>
      <c r="E1081" s="257"/>
      <c r="F1081" s="257"/>
      <c r="G1081" s="257"/>
      <c r="H1081" s="257"/>
      <c r="I1081" s="257"/>
      <c r="J1081" s="257"/>
      <c r="K1081" s="257"/>
      <c r="L1081" s="257"/>
      <c r="M1081" s="257"/>
      <c r="N1081" s="257"/>
      <c r="O1081" s="257"/>
      <c r="P1081" s="257"/>
      <c r="Q1081" s="257"/>
      <c r="R1081" s="257">
        <f>R1080</f>
        <v>12</v>
      </c>
      <c r="S1081" s="257"/>
      <c r="T1081" s="257"/>
      <c r="U1081" s="257"/>
      <c r="V1081" s="257"/>
      <c r="W1081" s="257"/>
      <c r="X1081" s="257"/>
      <c r="Y1081" s="257"/>
      <c r="Z1081" s="257"/>
      <c r="AA1081" s="257"/>
      <c r="AB1081" s="257"/>
      <c r="AC1081" s="257"/>
      <c r="AD1081" s="257"/>
      <c r="AE1081" s="257"/>
      <c r="AF1081" s="673"/>
      <c r="AG1081" s="364">
        <f>AG1080</f>
        <v>0</v>
      </c>
      <c r="AH1081" s="364">
        <f t="shared" ref="AH1081" si="3171">AH1080</f>
        <v>0.184</v>
      </c>
      <c r="AI1081" s="364">
        <f t="shared" ref="AI1081" si="3172">AI1080</f>
        <v>0.81599999999999995</v>
      </c>
      <c r="AJ1081" s="364">
        <f t="shared" ref="AJ1081" si="3173">AJ1080</f>
        <v>0</v>
      </c>
      <c r="AK1081" s="364">
        <f t="shared" ref="AK1081" si="3174">AK1080</f>
        <v>0</v>
      </c>
      <c r="AL1081" s="364">
        <f t="shared" ref="AL1081" si="3175">AL1080</f>
        <v>0</v>
      </c>
      <c r="AM1081" s="364">
        <f t="shared" ref="AM1081" si="3176">AM1080</f>
        <v>0</v>
      </c>
      <c r="AN1081" s="364">
        <f t="shared" ref="AN1081" si="3177">AN1080</f>
        <v>0</v>
      </c>
      <c r="AO1081" s="364">
        <f t="shared" ref="AO1081" si="3178">AO1080</f>
        <v>0</v>
      </c>
      <c r="AP1081" s="364">
        <f t="shared" ref="AP1081" si="3179">AP1080</f>
        <v>0</v>
      </c>
      <c r="AQ1081" s="364">
        <f t="shared" ref="AQ1081" si="3180">AQ1080</f>
        <v>0</v>
      </c>
      <c r="AR1081" s="364">
        <f t="shared" ref="AR1081" si="3181">AR1080</f>
        <v>0</v>
      </c>
      <c r="AS1081" s="364">
        <f t="shared" ref="AS1081" si="3182">AS1080</f>
        <v>0</v>
      </c>
      <c r="AT1081" s="364">
        <f t="shared" ref="AT1081" si="3183">AT1080</f>
        <v>0</v>
      </c>
      <c r="AU1081" s="268"/>
    </row>
    <row r="1082" spans="1:47" ht="15" customHeight="1" outlineLevel="1">
      <c r="A1082" s="466"/>
      <c r="B1082" s="256"/>
      <c r="C1082" s="253"/>
      <c r="D1082" s="253"/>
      <c r="E1082" s="253"/>
      <c r="F1082" s="253"/>
      <c r="G1082" s="253"/>
      <c r="H1082" s="253"/>
      <c r="I1082" s="253"/>
      <c r="J1082" s="253"/>
      <c r="K1082" s="253"/>
      <c r="L1082" s="253"/>
      <c r="M1082" s="253"/>
      <c r="N1082" s="253"/>
      <c r="O1082" s="253"/>
      <c r="P1082" s="253"/>
      <c r="Q1082" s="253"/>
      <c r="R1082" s="253"/>
      <c r="S1082" s="253"/>
      <c r="T1082" s="253"/>
      <c r="U1082" s="253"/>
      <c r="V1082" s="253"/>
      <c r="W1082" s="253"/>
      <c r="X1082" s="253"/>
      <c r="Y1082" s="253"/>
      <c r="Z1082" s="253"/>
      <c r="AA1082" s="253"/>
      <c r="AB1082" s="253"/>
      <c r="AC1082" s="253"/>
      <c r="AD1082" s="253"/>
      <c r="AE1082" s="253"/>
      <c r="AF1082" s="253"/>
      <c r="AG1082" s="365"/>
      <c r="AH1082" s="378"/>
      <c r="AI1082" s="378"/>
      <c r="AJ1082" s="378"/>
      <c r="AK1082" s="378"/>
      <c r="AL1082" s="378"/>
      <c r="AM1082" s="378"/>
      <c r="AN1082" s="378"/>
      <c r="AO1082" s="378"/>
      <c r="AP1082" s="378"/>
      <c r="AQ1082" s="378"/>
      <c r="AR1082" s="378"/>
      <c r="AS1082" s="378"/>
      <c r="AT1082" s="378"/>
      <c r="AU1082" s="268"/>
    </row>
    <row r="1083" spans="1:47" ht="15" customHeight="1" outlineLevel="1">
      <c r="A1083" s="466">
        <v>27</v>
      </c>
      <c r="B1083" s="381" t="s">
        <v>119</v>
      </c>
      <c r="C1083" s="253" t="s">
        <v>25</v>
      </c>
      <c r="D1083" s="257"/>
      <c r="E1083" s="257"/>
      <c r="F1083" s="257"/>
      <c r="G1083" s="257"/>
      <c r="H1083" s="257"/>
      <c r="I1083" s="257"/>
      <c r="J1083" s="257"/>
      <c r="K1083" s="257"/>
      <c r="L1083" s="257"/>
      <c r="M1083" s="257"/>
      <c r="N1083" s="257"/>
      <c r="O1083" s="257"/>
      <c r="P1083" s="257"/>
      <c r="Q1083" s="257"/>
      <c r="R1083" s="257">
        <v>12</v>
      </c>
      <c r="S1083" s="257"/>
      <c r="T1083" s="257"/>
      <c r="U1083" s="257"/>
      <c r="V1083" s="257"/>
      <c r="W1083" s="257"/>
      <c r="X1083" s="257"/>
      <c r="Y1083" s="257"/>
      <c r="Z1083" s="257"/>
      <c r="AA1083" s="257"/>
      <c r="AB1083" s="257"/>
      <c r="AC1083" s="257"/>
      <c r="AD1083" s="257"/>
      <c r="AE1083" s="257"/>
      <c r="AF1083" s="673"/>
      <c r="AG1083" s="379"/>
      <c r="AH1083" s="368"/>
      <c r="AI1083" s="368"/>
      <c r="AJ1083" s="368"/>
      <c r="AK1083" s="368"/>
      <c r="AL1083" s="368"/>
      <c r="AM1083" s="368"/>
      <c r="AN1083" s="368"/>
      <c r="AO1083" s="368"/>
      <c r="AP1083" s="368"/>
      <c r="AQ1083" s="368"/>
      <c r="AR1083" s="368"/>
      <c r="AS1083" s="368"/>
      <c r="AT1083" s="368"/>
      <c r="AU1083" s="258">
        <f>SUM(AG1083:AT1083)</f>
        <v>0</v>
      </c>
    </row>
    <row r="1084" spans="1:47" ht="15" customHeight="1" outlineLevel="1">
      <c r="A1084" s="466"/>
      <c r="B1084" s="256" t="s">
        <v>345</v>
      </c>
      <c r="C1084" s="253" t="s">
        <v>163</v>
      </c>
      <c r="D1084" s="257"/>
      <c r="E1084" s="257"/>
      <c r="F1084" s="257"/>
      <c r="G1084" s="257"/>
      <c r="H1084" s="257"/>
      <c r="I1084" s="257"/>
      <c r="J1084" s="257"/>
      <c r="K1084" s="257"/>
      <c r="L1084" s="257"/>
      <c r="M1084" s="257"/>
      <c r="N1084" s="257"/>
      <c r="O1084" s="257"/>
      <c r="P1084" s="257"/>
      <c r="Q1084" s="257"/>
      <c r="R1084" s="257">
        <f>R1083</f>
        <v>12</v>
      </c>
      <c r="S1084" s="257"/>
      <c r="T1084" s="257"/>
      <c r="U1084" s="257"/>
      <c r="V1084" s="257"/>
      <c r="W1084" s="257"/>
      <c r="X1084" s="257"/>
      <c r="Y1084" s="257"/>
      <c r="Z1084" s="257"/>
      <c r="AA1084" s="257"/>
      <c r="AB1084" s="257"/>
      <c r="AC1084" s="257"/>
      <c r="AD1084" s="257"/>
      <c r="AE1084" s="257"/>
      <c r="AF1084" s="673"/>
      <c r="AG1084" s="364">
        <f>AG1083</f>
        <v>0</v>
      </c>
      <c r="AH1084" s="364">
        <f t="shared" ref="AH1084" si="3184">AH1083</f>
        <v>0</v>
      </c>
      <c r="AI1084" s="364">
        <f t="shared" ref="AI1084" si="3185">AI1083</f>
        <v>0</v>
      </c>
      <c r="AJ1084" s="364">
        <f t="shared" ref="AJ1084" si="3186">AJ1083</f>
        <v>0</v>
      </c>
      <c r="AK1084" s="364">
        <f t="shared" ref="AK1084" si="3187">AK1083</f>
        <v>0</v>
      </c>
      <c r="AL1084" s="364">
        <f t="shared" ref="AL1084" si="3188">AL1083</f>
        <v>0</v>
      </c>
      <c r="AM1084" s="364">
        <f t="shared" ref="AM1084" si="3189">AM1083</f>
        <v>0</v>
      </c>
      <c r="AN1084" s="364">
        <f t="shared" ref="AN1084" si="3190">AN1083</f>
        <v>0</v>
      </c>
      <c r="AO1084" s="364">
        <f t="shared" ref="AO1084" si="3191">AO1083</f>
        <v>0</v>
      </c>
      <c r="AP1084" s="364">
        <f t="shared" ref="AP1084" si="3192">AP1083</f>
        <v>0</v>
      </c>
      <c r="AQ1084" s="364">
        <f t="shared" ref="AQ1084" si="3193">AQ1083</f>
        <v>0</v>
      </c>
      <c r="AR1084" s="364">
        <f t="shared" ref="AR1084" si="3194">AR1083</f>
        <v>0</v>
      </c>
      <c r="AS1084" s="364">
        <f t="shared" ref="AS1084" si="3195">AS1083</f>
        <v>0</v>
      </c>
      <c r="AT1084" s="364">
        <f t="shared" ref="AT1084" si="3196">AT1083</f>
        <v>0</v>
      </c>
      <c r="AU1084" s="268"/>
    </row>
    <row r="1085" spans="1:47" ht="15" customHeight="1" outlineLevel="1">
      <c r="A1085" s="466"/>
      <c r="B1085" s="256"/>
      <c r="C1085" s="253"/>
      <c r="D1085" s="253"/>
      <c r="E1085" s="253"/>
      <c r="F1085" s="253"/>
      <c r="G1085" s="253"/>
      <c r="H1085" s="253"/>
      <c r="I1085" s="253"/>
      <c r="J1085" s="253"/>
      <c r="K1085" s="253"/>
      <c r="L1085" s="253"/>
      <c r="M1085" s="253"/>
      <c r="N1085" s="253"/>
      <c r="O1085" s="253"/>
      <c r="P1085" s="253"/>
      <c r="Q1085" s="253"/>
      <c r="R1085" s="253"/>
      <c r="S1085" s="253"/>
      <c r="T1085" s="253"/>
      <c r="U1085" s="253"/>
      <c r="V1085" s="253"/>
      <c r="W1085" s="253"/>
      <c r="X1085" s="253"/>
      <c r="Y1085" s="253"/>
      <c r="Z1085" s="253"/>
      <c r="AA1085" s="253"/>
      <c r="AB1085" s="253"/>
      <c r="AC1085" s="253"/>
      <c r="AD1085" s="253"/>
      <c r="AE1085" s="253"/>
      <c r="AF1085" s="253"/>
      <c r="AG1085" s="365"/>
      <c r="AH1085" s="378"/>
      <c r="AI1085" s="378"/>
      <c r="AJ1085" s="378"/>
      <c r="AK1085" s="378"/>
      <c r="AL1085" s="378"/>
      <c r="AM1085" s="378"/>
      <c r="AN1085" s="378"/>
      <c r="AO1085" s="378"/>
      <c r="AP1085" s="378"/>
      <c r="AQ1085" s="378"/>
      <c r="AR1085" s="378"/>
      <c r="AS1085" s="378"/>
      <c r="AT1085" s="378"/>
      <c r="AU1085" s="268"/>
    </row>
    <row r="1086" spans="1:47" ht="15" customHeight="1" outlineLevel="1">
      <c r="A1086" s="466">
        <v>28</v>
      </c>
      <c r="B1086" s="381" t="s">
        <v>120</v>
      </c>
      <c r="C1086" s="253" t="s">
        <v>25</v>
      </c>
      <c r="D1086" s="257"/>
      <c r="E1086" s="257"/>
      <c r="F1086" s="257"/>
      <c r="G1086" s="257"/>
      <c r="H1086" s="257"/>
      <c r="I1086" s="257"/>
      <c r="J1086" s="257"/>
      <c r="K1086" s="257"/>
      <c r="L1086" s="257"/>
      <c r="M1086" s="257"/>
      <c r="N1086" s="257"/>
      <c r="O1086" s="257"/>
      <c r="P1086" s="257"/>
      <c r="Q1086" s="257"/>
      <c r="R1086" s="257">
        <v>12</v>
      </c>
      <c r="S1086" s="257"/>
      <c r="T1086" s="257"/>
      <c r="U1086" s="257"/>
      <c r="V1086" s="257"/>
      <c r="W1086" s="257"/>
      <c r="X1086" s="257"/>
      <c r="Y1086" s="257"/>
      <c r="Z1086" s="257"/>
      <c r="AA1086" s="257"/>
      <c r="AB1086" s="257"/>
      <c r="AC1086" s="257"/>
      <c r="AD1086" s="257"/>
      <c r="AE1086" s="257"/>
      <c r="AF1086" s="673"/>
      <c r="AG1086" s="379"/>
      <c r="AH1086" s="368"/>
      <c r="AI1086" s="368"/>
      <c r="AJ1086" s="368"/>
      <c r="AK1086" s="368"/>
      <c r="AL1086" s="368"/>
      <c r="AM1086" s="368"/>
      <c r="AN1086" s="368"/>
      <c r="AO1086" s="368"/>
      <c r="AP1086" s="368"/>
      <c r="AQ1086" s="368"/>
      <c r="AR1086" s="368"/>
      <c r="AS1086" s="368"/>
      <c r="AT1086" s="368"/>
      <c r="AU1086" s="258">
        <f>SUM(AG1086:AT1086)</f>
        <v>0</v>
      </c>
    </row>
    <row r="1087" spans="1:47" ht="15" customHeight="1" outlineLevel="1">
      <c r="A1087" s="466"/>
      <c r="B1087" s="256" t="s">
        <v>345</v>
      </c>
      <c r="C1087" s="253" t="s">
        <v>163</v>
      </c>
      <c r="D1087" s="257"/>
      <c r="E1087" s="257"/>
      <c r="F1087" s="257"/>
      <c r="G1087" s="257"/>
      <c r="H1087" s="257"/>
      <c r="I1087" s="257"/>
      <c r="J1087" s="257"/>
      <c r="K1087" s="257"/>
      <c r="L1087" s="257"/>
      <c r="M1087" s="257"/>
      <c r="N1087" s="257"/>
      <c r="O1087" s="257"/>
      <c r="P1087" s="257"/>
      <c r="Q1087" s="257"/>
      <c r="R1087" s="257">
        <f>R1086</f>
        <v>12</v>
      </c>
      <c r="S1087" s="257"/>
      <c r="T1087" s="257"/>
      <c r="U1087" s="257"/>
      <c r="V1087" s="257"/>
      <c r="W1087" s="257"/>
      <c r="X1087" s="257"/>
      <c r="Y1087" s="257"/>
      <c r="Z1087" s="257"/>
      <c r="AA1087" s="257"/>
      <c r="AB1087" s="257"/>
      <c r="AC1087" s="257"/>
      <c r="AD1087" s="257"/>
      <c r="AE1087" s="257"/>
      <c r="AF1087" s="673"/>
      <c r="AG1087" s="364">
        <f>AG1086</f>
        <v>0</v>
      </c>
      <c r="AH1087" s="364">
        <f>AH1086</f>
        <v>0</v>
      </c>
      <c r="AI1087" s="364">
        <f t="shared" ref="AI1087" si="3197">AI1086</f>
        <v>0</v>
      </c>
      <c r="AJ1087" s="364">
        <f t="shared" ref="AJ1087" si="3198">AJ1086</f>
        <v>0</v>
      </c>
      <c r="AK1087" s="364">
        <f t="shared" ref="AK1087" si="3199">AK1086</f>
        <v>0</v>
      </c>
      <c r="AL1087" s="364">
        <f t="shared" ref="AL1087" si="3200">AL1086</f>
        <v>0</v>
      </c>
      <c r="AM1087" s="364">
        <f>AM1086</f>
        <v>0</v>
      </c>
      <c r="AN1087" s="364">
        <f t="shared" ref="AN1087" si="3201">AN1086</f>
        <v>0</v>
      </c>
      <c r="AO1087" s="364">
        <f t="shared" ref="AO1087" si="3202">AO1086</f>
        <v>0</v>
      </c>
      <c r="AP1087" s="364">
        <f t="shared" ref="AP1087" si="3203">AP1086</f>
        <v>0</v>
      </c>
      <c r="AQ1087" s="364">
        <f t="shared" ref="AQ1087" si="3204">AQ1086</f>
        <v>0</v>
      </c>
      <c r="AR1087" s="364">
        <f t="shared" ref="AR1087" si="3205">AR1086</f>
        <v>0</v>
      </c>
      <c r="AS1087" s="364">
        <f t="shared" ref="AS1087" si="3206">AS1086</f>
        <v>0</v>
      </c>
      <c r="AT1087" s="364">
        <f t="shared" ref="AT1087" si="3207">AT1086</f>
        <v>0</v>
      </c>
      <c r="AU1087" s="268"/>
    </row>
    <row r="1088" spans="1:47" ht="15" customHeight="1" outlineLevel="1">
      <c r="A1088" s="466"/>
      <c r="B1088" s="256"/>
      <c r="C1088" s="253"/>
      <c r="D1088" s="253"/>
      <c r="E1088" s="253"/>
      <c r="F1088" s="253"/>
      <c r="G1088" s="253"/>
      <c r="H1088" s="253"/>
      <c r="I1088" s="253"/>
      <c r="J1088" s="253"/>
      <c r="K1088" s="253"/>
      <c r="L1088" s="253"/>
      <c r="M1088" s="253"/>
      <c r="N1088" s="253"/>
      <c r="O1088" s="253"/>
      <c r="P1088" s="253"/>
      <c r="Q1088" s="253"/>
      <c r="R1088" s="253"/>
      <c r="S1088" s="253"/>
      <c r="T1088" s="253"/>
      <c r="U1088" s="253"/>
      <c r="V1088" s="253"/>
      <c r="W1088" s="253"/>
      <c r="X1088" s="253"/>
      <c r="Y1088" s="253"/>
      <c r="Z1088" s="253"/>
      <c r="AA1088" s="253"/>
      <c r="AB1088" s="253"/>
      <c r="AC1088" s="253"/>
      <c r="AD1088" s="253"/>
      <c r="AE1088" s="253"/>
      <c r="AF1088" s="253"/>
      <c r="AG1088" s="365"/>
      <c r="AH1088" s="378"/>
      <c r="AI1088" s="378"/>
      <c r="AJ1088" s="378"/>
      <c r="AK1088" s="378"/>
      <c r="AL1088" s="378"/>
      <c r="AM1088" s="378"/>
      <c r="AN1088" s="378"/>
      <c r="AO1088" s="378"/>
      <c r="AP1088" s="378"/>
      <c r="AQ1088" s="378"/>
      <c r="AR1088" s="378"/>
      <c r="AS1088" s="378"/>
      <c r="AT1088" s="378"/>
      <c r="AU1088" s="268"/>
    </row>
    <row r="1089" spans="1:47" ht="15" customHeight="1" outlineLevel="1">
      <c r="A1089" s="466">
        <v>29</v>
      </c>
      <c r="B1089" s="381" t="s">
        <v>121</v>
      </c>
      <c r="C1089" s="253" t="s">
        <v>25</v>
      </c>
      <c r="D1089" s="257"/>
      <c r="E1089" s="257"/>
      <c r="F1089" s="257"/>
      <c r="G1089" s="257"/>
      <c r="H1089" s="257"/>
      <c r="I1089" s="257"/>
      <c r="J1089" s="257"/>
      <c r="K1089" s="257"/>
      <c r="L1089" s="257"/>
      <c r="M1089" s="257"/>
      <c r="N1089" s="257"/>
      <c r="O1089" s="257"/>
      <c r="P1089" s="257"/>
      <c r="Q1089" s="257"/>
      <c r="R1089" s="257">
        <v>3</v>
      </c>
      <c r="S1089" s="257"/>
      <c r="T1089" s="257"/>
      <c r="U1089" s="257"/>
      <c r="V1089" s="257"/>
      <c r="W1089" s="257"/>
      <c r="X1089" s="257"/>
      <c r="Y1089" s="257"/>
      <c r="Z1089" s="257"/>
      <c r="AA1089" s="257"/>
      <c r="AB1089" s="257"/>
      <c r="AC1089" s="257"/>
      <c r="AD1089" s="257"/>
      <c r="AE1089" s="257"/>
      <c r="AF1089" s="673"/>
      <c r="AG1089" s="379"/>
      <c r="AH1089" s="368"/>
      <c r="AI1089" s="368"/>
      <c r="AJ1089" s="368"/>
      <c r="AK1089" s="368"/>
      <c r="AL1089" s="368"/>
      <c r="AM1089" s="368"/>
      <c r="AN1089" s="368"/>
      <c r="AO1089" s="368"/>
      <c r="AP1089" s="368"/>
      <c r="AQ1089" s="368"/>
      <c r="AR1089" s="368"/>
      <c r="AS1089" s="368"/>
      <c r="AT1089" s="368"/>
      <c r="AU1089" s="258">
        <f>SUM(AG1089:AT1089)</f>
        <v>0</v>
      </c>
    </row>
    <row r="1090" spans="1:47" ht="15" customHeight="1" outlineLevel="1">
      <c r="A1090" s="466"/>
      <c r="B1090" s="256" t="s">
        <v>345</v>
      </c>
      <c r="C1090" s="253" t="s">
        <v>163</v>
      </c>
      <c r="D1090" s="257"/>
      <c r="E1090" s="257"/>
      <c r="F1090" s="257"/>
      <c r="G1090" s="257"/>
      <c r="H1090" s="257"/>
      <c r="I1090" s="257"/>
      <c r="J1090" s="257"/>
      <c r="K1090" s="257"/>
      <c r="L1090" s="257"/>
      <c r="M1090" s="257"/>
      <c r="N1090" s="257"/>
      <c r="O1090" s="257"/>
      <c r="P1090" s="257"/>
      <c r="Q1090" s="257"/>
      <c r="R1090" s="257">
        <f>R1089</f>
        <v>3</v>
      </c>
      <c r="S1090" s="257"/>
      <c r="T1090" s="257"/>
      <c r="U1090" s="257"/>
      <c r="V1090" s="257"/>
      <c r="W1090" s="257"/>
      <c r="X1090" s="257"/>
      <c r="Y1090" s="257"/>
      <c r="Z1090" s="257"/>
      <c r="AA1090" s="257"/>
      <c r="AB1090" s="257"/>
      <c r="AC1090" s="257"/>
      <c r="AD1090" s="257"/>
      <c r="AE1090" s="257"/>
      <c r="AF1090" s="673"/>
      <c r="AG1090" s="364">
        <f>AG1089</f>
        <v>0</v>
      </c>
      <c r="AH1090" s="364">
        <f t="shared" ref="AH1090" si="3208">AH1089</f>
        <v>0</v>
      </c>
      <c r="AI1090" s="364">
        <f t="shared" ref="AI1090" si="3209">AI1089</f>
        <v>0</v>
      </c>
      <c r="AJ1090" s="364">
        <f t="shared" ref="AJ1090" si="3210">AJ1089</f>
        <v>0</v>
      </c>
      <c r="AK1090" s="364">
        <f t="shared" ref="AK1090" si="3211">AK1089</f>
        <v>0</v>
      </c>
      <c r="AL1090" s="364">
        <f t="shared" ref="AL1090" si="3212">AL1089</f>
        <v>0</v>
      </c>
      <c r="AM1090" s="364">
        <f t="shared" ref="AM1090" si="3213">AM1089</f>
        <v>0</v>
      </c>
      <c r="AN1090" s="364">
        <f t="shared" ref="AN1090" si="3214">AN1089</f>
        <v>0</v>
      </c>
      <c r="AO1090" s="364">
        <f t="shared" ref="AO1090" si="3215">AO1089</f>
        <v>0</v>
      </c>
      <c r="AP1090" s="364">
        <f t="shared" ref="AP1090" si="3216">AP1089</f>
        <v>0</v>
      </c>
      <c r="AQ1090" s="364">
        <f t="shared" ref="AQ1090" si="3217">AQ1089</f>
        <v>0</v>
      </c>
      <c r="AR1090" s="364">
        <f t="shared" ref="AR1090" si="3218">AR1089</f>
        <v>0</v>
      </c>
      <c r="AS1090" s="364">
        <f t="shared" ref="AS1090" si="3219">AS1089</f>
        <v>0</v>
      </c>
      <c r="AT1090" s="364">
        <f t="shared" ref="AT1090" si="3220">AT1089</f>
        <v>0</v>
      </c>
      <c r="AU1090" s="268"/>
    </row>
    <row r="1091" spans="1:47" ht="15" customHeight="1" outlineLevel="1">
      <c r="A1091" s="466"/>
      <c r="B1091" s="256"/>
      <c r="C1091" s="253"/>
      <c r="D1091" s="253"/>
      <c r="E1091" s="253"/>
      <c r="F1091" s="253"/>
      <c r="G1091" s="253"/>
      <c r="H1091" s="253"/>
      <c r="I1091" s="253"/>
      <c r="J1091" s="253"/>
      <c r="K1091" s="253"/>
      <c r="L1091" s="253"/>
      <c r="M1091" s="253"/>
      <c r="N1091" s="253"/>
      <c r="O1091" s="253"/>
      <c r="P1091" s="253"/>
      <c r="Q1091" s="253"/>
      <c r="R1091" s="253"/>
      <c r="S1091" s="253"/>
      <c r="T1091" s="253"/>
      <c r="U1091" s="253"/>
      <c r="V1091" s="253"/>
      <c r="W1091" s="253"/>
      <c r="X1091" s="253"/>
      <c r="Y1091" s="253"/>
      <c r="Z1091" s="253"/>
      <c r="AA1091" s="253"/>
      <c r="AB1091" s="253"/>
      <c r="AC1091" s="253"/>
      <c r="AD1091" s="253"/>
      <c r="AE1091" s="253"/>
      <c r="AF1091" s="253"/>
      <c r="AG1091" s="365"/>
      <c r="AH1091" s="378"/>
      <c r="AI1091" s="378"/>
      <c r="AJ1091" s="378"/>
      <c r="AK1091" s="378"/>
      <c r="AL1091" s="378"/>
      <c r="AM1091" s="378"/>
      <c r="AN1091" s="378"/>
      <c r="AO1091" s="378"/>
      <c r="AP1091" s="378"/>
      <c r="AQ1091" s="378"/>
      <c r="AR1091" s="378"/>
      <c r="AS1091" s="378"/>
      <c r="AT1091" s="378"/>
      <c r="AU1091" s="268"/>
    </row>
    <row r="1092" spans="1:47" ht="15" customHeight="1" outlineLevel="1">
      <c r="A1092" s="466">
        <v>30</v>
      </c>
      <c r="B1092" s="381" t="s">
        <v>122</v>
      </c>
      <c r="C1092" s="253" t="s">
        <v>25</v>
      </c>
      <c r="D1092" s="257"/>
      <c r="E1092" s="257"/>
      <c r="F1092" s="257"/>
      <c r="G1092" s="257"/>
      <c r="H1092" s="257"/>
      <c r="I1092" s="257"/>
      <c r="J1092" s="257"/>
      <c r="K1092" s="257"/>
      <c r="L1092" s="257"/>
      <c r="M1092" s="257"/>
      <c r="N1092" s="257"/>
      <c r="O1092" s="257"/>
      <c r="P1092" s="257"/>
      <c r="Q1092" s="257"/>
      <c r="R1092" s="257">
        <v>12</v>
      </c>
      <c r="S1092" s="257"/>
      <c r="T1092" s="257"/>
      <c r="U1092" s="257"/>
      <c r="V1092" s="257"/>
      <c r="W1092" s="257"/>
      <c r="X1092" s="257"/>
      <c r="Y1092" s="257"/>
      <c r="Z1092" s="257"/>
      <c r="AA1092" s="257"/>
      <c r="AB1092" s="257"/>
      <c r="AC1092" s="257"/>
      <c r="AD1092" s="257"/>
      <c r="AE1092" s="257"/>
      <c r="AF1092" s="673"/>
      <c r="AG1092" s="379"/>
      <c r="AH1092" s="368"/>
      <c r="AI1092" s="368"/>
      <c r="AJ1092" s="368"/>
      <c r="AK1092" s="368"/>
      <c r="AL1092" s="368"/>
      <c r="AM1092" s="368"/>
      <c r="AN1092" s="368"/>
      <c r="AO1092" s="368"/>
      <c r="AP1092" s="368"/>
      <c r="AQ1092" s="368"/>
      <c r="AR1092" s="368"/>
      <c r="AS1092" s="368"/>
      <c r="AT1092" s="368"/>
      <c r="AU1092" s="258">
        <f>SUM(AG1092:AT1092)</f>
        <v>0</v>
      </c>
    </row>
    <row r="1093" spans="1:47" ht="15" customHeight="1" outlineLevel="1">
      <c r="A1093" s="466"/>
      <c r="B1093" s="256" t="s">
        <v>345</v>
      </c>
      <c r="C1093" s="253" t="s">
        <v>163</v>
      </c>
      <c r="D1093" s="257"/>
      <c r="E1093" s="257"/>
      <c r="F1093" s="257"/>
      <c r="G1093" s="257"/>
      <c r="H1093" s="257"/>
      <c r="I1093" s="257"/>
      <c r="J1093" s="257"/>
      <c r="K1093" s="257"/>
      <c r="L1093" s="257"/>
      <c r="M1093" s="257"/>
      <c r="N1093" s="257"/>
      <c r="O1093" s="257"/>
      <c r="P1093" s="257"/>
      <c r="Q1093" s="257"/>
      <c r="R1093" s="257">
        <f>R1092</f>
        <v>12</v>
      </c>
      <c r="S1093" s="257"/>
      <c r="T1093" s="257"/>
      <c r="U1093" s="257"/>
      <c r="V1093" s="257"/>
      <c r="W1093" s="257"/>
      <c r="X1093" s="257"/>
      <c r="Y1093" s="257"/>
      <c r="Z1093" s="257"/>
      <c r="AA1093" s="257"/>
      <c r="AB1093" s="257"/>
      <c r="AC1093" s="257"/>
      <c r="AD1093" s="257"/>
      <c r="AE1093" s="257"/>
      <c r="AF1093" s="673"/>
      <c r="AG1093" s="364">
        <f>AG1092</f>
        <v>0</v>
      </c>
      <c r="AH1093" s="364">
        <f t="shared" ref="AH1093" si="3221">AH1092</f>
        <v>0</v>
      </c>
      <c r="AI1093" s="364">
        <f t="shared" ref="AI1093" si="3222">AI1092</f>
        <v>0</v>
      </c>
      <c r="AJ1093" s="364">
        <f t="shared" ref="AJ1093" si="3223">AJ1092</f>
        <v>0</v>
      </c>
      <c r="AK1093" s="364">
        <f t="shared" ref="AK1093" si="3224">AK1092</f>
        <v>0</v>
      </c>
      <c r="AL1093" s="364">
        <f t="shared" ref="AL1093" si="3225">AL1092</f>
        <v>0</v>
      </c>
      <c r="AM1093" s="364">
        <f t="shared" ref="AM1093" si="3226">AM1092</f>
        <v>0</v>
      </c>
      <c r="AN1093" s="364">
        <f t="shared" ref="AN1093" si="3227">AN1092</f>
        <v>0</v>
      </c>
      <c r="AO1093" s="364">
        <f t="shared" ref="AO1093" si="3228">AO1092</f>
        <v>0</v>
      </c>
      <c r="AP1093" s="364">
        <f t="shared" ref="AP1093" si="3229">AP1092</f>
        <v>0</v>
      </c>
      <c r="AQ1093" s="364">
        <f t="shared" ref="AQ1093" si="3230">AQ1092</f>
        <v>0</v>
      </c>
      <c r="AR1093" s="364">
        <f t="shared" ref="AR1093" si="3231">AR1092</f>
        <v>0</v>
      </c>
      <c r="AS1093" s="364">
        <f t="shared" ref="AS1093" si="3232">AS1092</f>
        <v>0</v>
      </c>
      <c r="AT1093" s="364">
        <f t="shared" ref="AT1093" si="3233">AT1092</f>
        <v>0</v>
      </c>
      <c r="AU1093" s="268"/>
    </row>
    <row r="1094" spans="1:47" ht="15" customHeight="1" outlineLevel="1">
      <c r="A1094" s="466"/>
      <c r="B1094" s="256"/>
      <c r="C1094" s="253"/>
      <c r="D1094" s="253"/>
      <c r="E1094" s="253"/>
      <c r="F1094" s="253"/>
      <c r="G1094" s="253"/>
      <c r="H1094" s="253"/>
      <c r="I1094" s="253"/>
      <c r="J1094" s="253"/>
      <c r="K1094" s="253"/>
      <c r="L1094" s="253"/>
      <c r="M1094" s="253"/>
      <c r="N1094" s="253"/>
      <c r="O1094" s="253"/>
      <c r="P1094" s="253"/>
      <c r="Q1094" s="253"/>
      <c r="R1094" s="253"/>
      <c r="S1094" s="253"/>
      <c r="T1094" s="253"/>
      <c r="U1094" s="253"/>
      <c r="V1094" s="253"/>
      <c r="W1094" s="253"/>
      <c r="X1094" s="253"/>
      <c r="Y1094" s="253"/>
      <c r="Z1094" s="253"/>
      <c r="AA1094" s="253"/>
      <c r="AB1094" s="253"/>
      <c r="AC1094" s="253"/>
      <c r="AD1094" s="253"/>
      <c r="AE1094" s="253"/>
      <c r="AF1094" s="253"/>
      <c r="AG1094" s="365"/>
      <c r="AH1094" s="378"/>
      <c r="AI1094" s="378"/>
      <c r="AJ1094" s="378"/>
      <c r="AK1094" s="378"/>
      <c r="AL1094" s="378"/>
      <c r="AM1094" s="378"/>
      <c r="AN1094" s="378"/>
      <c r="AO1094" s="378"/>
      <c r="AP1094" s="378"/>
      <c r="AQ1094" s="378"/>
      <c r="AR1094" s="378"/>
      <c r="AS1094" s="378"/>
      <c r="AT1094" s="378"/>
      <c r="AU1094" s="268"/>
    </row>
    <row r="1095" spans="1:47" ht="15" customHeight="1" outlineLevel="1">
      <c r="A1095" s="466">
        <v>31</v>
      </c>
      <c r="B1095" s="381" t="s">
        <v>123</v>
      </c>
      <c r="C1095" s="253" t="s">
        <v>25</v>
      </c>
      <c r="D1095" s="257"/>
      <c r="E1095" s="257"/>
      <c r="F1095" s="257"/>
      <c r="G1095" s="257"/>
      <c r="H1095" s="257"/>
      <c r="I1095" s="257"/>
      <c r="J1095" s="257"/>
      <c r="K1095" s="257"/>
      <c r="L1095" s="257"/>
      <c r="M1095" s="257"/>
      <c r="N1095" s="257"/>
      <c r="O1095" s="257"/>
      <c r="P1095" s="257"/>
      <c r="Q1095" s="257"/>
      <c r="R1095" s="257">
        <v>12</v>
      </c>
      <c r="S1095" s="257"/>
      <c r="T1095" s="257"/>
      <c r="U1095" s="257"/>
      <c r="V1095" s="257"/>
      <c r="W1095" s="257"/>
      <c r="X1095" s="257"/>
      <c r="Y1095" s="257"/>
      <c r="Z1095" s="257"/>
      <c r="AA1095" s="257"/>
      <c r="AB1095" s="257"/>
      <c r="AC1095" s="257"/>
      <c r="AD1095" s="257"/>
      <c r="AE1095" s="257"/>
      <c r="AF1095" s="673"/>
      <c r="AG1095" s="379"/>
      <c r="AH1095" s="368"/>
      <c r="AI1095" s="368"/>
      <c r="AJ1095" s="368"/>
      <c r="AK1095" s="368"/>
      <c r="AL1095" s="368"/>
      <c r="AM1095" s="368"/>
      <c r="AN1095" s="368"/>
      <c r="AO1095" s="368"/>
      <c r="AP1095" s="368"/>
      <c r="AQ1095" s="368"/>
      <c r="AR1095" s="368"/>
      <c r="AS1095" s="368"/>
      <c r="AT1095" s="368"/>
      <c r="AU1095" s="258">
        <f>SUM(AG1095:AT1095)</f>
        <v>0</v>
      </c>
    </row>
    <row r="1096" spans="1:47" ht="15" customHeight="1" outlineLevel="1">
      <c r="A1096" s="466"/>
      <c r="B1096" s="256" t="s">
        <v>345</v>
      </c>
      <c r="C1096" s="253" t="s">
        <v>163</v>
      </c>
      <c r="D1096" s="257"/>
      <c r="E1096" s="257"/>
      <c r="F1096" s="257"/>
      <c r="G1096" s="257"/>
      <c r="H1096" s="257"/>
      <c r="I1096" s="257"/>
      <c r="J1096" s="257"/>
      <c r="K1096" s="257"/>
      <c r="L1096" s="257"/>
      <c r="M1096" s="257"/>
      <c r="N1096" s="257"/>
      <c r="O1096" s="257"/>
      <c r="P1096" s="257"/>
      <c r="Q1096" s="257"/>
      <c r="R1096" s="257">
        <f>R1095</f>
        <v>12</v>
      </c>
      <c r="S1096" s="257"/>
      <c r="T1096" s="257"/>
      <c r="U1096" s="257"/>
      <c r="V1096" s="257"/>
      <c r="W1096" s="257"/>
      <c r="X1096" s="257"/>
      <c r="Y1096" s="257"/>
      <c r="Z1096" s="257"/>
      <c r="AA1096" s="257"/>
      <c r="AB1096" s="257"/>
      <c r="AC1096" s="257"/>
      <c r="AD1096" s="257"/>
      <c r="AE1096" s="257"/>
      <c r="AF1096" s="673"/>
      <c r="AG1096" s="364">
        <f>AG1095</f>
        <v>0</v>
      </c>
      <c r="AH1096" s="364">
        <f t="shared" ref="AH1096" si="3234">AH1095</f>
        <v>0</v>
      </c>
      <c r="AI1096" s="364">
        <f t="shared" ref="AI1096" si="3235">AI1095</f>
        <v>0</v>
      </c>
      <c r="AJ1096" s="364">
        <f t="shared" ref="AJ1096" si="3236">AJ1095</f>
        <v>0</v>
      </c>
      <c r="AK1096" s="364">
        <f t="shared" ref="AK1096" si="3237">AK1095</f>
        <v>0</v>
      </c>
      <c r="AL1096" s="364">
        <f t="shared" ref="AL1096" si="3238">AL1095</f>
        <v>0</v>
      </c>
      <c r="AM1096" s="364">
        <f t="shared" ref="AM1096" si="3239">AM1095</f>
        <v>0</v>
      </c>
      <c r="AN1096" s="364">
        <f t="shared" ref="AN1096" si="3240">AN1095</f>
        <v>0</v>
      </c>
      <c r="AO1096" s="364">
        <f t="shared" ref="AO1096" si="3241">AO1095</f>
        <v>0</v>
      </c>
      <c r="AP1096" s="364">
        <f t="shared" ref="AP1096" si="3242">AP1095</f>
        <v>0</v>
      </c>
      <c r="AQ1096" s="364">
        <f t="shared" ref="AQ1096" si="3243">AQ1095</f>
        <v>0</v>
      </c>
      <c r="AR1096" s="364">
        <f t="shared" ref="AR1096" si="3244">AR1095</f>
        <v>0</v>
      </c>
      <c r="AS1096" s="364">
        <f t="shared" ref="AS1096" si="3245">AS1095</f>
        <v>0</v>
      </c>
      <c r="AT1096" s="364">
        <f t="shared" ref="AT1096" si="3246">AT1095</f>
        <v>0</v>
      </c>
      <c r="AU1096" s="268"/>
    </row>
    <row r="1097" spans="1:47" ht="15" customHeight="1" outlineLevel="1">
      <c r="A1097" s="466"/>
      <c r="B1097" s="381"/>
      <c r="C1097" s="253"/>
      <c r="D1097" s="253"/>
      <c r="E1097" s="253"/>
      <c r="F1097" s="253"/>
      <c r="G1097" s="253"/>
      <c r="H1097" s="253"/>
      <c r="I1097" s="253"/>
      <c r="J1097" s="253"/>
      <c r="K1097" s="253"/>
      <c r="L1097" s="253"/>
      <c r="M1097" s="253"/>
      <c r="N1097" s="253"/>
      <c r="O1097" s="253"/>
      <c r="P1097" s="253"/>
      <c r="Q1097" s="253"/>
      <c r="R1097" s="253"/>
      <c r="S1097" s="253"/>
      <c r="T1097" s="253"/>
      <c r="U1097" s="253"/>
      <c r="V1097" s="253"/>
      <c r="W1097" s="253"/>
      <c r="X1097" s="253"/>
      <c r="Y1097" s="253"/>
      <c r="Z1097" s="253"/>
      <c r="AA1097" s="253"/>
      <c r="AB1097" s="253"/>
      <c r="AC1097" s="253"/>
      <c r="AD1097" s="253"/>
      <c r="AE1097" s="253"/>
      <c r="AF1097" s="253"/>
      <c r="AG1097" s="365"/>
      <c r="AH1097" s="378"/>
      <c r="AI1097" s="378"/>
      <c r="AJ1097" s="378"/>
      <c r="AK1097" s="378"/>
      <c r="AL1097" s="378"/>
      <c r="AM1097" s="378"/>
      <c r="AN1097" s="378"/>
      <c r="AO1097" s="378"/>
      <c r="AP1097" s="378"/>
      <c r="AQ1097" s="378"/>
      <c r="AR1097" s="378"/>
      <c r="AS1097" s="378"/>
      <c r="AT1097" s="378"/>
      <c r="AU1097" s="268"/>
    </row>
    <row r="1098" spans="1:47" ht="15" customHeight="1" outlineLevel="1">
      <c r="A1098" s="466">
        <v>32</v>
      </c>
      <c r="B1098" s="381" t="s">
        <v>124</v>
      </c>
      <c r="C1098" s="253" t="s">
        <v>25</v>
      </c>
      <c r="D1098" s="257"/>
      <c r="E1098" s="257"/>
      <c r="F1098" s="257"/>
      <c r="G1098" s="257"/>
      <c r="H1098" s="257"/>
      <c r="I1098" s="257"/>
      <c r="J1098" s="257"/>
      <c r="K1098" s="257"/>
      <c r="L1098" s="257"/>
      <c r="M1098" s="257"/>
      <c r="N1098" s="257"/>
      <c r="O1098" s="257"/>
      <c r="P1098" s="257"/>
      <c r="Q1098" s="257"/>
      <c r="R1098" s="257">
        <v>12</v>
      </c>
      <c r="S1098" s="257"/>
      <c r="T1098" s="257"/>
      <c r="U1098" s="257"/>
      <c r="V1098" s="257"/>
      <c r="W1098" s="257"/>
      <c r="X1098" s="257"/>
      <c r="Y1098" s="257"/>
      <c r="Z1098" s="257"/>
      <c r="AA1098" s="257"/>
      <c r="AB1098" s="257"/>
      <c r="AC1098" s="257"/>
      <c r="AD1098" s="257"/>
      <c r="AE1098" s="257"/>
      <c r="AF1098" s="673"/>
      <c r="AG1098" s="379"/>
      <c r="AH1098" s="368"/>
      <c r="AI1098" s="368"/>
      <c r="AJ1098" s="368"/>
      <c r="AK1098" s="368"/>
      <c r="AL1098" s="368"/>
      <c r="AM1098" s="368"/>
      <c r="AN1098" s="368"/>
      <c r="AO1098" s="368"/>
      <c r="AP1098" s="368"/>
      <c r="AQ1098" s="368"/>
      <c r="AR1098" s="368"/>
      <c r="AS1098" s="368"/>
      <c r="AT1098" s="368"/>
      <c r="AU1098" s="258">
        <f>SUM(AG1098:AT1098)</f>
        <v>0</v>
      </c>
    </row>
    <row r="1099" spans="1:47" ht="15" customHeight="1" outlineLevel="1">
      <c r="A1099" s="466"/>
      <c r="B1099" s="256" t="s">
        <v>345</v>
      </c>
      <c r="C1099" s="253" t="s">
        <v>163</v>
      </c>
      <c r="D1099" s="257"/>
      <c r="E1099" s="257"/>
      <c r="F1099" s="257"/>
      <c r="G1099" s="257"/>
      <c r="H1099" s="257"/>
      <c r="I1099" s="257"/>
      <c r="J1099" s="257"/>
      <c r="K1099" s="257"/>
      <c r="L1099" s="257"/>
      <c r="M1099" s="257"/>
      <c r="N1099" s="257"/>
      <c r="O1099" s="257"/>
      <c r="P1099" s="257"/>
      <c r="Q1099" s="257"/>
      <c r="R1099" s="257">
        <f>R1098</f>
        <v>12</v>
      </c>
      <c r="S1099" s="257"/>
      <c r="T1099" s="257"/>
      <c r="U1099" s="257"/>
      <c r="V1099" s="257"/>
      <c r="W1099" s="257"/>
      <c r="X1099" s="257"/>
      <c r="Y1099" s="257"/>
      <c r="Z1099" s="257"/>
      <c r="AA1099" s="257"/>
      <c r="AB1099" s="257"/>
      <c r="AC1099" s="257"/>
      <c r="AD1099" s="257"/>
      <c r="AE1099" s="257"/>
      <c r="AF1099" s="673"/>
      <c r="AG1099" s="364">
        <f>AG1098</f>
        <v>0</v>
      </c>
      <c r="AH1099" s="364">
        <f t="shared" ref="AH1099" si="3247">AH1098</f>
        <v>0</v>
      </c>
      <c r="AI1099" s="364">
        <f t="shared" ref="AI1099" si="3248">AI1098</f>
        <v>0</v>
      </c>
      <c r="AJ1099" s="364">
        <f t="shared" ref="AJ1099" si="3249">AJ1098</f>
        <v>0</v>
      </c>
      <c r="AK1099" s="364">
        <f t="shared" ref="AK1099" si="3250">AK1098</f>
        <v>0</v>
      </c>
      <c r="AL1099" s="364">
        <f t="shared" ref="AL1099" si="3251">AL1098</f>
        <v>0</v>
      </c>
      <c r="AM1099" s="364">
        <f t="shared" ref="AM1099" si="3252">AM1098</f>
        <v>0</v>
      </c>
      <c r="AN1099" s="364">
        <f t="shared" ref="AN1099" si="3253">AN1098</f>
        <v>0</v>
      </c>
      <c r="AO1099" s="364">
        <f t="shared" ref="AO1099" si="3254">AO1098</f>
        <v>0</v>
      </c>
      <c r="AP1099" s="364">
        <f t="shared" ref="AP1099" si="3255">AP1098</f>
        <v>0</v>
      </c>
      <c r="AQ1099" s="364">
        <f t="shared" ref="AQ1099" si="3256">AQ1098</f>
        <v>0</v>
      </c>
      <c r="AR1099" s="364">
        <f t="shared" ref="AR1099" si="3257">AR1098</f>
        <v>0</v>
      </c>
      <c r="AS1099" s="364">
        <f t="shared" ref="AS1099" si="3258">AS1098</f>
        <v>0</v>
      </c>
      <c r="AT1099" s="364">
        <f t="shared" ref="AT1099" si="3259">AT1098</f>
        <v>0</v>
      </c>
      <c r="AU1099" s="268"/>
    </row>
    <row r="1100" spans="1:47" ht="15" customHeight="1" outlineLevel="1">
      <c r="A1100" s="466"/>
      <c r="B1100" s="381"/>
      <c r="C1100" s="253"/>
      <c r="D1100" s="253"/>
      <c r="E1100" s="253"/>
      <c r="F1100" s="253"/>
      <c r="G1100" s="253"/>
      <c r="H1100" s="253"/>
      <c r="I1100" s="253"/>
      <c r="J1100" s="253"/>
      <c r="K1100" s="253"/>
      <c r="L1100" s="253"/>
      <c r="M1100" s="253"/>
      <c r="N1100" s="253"/>
      <c r="O1100" s="253"/>
      <c r="P1100" s="253"/>
      <c r="Q1100" s="253"/>
      <c r="R1100" s="253"/>
      <c r="S1100" s="253"/>
      <c r="T1100" s="253"/>
      <c r="U1100" s="253"/>
      <c r="V1100" s="253"/>
      <c r="W1100" s="253"/>
      <c r="X1100" s="253"/>
      <c r="Y1100" s="253"/>
      <c r="Z1100" s="253"/>
      <c r="AA1100" s="253"/>
      <c r="AB1100" s="253"/>
      <c r="AC1100" s="253"/>
      <c r="AD1100" s="253"/>
      <c r="AE1100" s="253"/>
      <c r="AF1100" s="253"/>
      <c r="AG1100" s="365"/>
      <c r="AH1100" s="378"/>
      <c r="AI1100" s="378"/>
      <c r="AJ1100" s="378"/>
      <c r="AK1100" s="378"/>
      <c r="AL1100" s="378"/>
      <c r="AM1100" s="378"/>
      <c r="AN1100" s="378"/>
      <c r="AO1100" s="378"/>
      <c r="AP1100" s="378"/>
      <c r="AQ1100" s="378"/>
      <c r="AR1100" s="378"/>
      <c r="AS1100" s="378"/>
      <c r="AT1100" s="378"/>
      <c r="AU1100" s="268"/>
    </row>
    <row r="1101" spans="1:47" ht="15" customHeight="1" outlineLevel="1">
      <c r="A1101" s="466"/>
      <c r="B1101" s="250" t="s">
        <v>498</v>
      </c>
      <c r="C1101" s="253"/>
      <c r="D1101" s="253"/>
      <c r="E1101" s="253"/>
      <c r="F1101" s="253"/>
      <c r="G1101" s="253"/>
      <c r="H1101" s="253"/>
      <c r="I1101" s="253"/>
      <c r="J1101" s="253"/>
      <c r="K1101" s="253"/>
      <c r="L1101" s="253"/>
      <c r="M1101" s="253"/>
      <c r="N1101" s="253"/>
      <c r="O1101" s="253"/>
      <c r="P1101" s="253"/>
      <c r="Q1101" s="253"/>
      <c r="R1101" s="253"/>
      <c r="S1101" s="253"/>
      <c r="T1101" s="253"/>
      <c r="U1101" s="253"/>
      <c r="V1101" s="253"/>
      <c r="W1101" s="253"/>
      <c r="X1101" s="253"/>
      <c r="Y1101" s="253"/>
      <c r="Z1101" s="253"/>
      <c r="AA1101" s="253"/>
      <c r="AB1101" s="253"/>
      <c r="AC1101" s="253"/>
      <c r="AD1101" s="253"/>
      <c r="AE1101" s="253"/>
      <c r="AF1101" s="253"/>
      <c r="AG1101" s="365"/>
      <c r="AH1101" s="378"/>
      <c r="AI1101" s="378"/>
      <c r="AJ1101" s="378"/>
      <c r="AK1101" s="378"/>
      <c r="AL1101" s="378"/>
      <c r="AM1101" s="378"/>
      <c r="AN1101" s="378"/>
      <c r="AO1101" s="378"/>
      <c r="AP1101" s="378"/>
      <c r="AQ1101" s="378"/>
      <c r="AR1101" s="378"/>
      <c r="AS1101" s="378"/>
      <c r="AT1101" s="378"/>
      <c r="AU1101" s="268"/>
    </row>
    <row r="1102" spans="1:47" ht="15" customHeight="1" outlineLevel="1">
      <c r="A1102" s="466">
        <v>33</v>
      </c>
      <c r="B1102" s="381" t="s">
        <v>125</v>
      </c>
      <c r="C1102" s="253" t="s">
        <v>25</v>
      </c>
      <c r="D1102" s="257"/>
      <c r="E1102" s="257"/>
      <c r="F1102" s="257"/>
      <c r="G1102" s="257"/>
      <c r="H1102" s="257"/>
      <c r="I1102" s="257"/>
      <c r="J1102" s="257"/>
      <c r="K1102" s="257"/>
      <c r="L1102" s="257"/>
      <c r="M1102" s="257"/>
      <c r="N1102" s="257"/>
      <c r="O1102" s="257"/>
      <c r="P1102" s="257"/>
      <c r="Q1102" s="257"/>
      <c r="R1102" s="257">
        <v>0</v>
      </c>
      <c r="S1102" s="257"/>
      <c r="T1102" s="257"/>
      <c r="U1102" s="257"/>
      <c r="V1102" s="257"/>
      <c r="W1102" s="257"/>
      <c r="X1102" s="257"/>
      <c r="Y1102" s="257"/>
      <c r="Z1102" s="257"/>
      <c r="AA1102" s="257"/>
      <c r="AB1102" s="257"/>
      <c r="AC1102" s="257"/>
      <c r="AD1102" s="257"/>
      <c r="AE1102" s="257"/>
      <c r="AF1102" s="673"/>
      <c r="AG1102" s="379"/>
      <c r="AH1102" s="368"/>
      <c r="AI1102" s="368"/>
      <c r="AJ1102" s="368"/>
      <c r="AK1102" s="368"/>
      <c r="AL1102" s="368"/>
      <c r="AM1102" s="368"/>
      <c r="AN1102" s="368"/>
      <c r="AO1102" s="368"/>
      <c r="AP1102" s="368"/>
      <c r="AQ1102" s="368"/>
      <c r="AR1102" s="368"/>
      <c r="AS1102" s="368"/>
      <c r="AT1102" s="368"/>
      <c r="AU1102" s="258">
        <f>SUM(AG1102:AT1102)</f>
        <v>0</v>
      </c>
    </row>
    <row r="1103" spans="1:47" ht="15" customHeight="1" outlineLevel="1">
      <c r="A1103" s="466"/>
      <c r="B1103" s="256" t="s">
        <v>345</v>
      </c>
      <c r="C1103" s="253" t="s">
        <v>163</v>
      </c>
      <c r="D1103" s="257"/>
      <c r="E1103" s="257"/>
      <c r="F1103" s="257"/>
      <c r="G1103" s="257"/>
      <c r="H1103" s="257"/>
      <c r="I1103" s="257"/>
      <c r="J1103" s="257"/>
      <c r="K1103" s="257"/>
      <c r="L1103" s="257"/>
      <c r="M1103" s="257"/>
      <c r="N1103" s="257"/>
      <c r="O1103" s="257"/>
      <c r="P1103" s="257"/>
      <c r="Q1103" s="257"/>
      <c r="R1103" s="257">
        <f>R1102</f>
        <v>0</v>
      </c>
      <c r="S1103" s="257"/>
      <c r="T1103" s="257"/>
      <c r="U1103" s="257"/>
      <c r="V1103" s="257"/>
      <c r="W1103" s="257"/>
      <c r="X1103" s="257"/>
      <c r="Y1103" s="257"/>
      <c r="Z1103" s="257"/>
      <c r="AA1103" s="257"/>
      <c r="AB1103" s="257"/>
      <c r="AC1103" s="257"/>
      <c r="AD1103" s="257"/>
      <c r="AE1103" s="257"/>
      <c r="AF1103" s="673"/>
      <c r="AG1103" s="364">
        <f>AG1102</f>
        <v>0</v>
      </c>
      <c r="AH1103" s="364">
        <f t="shared" ref="AH1103" si="3260">AH1102</f>
        <v>0</v>
      </c>
      <c r="AI1103" s="364">
        <f t="shared" ref="AI1103" si="3261">AI1102</f>
        <v>0</v>
      </c>
      <c r="AJ1103" s="364">
        <f t="shared" ref="AJ1103" si="3262">AJ1102</f>
        <v>0</v>
      </c>
      <c r="AK1103" s="364">
        <f t="shared" ref="AK1103" si="3263">AK1102</f>
        <v>0</v>
      </c>
      <c r="AL1103" s="364">
        <f t="shared" ref="AL1103" si="3264">AL1102</f>
        <v>0</v>
      </c>
      <c r="AM1103" s="364">
        <f t="shared" ref="AM1103" si="3265">AM1102</f>
        <v>0</v>
      </c>
      <c r="AN1103" s="364">
        <f t="shared" ref="AN1103" si="3266">AN1102</f>
        <v>0</v>
      </c>
      <c r="AO1103" s="364">
        <f t="shared" ref="AO1103" si="3267">AO1102</f>
        <v>0</v>
      </c>
      <c r="AP1103" s="364">
        <f t="shared" ref="AP1103" si="3268">AP1102</f>
        <v>0</v>
      </c>
      <c r="AQ1103" s="364">
        <f t="shared" ref="AQ1103" si="3269">AQ1102</f>
        <v>0</v>
      </c>
      <c r="AR1103" s="364">
        <f t="shared" ref="AR1103" si="3270">AR1102</f>
        <v>0</v>
      </c>
      <c r="AS1103" s="364">
        <f t="shared" ref="AS1103" si="3271">AS1102</f>
        <v>0</v>
      </c>
      <c r="AT1103" s="364">
        <f t="shared" ref="AT1103" si="3272">AT1102</f>
        <v>0</v>
      </c>
      <c r="AU1103" s="268"/>
    </row>
    <row r="1104" spans="1:47" ht="15" customHeight="1" outlineLevel="1">
      <c r="A1104" s="466"/>
      <c r="B1104" s="381"/>
      <c r="C1104" s="253"/>
      <c r="D1104" s="253"/>
      <c r="E1104" s="253"/>
      <c r="F1104" s="253"/>
      <c r="G1104" s="253"/>
      <c r="H1104" s="253"/>
      <c r="I1104" s="253"/>
      <c r="J1104" s="253"/>
      <c r="K1104" s="253"/>
      <c r="L1104" s="253"/>
      <c r="M1104" s="253"/>
      <c r="N1104" s="253"/>
      <c r="O1104" s="253"/>
      <c r="P1104" s="253"/>
      <c r="Q1104" s="253"/>
      <c r="R1104" s="253"/>
      <c r="S1104" s="253"/>
      <c r="T1104" s="253"/>
      <c r="U1104" s="253"/>
      <c r="V1104" s="253"/>
      <c r="W1104" s="253"/>
      <c r="X1104" s="253"/>
      <c r="Y1104" s="253"/>
      <c r="Z1104" s="253"/>
      <c r="AA1104" s="253"/>
      <c r="AB1104" s="253"/>
      <c r="AC1104" s="253"/>
      <c r="AD1104" s="253"/>
      <c r="AE1104" s="253"/>
      <c r="AF1104" s="253"/>
      <c r="AG1104" s="365"/>
      <c r="AH1104" s="378"/>
      <c r="AI1104" s="378"/>
      <c r="AJ1104" s="378"/>
      <c r="AK1104" s="378"/>
      <c r="AL1104" s="378"/>
      <c r="AM1104" s="378"/>
      <c r="AN1104" s="378"/>
      <c r="AO1104" s="378"/>
      <c r="AP1104" s="378"/>
      <c r="AQ1104" s="378"/>
      <c r="AR1104" s="378"/>
      <c r="AS1104" s="378"/>
      <c r="AT1104" s="378"/>
      <c r="AU1104" s="268"/>
    </row>
    <row r="1105" spans="1:47" ht="15" customHeight="1" outlineLevel="1">
      <c r="A1105" s="466">
        <v>34</v>
      </c>
      <c r="B1105" s="381" t="s">
        <v>126</v>
      </c>
      <c r="C1105" s="253" t="s">
        <v>25</v>
      </c>
      <c r="D1105" s="257"/>
      <c r="E1105" s="257"/>
      <c r="F1105" s="257"/>
      <c r="G1105" s="257"/>
      <c r="H1105" s="257"/>
      <c r="I1105" s="257"/>
      <c r="J1105" s="257"/>
      <c r="K1105" s="257"/>
      <c r="L1105" s="257"/>
      <c r="M1105" s="257"/>
      <c r="N1105" s="257"/>
      <c r="O1105" s="257"/>
      <c r="P1105" s="257"/>
      <c r="Q1105" s="257"/>
      <c r="R1105" s="257">
        <v>0</v>
      </c>
      <c r="S1105" s="257"/>
      <c r="T1105" s="257"/>
      <c r="U1105" s="257"/>
      <c r="V1105" s="257"/>
      <c r="W1105" s="257"/>
      <c r="X1105" s="257"/>
      <c r="Y1105" s="257"/>
      <c r="Z1105" s="257"/>
      <c r="AA1105" s="257"/>
      <c r="AB1105" s="257"/>
      <c r="AC1105" s="257"/>
      <c r="AD1105" s="257"/>
      <c r="AE1105" s="257"/>
      <c r="AF1105" s="673"/>
      <c r="AG1105" s="379"/>
      <c r="AH1105" s="368"/>
      <c r="AI1105" s="368"/>
      <c r="AJ1105" s="368"/>
      <c r="AK1105" s="368"/>
      <c r="AL1105" s="368"/>
      <c r="AM1105" s="368"/>
      <c r="AN1105" s="368"/>
      <c r="AO1105" s="368"/>
      <c r="AP1105" s="368"/>
      <c r="AQ1105" s="368"/>
      <c r="AR1105" s="368"/>
      <c r="AS1105" s="368"/>
      <c r="AT1105" s="368"/>
      <c r="AU1105" s="258">
        <f>SUM(AG1105:AT1105)</f>
        <v>0</v>
      </c>
    </row>
    <row r="1106" spans="1:47" ht="15" customHeight="1" outlineLevel="1">
      <c r="A1106" s="466"/>
      <c r="B1106" s="256" t="s">
        <v>345</v>
      </c>
      <c r="C1106" s="253" t="s">
        <v>163</v>
      </c>
      <c r="D1106" s="257"/>
      <c r="E1106" s="257"/>
      <c r="F1106" s="257"/>
      <c r="G1106" s="257"/>
      <c r="H1106" s="257"/>
      <c r="I1106" s="257"/>
      <c r="J1106" s="257"/>
      <c r="K1106" s="257"/>
      <c r="L1106" s="257"/>
      <c r="M1106" s="257"/>
      <c r="N1106" s="257"/>
      <c r="O1106" s="257"/>
      <c r="P1106" s="257"/>
      <c r="Q1106" s="257"/>
      <c r="R1106" s="257">
        <f>R1105</f>
        <v>0</v>
      </c>
      <c r="S1106" s="257"/>
      <c r="T1106" s="257"/>
      <c r="U1106" s="257"/>
      <c r="V1106" s="257"/>
      <c r="W1106" s="257"/>
      <c r="X1106" s="257"/>
      <c r="Y1106" s="257"/>
      <c r="Z1106" s="257"/>
      <c r="AA1106" s="257"/>
      <c r="AB1106" s="257"/>
      <c r="AC1106" s="257"/>
      <c r="AD1106" s="257"/>
      <c r="AE1106" s="257"/>
      <c r="AF1106" s="673"/>
      <c r="AG1106" s="364">
        <f>AG1105</f>
        <v>0</v>
      </c>
      <c r="AH1106" s="364">
        <f t="shared" ref="AH1106" si="3273">AH1105</f>
        <v>0</v>
      </c>
      <c r="AI1106" s="364">
        <f t="shared" ref="AI1106" si="3274">AI1105</f>
        <v>0</v>
      </c>
      <c r="AJ1106" s="364">
        <f t="shared" ref="AJ1106" si="3275">AJ1105</f>
        <v>0</v>
      </c>
      <c r="AK1106" s="364">
        <f t="shared" ref="AK1106" si="3276">AK1105</f>
        <v>0</v>
      </c>
      <c r="AL1106" s="364">
        <f t="shared" ref="AL1106" si="3277">AL1105</f>
        <v>0</v>
      </c>
      <c r="AM1106" s="364">
        <f t="shared" ref="AM1106" si="3278">AM1105</f>
        <v>0</v>
      </c>
      <c r="AN1106" s="364">
        <f t="shared" ref="AN1106" si="3279">AN1105</f>
        <v>0</v>
      </c>
      <c r="AO1106" s="364">
        <f t="shared" ref="AO1106" si="3280">AO1105</f>
        <v>0</v>
      </c>
      <c r="AP1106" s="364">
        <f t="shared" ref="AP1106" si="3281">AP1105</f>
        <v>0</v>
      </c>
      <c r="AQ1106" s="364">
        <f t="shared" ref="AQ1106" si="3282">AQ1105</f>
        <v>0</v>
      </c>
      <c r="AR1106" s="364">
        <f t="shared" ref="AR1106" si="3283">AR1105</f>
        <v>0</v>
      </c>
      <c r="AS1106" s="364">
        <f t="shared" ref="AS1106" si="3284">AS1105</f>
        <v>0</v>
      </c>
      <c r="AT1106" s="364">
        <f t="shared" ref="AT1106" si="3285">AT1105</f>
        <v>0</v>
      </c>
      <c r="AU1106" s="268"/>
    </row>
    <row r="1107" spans="1:47" ht="15" customHeight="1" outlineLevel="1">
      <c r="A1107" s="466"/>
      <c r="B1107" s="381"/>
      <c r="C1107" s="253"/>
      <c r="D1107" s="253"/>
      <c r="E1107" s="253"/>
      <c r="F1107" s="253"/>
      <c r="G1107" s="253"/>
      <c r="H1107" s="253"/>
      <c r="I1107" s="253"/>
      <c r="J1107" s="253"/>
      <c r="K1107" s="253"/>
      <c r="L1107" s="253"/>
      <c r="M1107" s="253"/>
      <c r="N1107" s="253"/>
      <c r="O1107" s="253"/>
      <c r="P1107" s="253"/>
      <c r="Q1107" s="253"/>
      <c r="R1107" s="253"/>
      <c r="S1107" s="253"/>
      <c r="T1107" s="253"/>
      <c r="U1107" s="253"/>
      <c r="V1107" s="253"/>
      <c r="W1107" s="253"/>
      <c r="X1107" s="253"/>
      <c r="Y1107" s="253"/>
      <c r="Z1107" s="253"/>
      <c r="AA1107" s="253"/>
      <c r="AB1107" s="253"/>
      <c r="AC1107" s="253"/>
      <c r="AD1107" s="253"/>
      <c r="AE1107" s="253"/>
      <c r="AF1107" s="253"/>
      <c r="AG1107" s="365"/>
      <c r="AH1107" s="378"/>
      <c r="AI1107" s="378"/>
      <c r="AJ1107" s="378"/>
      <c r="AK1107" s="378"/>
      <c r="AL1107" s="378"/>
      <c r="AM1107" s="378"/>
      <c r="AN1107" s="378"/>
      <c r="AO1107" s="378"/>
      <c r="AP1107" s="378"/>
      <c r="AQ1107" s="378"/>
      <c r="AR1107" s="378"/>
      <c r="AS1107" s="378"/>
      <c r="AT1107" s="378"/>
      <c r="AU1107" s="268"/>
    </row>
    <row r="1108" spans="1:47" ht="15" customHeight="1" outlineLevel="1">
      <c r="A1108" s="466">
        <v>35</v>
      </c>
      <c r="B1108" s="381" t="s">
        <v>127</v>
      </c>
      <c r="C1108" s="253" t="s">
        <v>25</v>
      </c>
      <c r="D1108" s="257"/>
      <c r="E1108" s="257"/>
      <c r="F1108" s="257"/>
      <c r="G1108" s="257"/>
      <c r="H1108" s="257"/>
      <c r="I1108" s="257"/>
      <c r="J1108" s="257"/>
      <c r="K1108" s="257"/>
      <c r="L1108" s="257"/>
      <c r="M1108" s="257"/>
      <c r="N1108" s="257"/>
      <c r="O1108" s="257"/>
      <c r="P1108" s="257"/>
      <c r="Q1108" s="257"/>
      <c r="R1108" s="257">
        <v>0</v>
      </c>
      <c r="S1108" s="257"/>
      <c r="T1108" s="257"/>
      <c r="U1108" s="257"/>
      <c r="V1108" s="257"/>
      <c r="W1108" s="257"/>
      <c r="X1108" s="257"/>
      <c r="Y1108" s="257"/>
      <c r="Z1108" s="257"/>
      <c r="AA1108" s="257"/>
      <c r="AB1108" s="257"/>
      <c r="AC1108" s="257"/>
      <c r="AD1108" s="257"/>
      <c r="AE1108" s="257"/>
      <c r="AF1108" s="673"/>
      <c r="AG1108" s="379"/>
      <c r="AH1108" s="368"/>
      <c r="AI1108" s="368"/>
      <c r="AJ1108" s="368"/>
      <c r="AK1108" s="368"/>
      <c r="AL1108" s="368"/>
      <c r="AM1108" s="368"/>
      <c r="AN1108" s="368"/>
      <c r="AO1108" s="368"/>
      <c r="AP1108" s="368"/>
      <c r="AQ1108" s="368"/>
      <c r="AR1108" s="368"/>
      <c r="AS1108" s="368"/>
      <c r="AT1108" s="368"/>
      <c r="AU1108" s="258">
        <f>SUM(AG1108:AT1108)</f>
        <v>0</v>
      </c>
    </row>
    <row r="1109" spans="1:47" ht="15" customHeight="1" outlineLevel="1">
      <c r="A1109" s="466"/>
      <c r="B1109" s="256" t="s">
        <v>345</v>
      </c>
      <c r="C1109" s="253" t="s">
        <v>163</v>
      </c>
      <c r="D1109" s="257"/>
      <c r="E1109" s="257"/>
      <c r="F1109" s="257"/>
      <c r="G1109" s="257"/>
      <c r="H1109" s="257"/>
      <c r="I1109" s="257"/>
      <c r="J1109" s="257"/>
      <c r="K1109" s="257"/>
      <c r="L1109" s="257"/>
      <c r="M1109" s="257"/>
      <c r="N1109" s="257"/>
      <c r="O1109" s="257"/>
      <c r="P1109" s="257"/>
      <c r="Q1109" s="257"/>
      <c r="R1109" s="257">
        <f>R1108</f>
        <v>0</v>
      </c>
      <c r="S1109" s="257"/>
      <c r="T1109" s="257"/>
      <c r="U1109" s="257"/>
      <c r="V1109" s="257"/>
      <c r="W1109" s="257"/>
      <c r="X1109" s="257"/>
      <c r="Y1109" s="257"/>
      <c r="Z1109" s="257"/>
      <c r="AA1109" s="257"/>
      <c r="AB1109" s="257"/>
      <c r="AC1109" s="257"/>
      <c r="AD1109" s="257"/>
      <c r="AE1109" s="257"/>
      <c r="AF1109" s="673"/>
      <c r="AG1109" s="364">
        <f>AG1108</f>
        <v>0</v>
      </c>
      <c r="AH1109" s="364">
        <f t="shared" ref="AH1109" si="3286">AH1108</f>
        <v>0</v>
      </c>
      <c r="AI1109" s="364">
        <f t="shared" ref="AI1109" si="3287">AI1108</f>
        <v>0</v>
      </c>
      <c r="AJ1109" s="364">
        <f t="shared" ref="AJ1109" si="3288">AJ1108</f>
        <v>0</v>
      </c>
      <c r="AK1109" s="364">
        <f t="shared" ref="AK1109" si="3289">AK1108</f>
        <v>0</v>
      </c>
      <c r="AL1109" s="364">
        <f t="shared" ref="AL1109" si="3290">AL1108</f>
        <v>0</v>
      </c>
      <c r="AM1109" s="364">
        <f t="shared" ref="AM1109" si="3291">AM1108</f>
        <v>0</v>
      </c>
      <c r="AN1109" s="364">
        <f t="shared" ref="AN1109" si="3292">AN1108</f>
        <v>0</v>
      </c>
      <c r="AO1109" s="364">
        <f t="shared" ref="AO1109" si="3293">AO1108</f>
        <v>0</v>
      </c>
      <c r="AP1109" s="364">
        <f t="shared" ref="AP1109" si="3294">AP1108</f>
        <v>0</v>
      </c>
      <c r="AQ1109" s="364">
        <f t="shared" ref="AQ1109" si="3295">AQ1108</f>
        <v>0</v>
      </c>
      <c r="AR1109" s="364">
        <f t="shared" ref="AR1109" si="3296">AR1108</f>
        <v>0</v>
      </c>
      <c r="AS1109" s="364">
        <f t="shared" ref="AS1109" si="3297">AS1108</f>
        <v>0</v>
      </c>
      <c r="AT1109" s="364">
        <f t="shared" ref="AT1109" si="3298">AT1108</f>
        <v>0</v>
      </c>
      <c r="AU1109" s="268"/>
    </row>
    <row r="1110" spans="1:47" ht="15" customHeight="1" outlineLevel="1">
      <c r="A1110" s="466"/>
      <c r="B1110" s="384"/>
      <c r="C1110" s="253"/>
      <c r="D1110" s="253"/>
      <c r="E1110" s="253"/>
      <c r="F1110" s="253"/>
      <c r="G1110" s="253"/>
      <c r="H1110" s="253"/>
      <c r="I1110" s="253"/>
      <c r="J1110" s="253"/>
      <c r="K1110" s="253"/>
      <c r="L1110" s="253"/>
      <c r="M1110" s="253"/>
      <c r="N1110" s="253"/>
      <c r="O1110" s="253"/>
      <c r="P1110" s="253"/>
      <c r="Q1110" s="253"/>
      <c r="R1110" s="253"/>
      <c r="S1110" s="253"/>
      <c r="T1110" s="253"/>
      <c r="U1110" s="253"/>
      <c r="V1110" s="253"/>
      <c r="W1110" s="253"/>
      <c r="X1110" s="253"/>
      <c r="Y1110" s="253"/>
      <c r="Z1110" s="253"/>
      <c r="AA1110" s="253"/>
      <c r="AB1110" s="253"/>
      <c r="AC1110" s="253"/>
      <c r="AD1110" s="253"/>
      <c r="AE1110" s="253"/>
      <c r="AF1110" s="253"/>
      <c r="AG1110" s="365"/>
      <c r="AH1110" s="378"/>
      <c r="AI1110" s="378"/>
      <c r="AJ1110" s="378"/>
      <c r="AK1110" s="378"/>
      <c r="AL1110" s="378"/>
      <c r="AM1110" s="378"/>
      <c r="AN1110" s="378"/>
      <c r="AO1110" s="378"/>
      <c r="AP1110" s="378"/>
      <c r="AQ1110" s="378"/>
      <c r="AR1110" s="378"/>
      <c r="AS1110" s="378"/>
      <c r="AT1110" s="378"/>
      <c r="AU1110" s="268"/>
    </row>
    <row r="1111" spans="1:47" ht="15" customHeight="1" outlineLevel="1">
      <c r="A1111" s="466"/>
      <c r="B1111" s="250" t="s">
        <v>499</v>
      </c>
      <c r="C1111" s="253"/>
      <c r="D1111" s="253"/>
      <c r="E1111" s="253"/>
      <c r="F1111" s="253"/>
      <c r="G1111" s="253"/>
      <c r="H1111" s="253"/>
      <c r="I1111" s="253"/>
      <c r="J1111" s="253"/>
      <c r="K1111" s="253"/>
      <c r="L1111" s="253"/>
      <c r="M1111" s="253"/>
      <c r="N1111" s="253"/>
      <c r="O1111" s="253"/>
      <c r="P1111" s="253"/>
      <c r="Q1111" s="253"/>
      <c r="R1111" s="253"/>
      <c r="S1111" s="253"/>
      <c r="T1111" s="253"/>
      <c r="U1111" s="253"/>
      <c r="V1111" s="253"/>
      <c r="W1111" s="253"/>
      <c r="X1111" s="253"/>
      <c r="Y1111" s="253"/>
      <c r="Z1111" s="253"/>
      <c r="AA1111" s="253"/>
      <c r="AB1111" s="253"/>
      <c r="AC1111" s="253"/>
      <c r="AD1111" s="253"/>
      <c r="AE1111" s="253"/>
      <c r="AF1111" s="253"/>
      <c r="AG1111" s="365"/>
      <c r="AH1111" s="378"/>
      <c r="AI1111" s="378"/>
      <c r="AJ1111" s="378"/>
      <c r="AK1111" s="378"/>
      <c r="AL1111" s="378"/>
      <c r="AM1111" s="378"/>
      <c r="AN1111" s="378"/>
      <c r="AO1111" s="378"/>
      <c r="AP1111" s="378"/>
      <c r="AQ1111" s="378"/>
      <c r="AR1111" s="378"/>
      <c r="AS1111" s="378"/>
      <c r="AT1111" s="378"/>
      <c r="AU1111" s="268"/>
    </row>
    <row r="1112" spans="1:47" ht="28.5" customHeight="1" outlineLevel="1">
      <c r="A1112" s="466">
        <v>36</v>
      </c>
      <c r="B1112" s="381" t="s">
        <v>128</v>
      </c>
      <c r="C1112" s="253" t="s">
        <v>25</v>
      </c>
      <c r="D1112" s="257"/>
      <c r="E1112" s="257"/>
      <c r="F1112" s="257"/>
      <c r="G1112" s="257"/>
      <c r="H1112" s="257"/>
      <c r="I1112" s="257"/>
      <c r="J1112" s="257"/>
      <c r="K1112" s="257"/>
      <c r="L1112" s="257"/>
      <c r="M1112" s="257"/>
      <c r="N1112" s="257"/>
      <c r="O1112" s="257"/>
      <c r="P1112" s="257"/>
      <c r="Q1112" s="257"/>
      <c r="R1112" s="257">
        <v>12</v>
      </c>
      <c r="S1112" s="257"/>
      <c r="T1112" s="257"/>
      <c r="U1112" s="257"/>
      <c r="V1112" s="257"/>
      <c r="W1112" s="257"/>
      <c r="X1112" s="257"/>
      <c r="Y1112" s="257"/>
      <c r="Z1112" s="257"/>
      <c r="AA1112" s="257"/>
      <c r="AB1112" s="257"/>
      <c r="AC1112" s="257"/>
      <c r="AD1112" s="257"/>
      <c r="AE1112" s="257"/>
      <c r="AF1112" s="673"/>
      <c r="AG1112" s="379"/>
      <c r="AH1112" s="368"/>
      <c r="AI1112" s="368"/>
      <c r="AJ1112" s="368"/>
      <c r="AK1112" s="368"/>
      <c r="AL1112" s="368"/>
      <c r="AM1112" s="368"/>
      <c r="AN1112" s="368"/>
      <c r="AO1112" s="368"/>
      <c r="AP1112" s="368"/>
      <c r="AQ1112" s="368"/>
      <c r="AR1112" s="368"/>
      <c r="AS1112" s="368"/>
      <c r="AT1112" s="368"/>
      <c r="AU1112" s="258">
        <f>SUM(AG1112:AT1112)</f>
        <v>0</v>
      </c>
    </row>
    <row r="1113" spans="1:47" ht="15" customHeight="1" outlineLevel="1">
      <c r="A1113" s="466"/>
      <c r="B1113" s="256" t="s">
        <v>345</v>
      </c>
      <c r="C1113" s="253" t="s">
        <v>163</v>
      </c>
      <c r="D1113" s="257"/>
      <c r="E1113" s="257"/>
      <c r="F1113" s="257"/>
      <c r="G1113" s="257"/>
      <c r="H1113" s="257"/>
      <c r="I1113" s="257"/>
      <c r="J1113" s="257"/>
      <c r="K1113" s="257"/>
      <c r="L1113" s="257"/>
      <c r="M1113" s="257"/>
      <c r="N1113" s="257"/>
      <c r="O1113" s="257"/>
      <c r="P1113" s="257"/>
      <c r="Q1113" s="257"/>
      <c r="R1113" s="257">
        <f>R1112</f>
        <v>12</v>
      </c>
      <c r="S1113" s="257"/>
      <c r="T1113" s="257"/>
      <c r="U1113" s="257"/>
      <c r="V1113" s="257"/>
      <c r="W1113" s="257"/>
      <c r="X1113" s="257"/>
      <c r="Y1113" s="257"/>
      <c r="Z1113" s="257"/>
      <c r="AA1113" s="257"/>
      <c r="AB1113" s="257"/>
      <c r="AC1113" s="257"/>
      <c r="AD1113" s="257"/>
      <c r="AE1113" s="257"/>
      <c r="AF1113" s="673"/>
      <c r="AG1113" s="364">
        <f>AG1112</f>
        <v>0</v>
      </c>
      <c r="AH1113" s="364">
        <f t="shared" ref="AH1113" si="3299">AH1112</f>
        <v>0</v>
      </c>
      <c r="AI1113" s="364">
        <f t="shared" ref="AI1113" si="3300">AI1112</f>
        <v>0</v>
      </c>
      <c r="AJ1113" s="364">
        <f t="shared" ref="AJ1113" si="3301">AJ1112</f>
        <v>0</v>
      </c>
      <c r="AK1113" s="364">
        <f t="shared" ref="AK1113" si="3302">AK1112</f>
        <v>0</v>
      </c>
      <c r="AL1113" s="364">
        <f t="shared" ref="AL1113" si="3303">AL1112</f>
        <v>0</v>
      </c>
      <c r="AM1113" s="364">
        <f t="shared" ref="AM1113" si="3304">AM1112</f>
        <v>0</v>
      </c>
      <c r="AN1113" s="364">
        <f t="shared" ref="AN1113" si="3305">AN1112</f>
        <v>0</v>
      </c>
      <c r="AO1113" s="364">
        <f t="shared" ref="AO1113" si="3306">AO1112</f>
        <v>0</v>
      </c>
      <c r="AP1113" s="364">
        <f t="shared" ref="AP1113" si="3307">AP1112</f>
        <v>0</v>
      </c>
      <c r="AQ1113" s="364">
        <f t="shared" ref="AQ1113" si="3308">AQ1112</f>
        <v>0</v>
      </c>
      <c r="AR1113" s="364">
        <f t="shared" ref="AR1113" si="3309">AR1112</f>
        <v>0</v>
      </c>
      <c r="AS1113" s="364">
        <f t="shared" ref="AS1113" si="3310">AS1112</f>
        <v>0</v>
      </c>
      <c r="AT1113" s="364">
        <f t="shared" ref="AT1113" si="3311">AT1112</f>
        <v>0</v>
      </c>
      <c r="AU1113" s="268"/>
    </row>
    <row r="1114" spans="1:47" ht="15" customHeight="1" outlineLevel="1">
      <c r="A1114" s="466"/>
      <c r="B1114" s="381"/>
      <c r="C1114" s="253"/>
      <c r="D1114" s="253"/>
      <c r="E1114" s="253"/>
      <c r="F1114" s="253"/>
      <c r="G1114" s="253"/>
      <c r="H1114" s="253"/>
      <c r="I1114" s="253"/>
      <c r="J1114" s="253"/>
      <c r="K1114" s="253"/>
      <c r="L1114" s="253"/>
      <c r="M1114" s="253"/>
      <c r="N1114" s="253"/>
      <c r="O1114" s="253"/>
      <c r="P1114" s="253"/>
      <c r="Q1114" s="253"/>
      <c r="R1114" s="253"/>
      <c r="S1114" s="253"/>
      <c r="T1114" s="253"/>
      <c r="U1114" s="253"/>
      <c r="V1114" s="253"/>
      <c r="W1114" s="253"/>
      <c r="X1114" s="253"/>
      <c r="Y1114" s="253"/>
      <c r="Z1114" s="253"/>
      <c r="AA1114" s="253"/>
      <c r="AB1114" s="253"/>
      <c r="AC1114" s="253"/>
      <c r="AD1114" s="253"/>
      <c r="AE1114" s="253"/>
      <c r="AF1114" s="253"/>
      <c r="AG1114" s="365"/>
      <c r="AH1114" s="378"/>
      <c r="AI1114" s="378"/>
      <c r="AJ1114" s="378"/>
      <c r="AK1114" s="378"/>
      <c r="AL1114" s="378"/>
      <c r="AM1114" s="378"/>
      <c r="AN1114" s="378"/>
      <c r="AO1114" s="378"/>
      <c r="AP1114" s="378"/>
      <c r="AQ1114" s="378"/>
      <c r="AR1114" s="378"/>
      <c r="AS1114" s="378"/>
      <c r="AT1114" s="378"/>
      <c r="AU1114" s="268"/>
    </row>
    <row r="1115" spans="1:47" ht="15" customHeight="1" outlineLevel="1">
      <c r="A1115" s="466">
        <v>37</v>
      </c>
      <c r="B1115" s="381" t="s">
        <v>129</v>
      </c>
      <c r="C1115" s="253" t="s">
        <v>25</v>
      </c>
      <c r="D1115" s="257"/>
      <c r="E1115" s="257"/>
      <c r="F1115" s="257"/>
      <c r="G1115" s="257"/>
      <c r="H1115" s="257"/>
      <c r="I1115" s="257"/>
      <c r="J1115" s="257"/>
      <c r="K1115" s="257"/>
      <c r="L1115" s="257"/>
      <c r="M1115" s="257"/>
      <c r="N1115" s="257"/>
      <c r="O1115" s="257"/>
      <c r="P1115" s="257"/>
      <c r="Q1115" s="257"/>
      <c r="R1115" s="257">
        <v>12</v>
      </c>
      <c r="S1115" s="257"/>
      <c r="T1115" s="257"/>
      <c r="U1115" s="257"/>
      <c r="V1115" s="257"/>
      <c r="W1115" s="257"/>
      <c r="X1115" s="257"/>
      <c r="Y1115" s="257"/>
      <c r="Z1115" s="257"/>
      <c r="AA1115" s="257"/>
      <c r="AB1115" s="257"/>
      <c r="AC1115" s="257"/>
      <c r="AD1115" s="257"/>
      <c r="AE1115" s="257"/>
      <c r="AF1115" s="673"/>
      <c r="AG1115" s="379"/>
      <c r="AH1115" s="368"/>
      <c r="AI1115" s="368"/>
      <c r="AJ1115" s="368"/>
      <c r="AK1115" s="368"/>
      <c r="AL1115" s="368"/>
      <c r="AM1115" s="368"/>
      <c r="AN1115" s="368"/>
      <c r="AO1115" s="368"/>
      <c r="AP1115" s="368"/>
      <c r="AQ1115" s="368"/>
      <c r="AR1115" s="368"/>
      <c r="AS1115" s="368"/>
      <c r="AT1115" s="368"/>
      <c r="AU1115" s="258">
        <f>SUM(AG1115:AT1115)</f>
        <v>0</v>
      </c>
    </row>
    <row r="1116" spans="1:47" ht="15" customHeight="1" outlineLevel="1">
      <c r="A1116" s="466"/>
      <c r="B1116" s="256" t="s">
        <v>345</v>
      </c>
      <c r="C1116" s="253" t="s">
        <v>163</v>
      </c>
      <c r="D1116" s="257"/>
      <c r="E1116" s="257"/>
      <c r="F1116" s="257"/>
      <c r="G1116" s="257"/>
      <c r="H1116" s="257"/>
      <c r="I1116" s="257"/>
      <c r="J1116" s="257"/>
      <c r="K1116" s="257"/>
      <c r="L1116" s="257"/>
      <c r="M1116" s="257"/>
      <c r="N1116" s="257"/>
      <c r="O1116" s="257"/>
      <c r="P1116" s="257"/>
      <c r="Q1116" s="257"/>
      <c r="R1116" s="257">
        <f>R1115</f>
        <v>12</v>
      </c>
      <c r="S1116" s="257"/>
      <c r="T1116" s="257"/>
      <c r="U1116" s="257"/>
      <c r="V1116" s="257"/>
      <c r="W1116" s="257"/>
      <c r="X1116" s="257"/>
      <c r="Y1116" s="257"/>
      <c r="Z1116" s="257"/>
      <c r="AA1116" s="257"/>
      <c r="AB1116" s="257"/>
      <c r="AC1116" s="257"/>
      <c r="AD1116" s="257"/>
      <c r="AE1116" s="257"/>
      <c r="AF1116" s="673"/>
      <c r="AG1116" s="364">
        <f>AG1115</f>
        <v>0</v>
      </c>
      <c r="AH1116" s="364">
        <f t="shared" ref="AH1116" si="3312">AH1115</f>
        <v>0</v>
      </c>
      <c r="AI1116" s="364">
        <f t="shared" ref="AI1116" si="3313">AI1115</f>
        <v>0</v>
      </c>
      <c r="AJ1116" s="364">
        <f t="shared" ref="AJ1116" si="3314">AJ1115</f>
        <v>0</v>
      </c>
      <c r="AK1116" s="364">
        <f t="shared" ref="AK1116" si="3315">AK1115</f>
        <v>0</v>
      </c>
      <c r="AL1116" s="364">
        <f t="shared" ref="AL1116" si="3316">AL1115</f>
        <v>0</v>
      </c>
      <c r="AM1116" s="364">
        <f t="shared" ref="AM1116" si="3317">AM1115</f>
        <v>0</v>
      </c>
      <c r="AN1116" s="364">
        <f t="shared" ref="AN1116" si="3318">AN1115</f>
        <v>0</v>
      </c>
      <c r="AO1116" s="364">
        <f t="shared" ref="AO1116" si="3319">AO1115</f>
        <v>0</v>
      </c>
      <c r="AP1116" s="364">
        <f t="shared" ref="AP1116" si="3320">AP1115</f>
        <v>0</v>
      </c>
      <c r="AQ1116" s="364">
        <f t="shared" ref="AQ1116" si="3321">AQ1115</f>
        <v>0</v>
      </c>
      <c r="AR1116" s="364">
        <f t="shared" ref="AR1116" si="3322">AR1115</f>
        <v>0</v>
      </c>
      <c r="AS1116" s="364">
        <f t="shared" ref="AS1116" si="3323">AS1115</f>
        <v>0</v>
      </c>
      <c r="AT1116" s="364">
        <f t="shared" ref="AT1116" si="3324">AT1115</f>
        <v>0</v>
      </c>
      <c r="AU1116" s="268"/>
    </row>
    <row r="1117" spans="1:47" ht="15" customHeight="1" outlineLevel="1">
      <c r="A1117" s="466"/>
      <c r="B1117" s="381"/>
      <c r="C1117" s="253"/>
      <c r="D1117" s="253"/>
      <c r="E1117" s="253"/>
      <c r="F1117" s="253"/>
      <c r="G1117" s="253"/>
      <c r="H1117" s="253"/>
      <c r="I1117" s="253"/>
      <c r="J1117" s="253"/>
      <c r="K1117" s="253"/>
      <c r="L1117" s="253"/>
      <c r="M1117" s="253"/>
      <c r="N1117" s="253"/>
      <c r="O1117" s="253"/>
      <c r="P1117" s="253"/>
      <c r="Q1117" s="253"/>
      <c r="R1117" s="253"/>
      <c r="S1117" s="253"/>
      <c r="T1117" s="253"/>
      <c r="U1117" s="253"/>
      <c r="V1117" s="253"/>
      <c r="W1117" s="253"/>
      <c r="X1117" s="253"/>
      <c r="Y1117" s="253"/>
      <c r="Z1117" s="253"/>
      <c r="AA1117" s="253"/>
      <c r="AB1117" s="253"/>
      <c r="AC1117" s="253"/>
      <c r="AD1117" s="253"/>
      <c r="AE1117" s="253"/>
      <c r="AF1117" s="253"/>
      <c r="AG1117" s="365"/>
      <c r="AH1117" s="378"/>
      <c r="AI1117" s="378"/>
      <c r="AJ1117" s="378"/>
      <c r="AK1117" s="378"/>
      <c r="AL1117" s="378"/>
      <c r="AM1117" s="378"/>
      <c r="AN1117" s="378"/>
      <c r="AO1117" s="378"/>
      <c r="AP1117" s="378"/>
      <c r="AQ1117" s="378"/>
      <c r="AR1117" s="378"/>
      <c r="AS1117" s="378"/>
      <c r="AT1117" s="378"/>
      <c r="AU1117" s="268"/>
    </row>
    <row r="1118" spans="1:47" ht="15" customHeight="1" outlineLevel="1">
      <c r="A1118" s="466">
        <v>38</v>
      </c>
      <c r="B1118" s="381" t="s">
        <v>130</v>
      </c>
      <c r="C1118" s="253" t="s">
        <v>25</v>
      </c>
      <c r="D1118" s="257"/>
      <c r="E1118" s="257"/>
      <c r="F1118" s="257"/>
      <c r="G1118" s="257"/>
      <c r="H1118" s="257"/>
      <c r="I1118" s="257"/>
      <c r="J1118" s="257"/>
      <c r="K1118" s="257"/>
      <c r="L1118" s="257"/>
      <c r="M1118" s="257"/>
      <c r="N1118" s="257"/>
      <c r="O1118" s="257"/>
      <c r="P1118" s="257"/>
      <c r="Q1118" s="257"/>
      <c r="R1118" s="257">
        <v>12</v>
      </c>
      <c r="S1118" s="257"/>
      <c r="T1118" s="257"/>
      <c r="U1118" s="257"/>
      <c r="V1118" s="257"/>
      <c r="W1118" s="257"/>
      <c r="X1118" s="257"/>
      <c r="Y1118" s="257"/>
      <c r="Z1118" s="257"/>
      <c r="AA1118" s="257"/>
      <c r="AB1118" s="257"/>
      <c r="AC1118" s="257"/>
      <c r="AD1118" s="257"/>
      <c r="AE1118" s="257"/>
      <c r="AF1118" s="673"/>
      <c r="AG1118" s="379"/>
      <c r="AH1118" s="368"/>
      <c r="AI1118" s="368"/>
      <c r="AJ1118" s="368"/>
      <c r="AK1118" s="368"/>
      <c r="AL1118" s="368"/>
      <c r="AM1118" s="368"/>
      <c r="AN1118" s="368"/>
      <c r="AO1118" s="368"/>
      <c r="AP1118" s="368"/>
      <c r="AQ1118" s="368"/>
      <c r="AR1118" s="368"/>
      <c r="AS1118" s="368"/>
      <c r="AT1118" s="368"/>
      <c r="AU1118" s="258">
        <f>SUM(AG1118:AT1118)</f>
        <v>0</v>
      </c>
    </row>
    <row r="1119" spans="1:47" ht="15" customHeight="1" outlineLevel="1">
      <c r="A1119" s="466"/>
      <c r="B1119" s="256" t="s">
        <v>345</v>
      </c>
      <c r="C1119" s="253" t="s">
        <v>163</v>
      </c>
      <c r="D1119" s="257"/>
      <c r="E1119" s="257"/>
      <c r="F1119" s="257"/>
      <c r="G1119" s="257"/>
      <c r="H1119" s="257"/>
      <c r="I1119" s="257"/>
      <c r="J1119" s="257"/>
      <c r="K1119" s="257"/>
      <c r="L1119" s="257"/>
      <c r="M1119" s="257"/>
      <c r="N1119" s="257"/>
      <c r="O1119" s="257"/>
      <c r="P1119" s="257"/>
      <c r="Q1119" s="257"/>
      <c r="R1119" s="257">
        <f>R1118</f>
        <v>12</v>
      </c>
      <c r="S1119" s="257"/>
      <c r="T1119" s="257"/>
      <c r="U1119" s="257"/>
      <c r="V1119" s="257"/>
      <c r="W1119" s="257"/>
      <c r="X1119" s="257"/>
      <c r="Y1119" s="257"/>
      <c r="Z1119" s="257"/>
      <c r="AA1119" s="257"/>
      <c r="AB1119" s="257"/>
      <c r="AC1119" s="257"/>
      <c r="AD1119" s="257"/>
      <c r="AE1119" s="257"/>
      <c r="AF1119" s="673"/>
      <c r="AG1119" s="364">
        <f>AG1118</f>
        <v>0</v>
      </c>
      <c r="AH1119" s="364">
        <f t="shared" ref="AH1119" si="3325">AH1118</f>
        <v>0</v>
      </c>
      <c r="AI1119" s="364">
        <f t="shared" ref="AI1119" si="3326">AI1118</f>
        <v>0</v>
      </c>
      <c r="AJ1119" s="364">
        <f t="shared" ref="AJ1119" si="3327">AJ1118</f>
        <v>0</v>
      </c>
      <c r="AK1119" s="364">
        <f t="shared" ref="AK1119" si="3328">AK1118</f>
        <v>0</v>
      </c>
      <c r="AL1119" s="364">
        <f t="shared" ref="AL1119" si="3329">AL1118</f>
        <v>0</v>
      </c>
      <c r="AM1119" s="364">
        <f t="shared" ref="AM1119" si="3330">AM1118</f>
        <v>0</v>
      </c>
      <c r="AN1119" s="364">
        <f t="shared" ref="AN1119" si="3331">AN1118</f>
        <v>0</v>
      </c>
      <c r="AO1119" s="364">
        <f t="shared" ref="AO1119" si="3332">AO1118</f>
        <v>0</v>
      </c>
      <c r="AP1119" s="364">
        <f t="shared" ref="AP1119" si="3333">AP1118</f>
        <v>0</v>
      </c>
      <c r="AQ1119" s="364">
        <f t="shared" ref="AQ1119" si="3334">AQ1118</f>
        <v>0</v>
      </c>
      <c r="AR1119" s="364">
        <f t="shared" ref="AR1119" si="3335">AR1118</f>
        <v>0</v>
      </c>
      <c r="AS1119" s="364">
        <f t="shared" ref="AS1119" si="3336">AS1118</f>
        <v>0</v>
      </c>
      <c r="AT1119" s="364">
        <f t="shared" ref="AT1119" si="3337">AT1118</f>
        <v>0</v>
      </c>
      <c r="AU1119" s="268"/>
    </row>
    <row r="1120" spans="1:47" ht="15" customHeight="1" outlineLevel="1">
      <c r="A1120" s="466"/>
      <c r="B1120" s="381"/>
      <c r="C1120" s="253"/>
      <c r="D1120" s="253"/>
      <c r="E1120" s="253"/>
      <c r="F1120" s="253"/>
      <c r="G1120" s="253"/>
      <c r="H1120" s="253"/>
      <c r="I1120" s="253"/>
      <c r="J1120" s="253"/>
      <c r="K1120" s="253"/>
      <c r="L1120" s="253"/>
      <c r="M1120" s="253"/>
      <c r="N1120" s="253"/>
      <c r="O1120" s="253"/>
      <c r="P1120" s="253"/>
      <c r="Q1120" s="253"/>
      <c r="R1120" s="253"/>
      <c r="S1120" s="253"/>
      <c r="T1120" s="253"/>
      <c r="U1120" s="253"/>
      <c r="V1120" s="253"/>
      <c r="W1120" s="253"/>
      <c r="X1120" s="253"/>
      <c r="Y1120" s="253"/>
      <c r="Z1120" s="253"/>
      <c r="AA1120" s="253"/>
      <c r="AB1120" s="253"/>
      <c r="AC1120" s="253"/>
      <c r="AD1120" s="253"/>
      <c r="AE1120" s="253"/>
      <c r="AF1120" s="253"/>
      <c r="AG1120" s="365"/>
      <c r="AH1120" s="378"/>
      <c r="AI1120" s="378"/>
      <c r="AJ1120" s="378"/>
      <c r="AK1120" s="378"/>
      <c r="AL1120" s="378"/>
      <c r="AM1120" s="378"/>
      <c r="AN1120" s="378"/>
      <c r="AO1120" s="378"/>
      <c r="AP1120" s="378"/>
      <c r="AQ1120" s="378"/>
      <c r="AR1120" s="378"/>
      <c r="AS1120" s="378"/>
      <c r="AT1120" s="378"/>
      <c r="AU1120" s="268"/>
    </row>
    <row r="1121" spans="1:47" ht="15" customHeight="1" outlineLevel="1">
      <c r="A1121" s="466">
        <v>39</v>
      </c>
      <c r="B1121" s="381" t="s">
        <v>131</v>
      </c>
      <c r="C1121" s="253" t="s">
        <v>25</v>
      </c>
      <c r="D1121" s="257"/>
      <c r="E1121" s="257"/>
      <c r="F1121" s="257"/>
      <c r="G1121" s="257"/>
      <c r="H1121" s="257"/>
      <c r="I1121" s="257"/>
      <c r="J1121" s="257"/>
      <c r="K1121" s="257"/>
      <c r="L1121" s="257"/>
      <c r="M1121" s="257"/>
      <c r="N1121" s="257"/>
      <c r="O1121" s="257"/>
      <c r="P1121" s="257"/>
      <c r="Q1121" s="257"/>
      <c r="R1121" s="257">
        <v>12</v>
      </c>
      <c r="S1121" s="257"/>
      <c r="T1121" s="257"/>
      <c r="U1121" s="257"/>
      <c r="V1121" s="257"/>
      <c r="W1121" s="257"/>
      <c r="X1121" s="257"/>
      <c r="Y1121" s="257"/>
      <c r="Z1121" s="257"/>
      <c r="AA1121" s="257"/>
      <c r="AB1121" s="257"/>
      <c r="AC1121" s="257"/>
      <c r="AD1121" s="257"/>
      <c r="AE1121" s="257"/>
      <c r="AF1121" s="673"/>
      <c r="AG1121" s="379"/>
      <c r="AH1121" s="368"/>
      <c r="AI1121" s="368"/>
      <c r="AJ1121" s="368"/>
      <c r="AK1121" s="368"/>
      <c r="AL1121" s="368"/>
      <c r="AM1121" s="368"/>
      <c r="AN1121" s="368"/>
      <c r="AO1121" s="368"/>
      <c r="AP1121" s="368"/>
      <c r="AQ1121" s="368"/>
      <c r="AR1121" s="368"/>
      <c r="AS1121" s="368"/>
      <c r="AT1121" s="368"/>
      <c r="AU1121" s="258">
        <f>SUM(AG1121:AT1121)</f>
        <v>0</v>
      </c>
    </row>
    <row r="1122" spans="1:47" ht="15" customHeight="1" outlineLevel="1">
      <c r="A1122" s="466"/>
      <c r="B1122" s="256" t="s">
        <v>345</v>
      </c>
      <c r="C1122" s="253" t="s">
        <v>163</v>
      </c>
      <c r="D1122" s="257"/>
      <c r="E1122" s="257"/>
      <c r="F1122" s="257"/>
      <c r="G1122" s="257"/>
      <c r="H1122" s="257"/>
      <c r="I1122" s="257"/>
      <c r="J1122" s="257"/>
      <c r="K1122" s="257"/>
      <c r="L1122" s="257"/>
      <c r="M1122" s="257"/>
      <c r="N1122" s="257"/>
      <c r="O1122" s="257"/>
      <c r="P1122" s="257"/>
      <c r="Q1122" s="257"/>
      <c r="R1122" s="257">
        <f>R1121</f>
        <v>12</v>
      </c>
      <c r="S1122" s="257"/>
      <c r="T1122" s="257"/>
      <c r="U1122" s="257"/>
      <c r="V1122" s="257"/>
      <c r="W1122" s="257"/>
      <c r="X1122" s="257"/>
      <c r="Y1122" s="257"/>
      <c r="Z1122" s="257"/>
      <c r="AA1122" s="257"/>
      <c r="AB1122" s="257"/>
      <c r="AC1122" s="257"/>
      <c r="AD1122" s="257"/>
      <c r="AE1122" s="257"/>
      <c r="AF1122" s="673"/>
      <c r="AG1122" s="364">
        <f>AG1121</f>
        <v>0</v>
      </c>
      <c r="AH1122" s="364">
        <f t="shared" ref="AH1122" si="3338">AH1121</f>
        <v>0</v>
      </c>
      <c r="AI1122" s="364">
        <f t="shared" ref="AI1122" si="3339">AI1121</f>
        <v>0</v>
      </c>
      <c r="AJ1122" s="364">
        <f t="shared" ref="AJ1122" si="3340">AJ1121</f>
        <v>0</v>
      </c>
      <c r="AK1122" s="364">
        <f t="shared" ref="AK1122" si="3341">AK1121</f>
        <v>0</v>
      </c>
      <c r="AL1122" s="364">
        <f t="shared" ref="AL1122" si="3342">AL1121</f>
        <v>0</v>
      </c>
      <c r="AM1122" s="364">
        <f t="shared" ref="AM1122" si="3343">AM1121</f>
        <v>0</v>
      </c>
      <c r="AN1122" s="364">
        <f t="shared" ref="AN1122" si="3344">AN1121</f>
        <v>0</v>
      </c>
      <c r="AO1122" s="364">
        <f t="shared" ref="AO1122" si="3345">AO1121</f>
        <v>0</v>
      </c>
      <c r="AP1122" s="364">
        <f t="shared" ref="AP1122" si="3346">AP1121</f>
        <v>0</v>
      </c>
      <c r="AQ1122" s="364">
        <f t="shared" ref="AQ1122" si="3347">AQ1121</f>
        <v>0</v>
      </c>
      <c r="AR1122" s="364">
        <f t="shared" ref="AR1122" si="3348">AR1121</f>
        <v>0</v>
      </c>
      <c r="AS1122" s="364">
        <f t="shared" ref="AS1122" si="3349">AS1121</f>
        <v>0</v>
      </c>
      <c r="AT1122" s="364">
        <f t="shared" ref="AT1122" si="3350">AT1121</f>
        <v>0</v>
      </c>
      <c r="AU1122" s="268"/>
    </row>
    <row r="1123" spans="1:47" ht="15" customHeight="1" outlineLevel="1">
      <c r="A1123" s="466"/>
      <c r="B1123" s="381"/>
      <c r="C1123" s="253"/>
      <c r="D1123" s="253"/>
      <c r="E1123" s="253"/>
      <c r="F1123" s="253"/>
      <c r="G1123" s="253"/>
      <c r="H1123" s="253"/>
      <c r="I1123" s="253"/>
      <c r="J1123" s="253"/>
      <c r="K1123" s="253"/>
      <c r="L1123" s="253"/>
      <c r="M1123" s="253"/>
      <c r="N1123" s="253"/>
      <c r="O1123" s="253"/>
      <c r="P1123" s="253"/>
      <c r="Q1123" s="253"/>
      <c r="R1123" s="253"/>
      <c r="S1123" s="253"/>
      <c r="T1123" s="253"/>
      <c r="U1123" s="253"/>
      <c r="V1123" s="253"/>
      <c r="W1123" s="253"/>
      <c r="X1123" s="253"/>
      <c r="Y1123" s="253"/>
      <c r="Z1123" s="253"/>
      <c r="AA1123" s="253"/>
      <c r="AB1123" s="253"/>
      <c r="AC1123" s="253"/>
      <c r="AD1123" s="253"/>
      <c r="AE1123" s="253"/>
      <c r="AF1123" s="253"/>
      <c r="AG1123" s="365"/>
      <c r="AH1123" s="378"/>
      <c r="AI1123" s="378"/>
      <c r="AJ1123" s="378"/>
      <c r="AK1123" s="378"/>
      <c r="AL1123" s="378"/>
      <c r="AM1123" s="378"/>
      <c r="AN1123" s="378"/>
      <c r="AO1123" s="378"/>
      <c r="AP1123" s="378"/>
      <c r="AQ1123" s="378"/>
      <c r="AR1123" s="378"/>
      <c r="AS1123" s="378"/>
      <c r="AT1123" s="378"/>
      <c r="AU1123" s="268"/>
    </row>
    <row r="1124" spans="1:47" ht="15" customHeight="1" outlineLevel="1">
      <c r="A1124" s="466">
        <v>40</v>
      </c>
      <c r="B1124" s="381" t="s">
        <v>132</v>
      </c>
      <c r="C1124" s="253" t="s">
        <v>25</v>
      </c>
      <c r="D1124" s="257"/>
      <c r="E1124" s="257"/>
      <c r="F1124" s="257"/>
      <c r="G1124" s="257"/>
      <c r="H1124" s="257"/>
      <c r="I1124" s="257"/>
      <c r="J1124" s="257"/>
      <c r="K1124" s="257"/>
      <c r="L1124" s="257"/>
      <c r="M1124" s="257"/>
      <c r="N1124" s="257"/>
      <c r="O1124" s="257"/>
      <c r="P1124" s="257"/>
      <c r="Q1124" s="257"/>
      <c r="R1124" s="257">
        <v>12</v>
      </c>
      <c r="S1124" s="257"/>
      <c r="T1124" s="257"/>
      <c r="U1124" s="257"/>
      <c r="V1124" s="257"/>
      <c r="W1124" s="257"/>
      <c r="X1124" s="257"/>
      <c r="Y1124" s="257"/>
      <c r="Z1124" s="257"/>
      <c r="AA1124" s="257"/>
      <c r="AB1124" s="257"/>
      <c r="AC1124" s="257"/>
      <c r="AD1124" s="257"/>
      <c r="AE1124" s="257"/>
      <c r="AF1124" s="673"/>
      <c r="AG1124" s="379"/>
      <c r="AH1124" s="368"/>
      <c r="AI1124" s="368"/>
      <c r="AJ1124" s="368"/>
      <c r="AK1124" s="368"/>
      <c r="AL1124" s="368"/>
      <c r="AM1124" s="368"/>
      <c r="AN1124" s="368"/>
      <c r="AO1124" s="368"/>
      <c r="AP1124" s="368"/>
      <c r="AQ1124" s="368"/>
      <c r="AR1124" s="368"/>
      <c r="AS1124" s="368"/>
      <c r="AT1124" s="368"/>
      <c r="AU1124" s="258">
        <f>SUM(AG1124:AT1124)</f>
        <v>0</v>
      </c>
    </row>
    <row r="1125" spans="1:47" ht="15" customHeight="1" outlineLevel="1">
      <c r="A1125" s="466"/>
      <c r="B1125" s="256" t="s">
        <v>345</v>
      </c>
      <c r="C1125" s="253" t="s">
        <v>163</v>
      </c>
      <c r="D1125" s="257"/>
      <c r="E1125" s="257"/>
      <c r="F1125" s="257"/>
      <c r="G1125" s="257"/>
      <c r="H1125" s="257"/>
      <c r="I1125" s="257"/>
      <c r="J1125" s="257"/>
      <c r="K1125" s="257"/>
      <c r="L1125" s="257"/>
      <c r="M1125" s="257"/>
      <c r="N1125" s="257"/>
      <c r="O1125" s="257"/>
      <c r="P1125" s="257"/>
      <c r="Q1125" s="257"/>
      <c r="R1125" s="257">
        <f>R1124</f>
        <v>12</v>
      </c>
      <c r="S1125" s="257"/>
      <c r="T1125" s="257"/>
      <c r="U1125" s="257"/>
      <c r="V1125" s="257"/>
      <c r="W1125" s="257"/>
      <c r="X1125" s="257"/>
      <c r="Y1125" s="257"/>
      <c r="Z1125" s="257"/>
      <c r="AA1125" s="257"/>
      <c r="AB1125" s="257"/>
      <c r="AC1125" s="257"/>
      <c r="AD1125" s="257"/>
      <c r="AE1125" s="257"/>
      <c r="AF1125" s="673"/>
      <c r="AG1125" s="364">
        <f>AG1124</f>
        <v>0</v>
      </c>
      <c r="AH1125" s="364">
        <f t="shared" ref="AH1125" si="3351">AH1124</f>
        <v>0</v>
      </c>
      <c r="AI1125" s="364">
        <f t="shared" ref="AI1125" si="3352">AI1124</f>
        <v>0</v>
      </c>
      <c r="AJ1125" s="364">
        <f t="shared" ref="AJ1125" si="3353">AJ1124</f>
        <v>0</v>
      </c>
      <c r="AK1125" s="364">
        <f t="shared" ref="AK1125" si="3354">AK1124</f>
        <v>0</v>
      </c>
      <c r="AL1125" s="364">
        <f t="shared" ref="AL1125" si="3355">AL1124</f>
        <v>0</v>
      </c>
      <c r="AM1125" s="364">
        <f t="shared" ref="AM1125" si="3356">AM1124</f>
        <v>0</v>
      </c>
      <c r="AN1125" s="364">
        <f t="shared" ref="AN1125" si="3357">AN1124</f>
        <v>0</v>
      </c>
      <c r="AO1125" s="364">
        <f t="shared" ref="AO1125" si="3358">AO1124</f>
        <v>0</v>
      </c>
      <c r="AP1125" s="364">
        <f t="shared" ref="AP1125" si="3359">AP1124</f>
        <v>0</v>
      </c>
      <c r="AQ1125" s="364">
        <f t="shared" ref="AQ1125" si="3360">AQ1124</f>
        <v>0</v>
      </c>
      <c r="AR1125" s="364">
        <f t="shared" ref="AR1125" si="3361">AR1124</f>
        <v>0</v>
      </c>
      <c r="AS1125" s="364">
        <f t="shared" ref="AS1125" si="3362">AS1124</f>
        <v>0</v>
      </c>
      <c r="AT1125" s="364">
        <f t="shared" ref="AT1125" si="3363">AT1124</f>
        <v>0</v>
      </c>
      <c r="AU1125" s="268"/>
    </row>
    <row r="1126" spans="1:47" ht="15" customHeight="1" outlineLevel="1">
      <c r="A1126" s="466"/>
      <c r="B1126" s="381"/>
      <c r="C1126" s="253"/>
      <c r="D1126" s="253"/>
      <c r="E1126" s="253"/>
      <c r="F1126" s="253"/>
      <c r="G1126" s="253"/>
      <c r="H1126" s="253"/>
      <c r="I1126" s="253"/>
      <c r="J1126" s="253"/>
      <c r="K1126" s="253"/>
      <c r="L1126" s="253"/>
      <c r="M1126" s="253"/>
      <c r="N1126" s="253"/>
      <c r="O1126" s="253"/>
      <c r="P1126" s="253"/>
      <c r="Q1126" s="253"/>
      <c r="R1126" s="253"/>
      <c r="S1126" s="253"/>
      <c r="T1126" s="253"/>
      <c r="U1126" s="253"/>
      <c r="V1126" s="253"/>
      <c r="W1126" s="253"/>
      <c r="X1126" s="253"/>
      <c r="Y1126" s="253"/>
      <c r="Z1126" s="253"/>
      <c r="AA1126" s="253"/>
      <c r="AB1126" s="253"/>
      <c r="AC1126" s="253"/>
      <c r="AD1126" s="253"/>
      <c r="AE1126" s="253"/>
      <c r="AF1126" s="253"/>
      <c r="AG1126" s="365"/>
      <c r="AH1126" s="378"/>
      <c r="AI1126" s="378"/>
      <c r="AJ1126" s="378"/>
      <c r="AK1126" s="378"/>
      <c r="AL1126" s="378"/>
      <c r="AM1126" s="378"/>
      <c r="AN1126" s="378"/>
      <c r="AO1126" s="378"/>
      <c r="AP1126" s="378"/>
      <c r="AQ1126" s="378"/>
      <c r="AR1126" s="378"/>
      <c r="AS1126" s="378"/>
      <c r="AT1126" s="378"/>
      <c r="AU1126" s="268"/>
    </row>
    <row r="1127" spans="1:47" ht="28.5" customHeight="1" outlineLevel="1">
      <c r="A1127" s="466">
        <v>41</v>
      </c>
      <c r="B1127" s="381" t="s">
        <v>133</v>
      </c>
      <c r="C1127" s="253" t="s">
        <v>25</v>
      </c>
      <c r="D1127" s="257"/>
      <c r="E1127" s="257"/>
      <c r="F1127" s="257"/>
      <c r="G1127" s="257"/>
      <c r="H1127" s="257"/>
      <c r="I1127" s="257"/>
      <c r="J1127" s="257"/>
      <c r="K1127" s="257"/>
      <c r="L1127" s="257"/>
      <c r="M1127" s="257"/>
      <c r="N1127" s="257"/>
      <c r="O1127" s="257"/>
      <c r="P1127" s="257"/>
      <c r="Q1127" s="257"/>
      <c r="R1127" s="257">
        <v>12</v>
      </c>
      <c r="S1127" s="257"/>
      <c r="T1127" s="257"/>
      <c r="U1127" s="257"/>
      <c r="V1127" s="257"/>
      <c r="W1127" s="257"/>
      <c r="X1127" s="257"/>
      <c r="Y1127" s="257"/>
      <c r="Z1127" s="257"/>
      <c r="AA1127" s="257"/>
      <c r="AB1127" s="257"/>
      <c r="AC1127" s="257"/>
      <c r="AD1127" s="257"/>
      <c r="AE1127" s="257"/>
      <c r="AF1127" s="673"/>
      <c r="AG1127" s="379"/>
      <c r="AH1127" s="368"/>
      <c r="AI1127" s="368"/>
      <c r="AJ1127" s="368"/>
      <c r="AK1127" s="368"/>
      <c r="AL1127" s="368"/>
      <c r="AM1127" s="368"/>
      <c r="AN1127" s="368"/>
      <c r="AO1127" s="368"/>
      <c r="AP1127" s="368"/>
      <c r="AQ1127" s="368"/>
      <c r="AR1127" s="368"/>
      <c r="AS1127" s="368"/>
      <c r="AT1127" s="368"/>
      <c r="AU1127" s="258">
        <f>SUM(AG1127:AT1127)</f>
        <v>0</v>
      </c>
    </row>
    <row r="1128" spans="1:47" ht="15" customHeight="1" outlineLevel="1">
      <c r="A1128" s="466"/>
      <c r="B1128" s="256" t="s">
        <v>345</v>
      </c>
      <c r="C1128" s="253" t="s">
        <v>163</v>
      </c>
      <c r="D1128" s="257"/>
      <c r="E1128" s="257"/>
      <c r="F1128" s="257"/>
      <c r="G1128" s="257"/>
      <c r="H1128" s="257"/>
      <c r="I1128" s="257"/>
      <c r="J1128" s="257"/>
      <c r="K1128" s="257"/>
      <c r="L1128" s="257"/>
      <c r="M1128" s="257"/>
      <c r="N1128" s="257"/>
      <c r="O1128" s="257"/>
      <c r="P1128" s="257"/>
      <c r="Q1128" s="257"/>
      <c r="R1128" s="257">
        <f>R1127</f>
        <v>12</v>
      </c>
      <c r="S1128" s="257"/>
      <c r="T1128" s="257"/>
      <c r="U1128" s="257"/>
      <c r="V1128" s="257"/>
      <c r="W1128" s="257"/>
      <c r="X1128" s="257"/>
      <c r="Y1128" s="257"/>
      <c r="Z1128" s="257"/>
      <c r="AA1128" s="257"/>
      <c r="AB1128" s="257"/>
      <c r="AC1128" s="257"/>
      <c r="AD1128" s="257"/>
      <c r="AE1128" s="257"/>
      <c r="AF1128" s="673"/>
      <c r="AG1128" s="364">
        <f>AG1127</f>
        <v>0</v>
      </c>
      <c r="AH1128" s="364">
        <f t="shared" ref="AH1128" si="3364">AH1127</f>
        <v>0</v>
      </c>
      <c r="AI1128" s="364">
        <f t="shared" ref="AI1128" si="3365">AI1127</f>
        <v>0</v>
      </c>
      <c r="AJ1128" s="364">
        <f t="shared" ref="AJ1128" si="3366">AJ1127</f>
        <v>0</v>
      </c>
      <c r="AK1128" s="364">
        <f t="shared" ref="AK1128" si="3367">AK1127</f>
        <v>0</v>
      </c>
      <c r="AL1128" s="364">
        <f t="shared" ref="AL1128" si="3368">AL1127</f>
        <v>0</v>
      </c>
      <c r="AM1128" s="364">
        <f t="shared" ref="AM1128" si="3369">AM1127</f>
        <v>0</v>
      </c>
      <c r="AN1128" s="364">
        <f t="shared" ref="AN1128" si="3370">AN1127</f>
        <v>0</v>
      </c>
      <c r="AO1128" s="364">
        <f t="shared" ref="AO1128" si="3371">AO1127</f>
        <v>0</v>
      </c>
      <c r="AP1128" s="364">
        <f t="shared" ref="AP1128" si="3372">AP1127</f>
        <v>0</v>
      </c>
      <c r="AQ1128" s="364">
        <f t="shared" ref="AQ1128" si="3373">AQ1127</f>
        <v>0</v>
      </c>
      <c r="AR1128" s="364">
        <f t="shared" ref="AR1128" si="3374">AR1127</f>
        <v>0</v>
      </c>
      <c r="AS1128" s="364">
        <f t="shared" ref="AS1128" si="3375">AS1127</f>
        <v>0</v>
      </c>
      <c r="AT1128" s="364">
        <f t="shared" ref="AT1128" si="3376">AT1127</f>
        <v>0</v>
      </c>
      <c r="AU1128" s="268"/>
    </row>
    <row r="1129" spans="1:47" ht="15" customHeight="1" outlineLevel="1">
      <c r="A1129" s="466"/>
      <c r="B1129" s="381"/>
      <c r="C1129" s="253"/>
      <c r="D1129" s="253"/>
      <c r="E1129" s="253"/>
      <c r="F1129" s="253"/>
      <c r="G1129" s="253"/>
      <c r="H1129" s="253"/>
      <c r="I1129" s="253"/>
      <c r="J1129" s="253"/>
      <c r="K1129" s="253"/>
      <c r="L1129" s="253"/>
      <c r="M1129" s="253"/>
      <c r="N1129" s="253"/>
      <c r="O1129" s="253"/>
      <c r="P1129" s="253"/>
      <c r="Q1129" s="253"/>
      <c r="R1129" s="253"/>
      <c r="S1129" s="253"/>
      <c r="T1129" s="253"/>
      <c r="U1129" s="253"/>
      <c r="V1129" s="253"/>
      <c r="W1129" s="253"/>
      <c r="X1129" s="253"/>
      <c r="Y1129" s="253"/>
      <c r="Z1129" s="253"/>
      <c r="AA1129" s="253"/>
      <c r="AB1129" s="253"/>
      <c r="AC1129" s="253"/>
      <c r="AD1129" s="253"/>
      <c r="AE1129" s="253"/>
      <c r="AF1129" s="253"/>
      <c r="AG1129" s="365"/>
      <c r="AH1129" s="378"/>
      <c r="AI1129" s="378"/>
      <c r="AJ1129" s="378"/>
      <c r="AK1129" s="378"/>
      <c r="AL1129" s="378"/>
      <c r="AM1129" s="378"/>
      <c r="AN1129" s="378"/>
      <c r="AO1129" s="378"/>
      <c r="AP1129" s="378"/>
      <c r="AQ1129" s="378"/>
      <c r="AR1129" s="378"/>
      <c r="AS1129" s="378"/>
      <c r="AT1129" s="378"/>
      <c r="AU1129" s="268"/>
    </row>
    <row r="1130" spans="1:47" ht="28.5" customHeight="1" outlineLevel="1">
      <c r="A1130" s="466">
        <v>42</v>
      </c>
      <c r="B1130" s="381" t="s">
        <v>134</v>
      </c>
      <c r="C1130" s="253" t="s">
        <v>25</v>
      </c>
      <c r="D1130" s="257"/>
      <c r="E1130" s="257"/>
      <c r="F1130" s="257"/>
      <c r="G1130" s="257"/>
      <c r="H1130" s="257"/>
      <c r="I1130" s="257"/>
      <c r="J1130" s="257"/>
      <c r="K1130" s="257"/>
      <c r="L1130" s="257"/>
      <c r="M1130" s="257"/>
      <c r="N1130" s="257"/>
      <c r="O1130" s="257"/>
      <c r="P1130" s="257"/>
      <c r="Q1130" s="673"/>
      <c r="R1130" s="253"/>
      <c r="S1130" s="257"/>
      <c r="T1130" s="257"/>
      <c r="U1130" s="257"/>
      <c r="V1130" s="257"/>
      <c r="W1130" s="257"/>
      <c r="X1130" s="257"/>
      <c r="Y1130" s="257"/>
      <c r="Z1130" s="257"/>
      <c r="AA1130" s="257"/>
      <c r="AB1130" s="257"/>
      <c r="AC1130" s="257"/>
      <c r="AD1130" s="257"/>
      <c r="AE1130" s="257"/>
      <c r="AF1130" s="673"/>
      <c r="AG1130" s="379"/>
      <c r="AH1130" s="368"/>
      <c r="AI1130" s="368"/>
      <c r="AJ1130" s="368"/>
      <c r="AK1130" s="368"/>
      <c r="AL1130" s="368"/>
      <c r="AM1130" s="368"/>
      <c r="AN1130" s="368"/>
      <c r="AO1130" s="368"/>
      <c r="AP1130" s="368"/>
      <c r="AQ1130" s="368"/>
      <c r="AR1130" s="368"/>
      <c r="AS1130" s="368"/>
      <c r="AT1130" s="368"/>
      <c r="AU1130" s="258">
        <f>SUM(AG1130:AT1130)</f>
        <v>0</v>
      </c>
    </row>
    <row r="1131" spans="1:47" ht="15" customHeight="1" outlineLevel="1">
      <c r="A1131" s="466"/>
      <c r="B1131" s="256" t="s">
        <v>345</v>
      </c>
      <c r="C1131" s="253" t="s">
        <v>163</v>
      </c>
      <c r="D1131" s="257"/>
      <c r="E1131" s="257"/>
      <c r="F1131" s="257"/>
      <c r="G1131" s="257"/>
      <c r="H1131" s="257"/>
      <c r="I1131" s="257"/>
      <c r="J1131" s="257"/>
      <c r="K1131" s="257"/>
      <c r="L1131" s="257"/>
      <c r="M1131" s="257"/>
      <c r="N1131" s="257"/>
      <c r="O1131" s="257"/>
      <c r="P1131" s="257"/>
      <c r="Q1131" s="673"/>
      <c r="R1131" s="416"/>
      <c r="S1131" s="257"/>
      <c r="T1131" s="257"/>
      <c r="U1131" s="257"/>
      <c r="V1131" s="257"/>
      <c r="W1131" s="257"/>
      <c r="X1131" s="257"/>
      <c r="Y1131" s="257"/>
      <c r="Z1131" s="257"/>
      <c r="AA1131" s="257"/>
      <c r="AB1131" s="257"/>
      <c r="AC1131" s="257"/>
      <c r="AD1131" s="257"/>
      <c r="AE1131" s="257"/>
      <c r="AF1131" s="673"/>
      <c r="AG1131" s="364">
        <f>AG1130</f>
        <v>0</v>
      </c>
      <c r="AH1131" s="364">
        <f t="shared" ref="AH1131" si="3377">AH1130</f>
        <v>0</v>
      </c>
      <c r="AI1131" s="364">
        <f t="shared" ref="AI1131" si="3378">AI1130</f>
        <v>0</v>
      </c>
      <c r="AJ1131" s="364">
        <f t="shared" ref="AJ1131" si="3379">AJ1130</f>
        <v>0</v>
      </c>
      <c r="AK1131" s="364">
        <f t="shared" ref="AK1131" si="3380">AK1130</f>
        <v>0</v>
      </c>
      <c r="AL1131" s="364">
        <f t="shared" ref="AL1131" si="3381">AL1130</f>
        <v>0</v>
      </c>
      <c r="AM1131" s="364">
        <f t="shared" ref="AM1131" si="3382">AM1130</f>
        <v>0</v>
      </c>
      <c r="AN1131" s="364">
        <f t="shared" ref="AN1131" si="3383">AN1130</f>
        <v>0</v>
      </c>
      <c r="AO1131" s="364">
        <f t="shared" ref="AO1131" si="3384">AO1130</f>
        <v>0</v>
      </c>
      <c r="AP1131" s="364">
        <f t="shared" ref="AP1131" si="3385">AP1130</f>
        <v>0</v>
      </c>
      <c r="AQ1131" s="364">
        <f t="shared" ref="AQ1131" si="3386">AQ1130</f>
        <v>0</v>
      </c>
      <c r="AR1131" s="364">
        <f t="shared" ref="AR1131" si="3387">AR1130</f>
        <v>0</v>
      </c>
      <c r="AS1131" s="364">
        <f t="shared" ref="AS1131" si="3388">AS1130</f>
        <v>0</v>
      </c>
      <c r="AT1131" s="364">
        <f t="shared" ref="AT1131" si="3389">AT1130</f>
        <v>0</v>
      </c>
      <c r="AU1131" s="268"/>
    </row>
    <row r="1132" spans="1:47" ht="15" customHeight="1" outlineLevel="1">
      <c r="A1132" s="466"/>
      <c r="B1132" s="381"/>
      <c r="C1132" s="253"/>
      <c r="D1132" s="253"/>
      <c r="E1132" s="253"/>
      <c r="F1132" s="253"/>
      <c r="G1132" s="253"/>
      <c r="H1132" s="253"/>
      <c r="I1132" s="253"/>
      <c r="J1132" s="253"/>
      <c r="K1132" s="253"/>
      <c r="L1132" s="253"/>
      <c r="M1132" s="253"/>
      <c r="N1132" s="253"/>
      <c r="O1132" s="253"/>
      <c r="P1132" s="253"/>
      <c r="Q1132" s="253"/>
      <c r="R1132" s="253"/>
      <c r="S1132" s="253"/>
      <c r="T1132" s="253"/>
      <c r="U1132" s="253"/>
      <c r="V1132" s="253"/>
      <c r="W1132" s="253"/>
      <c r="X1132" s="253"/>
      <c r="Y1132" s="253"/>
      <c r="Z1132" s="253"/>
      <c r="AA1132" s="253"/>
      <c r="AB1132" s="253"/>
      <c r="AC1132" s="253"/>
      <c r="AD1132" s="253"/>
      <c r="AE1132" s="253"/>
      <c r="AF1132" s="253"/>
      <c r="AG1132" s="365"/>
      <c r="AH1132" s="378"/>
      <c r="AI1132" s="378"/>
      <c r="AJ1132" s="378"/>
      <c r="AK1132" s="378"/>
      <c r="AL1132" s="378"/>
      <c r="AM1132" s="378"/>
      <c r="AN1132" s="378"/>
      <c r="AO1132" s="378"/>
      <c r="AP1132" s="378"/>
      <c r="AQ1132" s="378"/>
      <c r="AR1132" s="378"/>
      <c r="AS1132" s="378"/>
      <c r="AT1132" s="378"/>
      <c r="AU1132" s="268"/>
    </row>
    <row r="1133" spans="1:47" ht="15" customHeight="1" outlineLevel="1">
      <c r="A1133" s="466">
        <v>43</v>
      </c>
      <c r="B1133" s="381" t="s">
        <v>135</v>
      </c>
      <c r="C1133" s="253" t="s">
        <v>25</v>
      </c>
      <c r="D1133" s="257"/>
      <c r="E1133" s="257"/>
      <c r="F1133" s="257"/>
      <c r="G1133" s="257"/>
      <c r="H1133" s="257"/>
      <c r="I1133" s="257"/>
      <c r="J1133" s="257"/>
      <c r="K1133" s="257"/>
      <c r="L1133" s="257"/>
      <c r="M1133" s="257"/>
      <c r="N1133" s="257"/>
      <c r="O1133" s="257"/>
      <c r="P1133" s="257"/>
      <c r="Q1133" s="257"/>
      <c r="R1133" s="257">
        <v>12</v>
      </c>
      <c r="S1133" s="257"/>
      <c r="T1133" s="257"/>
      <c r="U1133" s="257"/>
      <c r="V1133" s="257"/>
      <c r="W1133" s="257"/>
      <c r="X1133" s="257"/>
      <c r="Y1133" s="257"/>
      <c r="Z1133" s="257"/>
      <c r="AA1133" s="257"/>
      <c r="AB1133" s="257"/>
      <c r="AC1133" s="257"/>
      <c r="AD1133" s="257"/>
      <c r="AE1133" s="257"/>
      <c r="AF1133" s="673"/>
      <c r="AG1133" s="379"/>
      <c r="AH1133" s="368"/>
      <c r="AI1133" s="368"/>
      <c r="AJ1133" s="368"/>
      <c r="AK1133" s="368"/>
      <c r="AL1133" s="368"/>
      <c r="AM1133" s="368"/>
      <c r="AN1133" s="368"/>
      <c r="AO1133" s="368"/>
      <c r="AP1133" s="368"/>
      <c r="AQ1133" s="368"/>
      <c r="AR1133" s="368"/>
      <c r="AS1133" s="368"/>
      <c r="AT1133" s="368"/>
      <c r="AU1133" s="258">
        <f>SUM(AG1133:AT1133)</f>
        <v>0</v>
      </c>
    </row>
    <row r="1134" spans="1:47" ht="15" customHeight="1" outlineLevel="1">
      <c r="A1134" s="466"/>
      <c r="B1134" s="256" t="s">
        <v>345</v>
      </c>
      <c r="C1134" s="253" t="s">
        <v>163</v>
      </c>
      <c r="D1134" s="257"/>
      <c r="E1134" s="257"/>
      <c r="F1134" s="257"/>
      <c r="G1134" s="257"/>
      <c r="H1134" s="257"/>
      <c r="I1134" s="257"/>
      <c r="J1134" s="257"/>
      <c r="K1134" s="257"/>
      <c r="L1134" s="257"/>
      <c r="M1134" s="257"/>
      <c r="N1134" s="257"/>
      <c r="O1134" s="257"/>
      <c r="P1134" s="257"/>
      <c r="Q1134" s="257"/>
      <c r="R1134" s="257">
        <f>R1133</f>
        <v>12</v>
      </c>
      <c r="S1134" s="257"/>
      <c r="T1134" s="257"/>
      <c r="U1134" s="257"/>
      <c r="V1134" s="257"/>
      <c r="W1134" s="257"/>
      <c r="X1134" s="257"/>
      <c r="Y1134" s="257"/>
      <c r="Z1134" s="257"/>
      <c r="AA1134" s="257"/>
      <c r="AB1134" s="257"/>
      <c r="AC1134" s="257"/>
      <c r="AD1134" s="257"/>
      <c r="AE1134" s="257"/>
      <c r="AF1134" s="673"/>
      <c r="AG1134" s="364">
        <f>AG1133</f>
        <v>0</v>
      </c>
      <c r="AH1134" s="364">
        <f t="shared" ref="AH1134" si="3390">AH1133</f>
        <v>0</v>
      </c>
      <c r="AI1134" s="364">
        <f t="shared" ref="AI1134" si="3391">AI1133</f>
        <v>0</v>
      </c>
      <c r="AJ1134" s="364">
        <f t="shared" ref="AJ1134" si="3392">AJ1133</f>
        <v>0</v>
      </c>
      <c r="AK1134" s="364">
        <f t="shared" ref="AK1134" si="3393">AK1133</f>
        <v>0</v>
      </c>
      <c r="AL1134" s="364">
        <f t="shared" ref="AL1134" si="3394">AL1133</f>
        <v>0</v>
      </c>
      <c r="AM1134" s="364">
        <f t="shared" ref="AM1134" si="3395">AM1133</f>
        <v>0</v>
      </c>
      <c r="AN1134" s="364">
        <f t="shared" ref="AN1134" si="3396">AN1133</f>
        <v>0</v>
      </c>
      <c r="AO1134" s="364">
        <f t="shared" ref="AO1134" si="3397">AO1133</f>
        <v>0</v>
      </c>
      <c r="AP1134" s="364">
        <f t="shared" ref="AP1134" si="3398">AP1133</f>
        <v>0</v>
      </c>
      <c r="AQ1134" s="364">
        <f t="shared" ref="AQ1134" si="3399">AQ1133</f>
        <v>0</v>
      </c>
      <c r="AR1134" s="364">
        <f t="shared" ref="AR1134" si="3400">AR1133</f>
        <v>0</v>
      </c>
      <c r="AS1134" s="364">
        <f t="shared" ref="AS1134" si="3401">AS1133</f>
        <v>0</v>
      </c>
      <c r="AT1134" s="364">
        <f t="shared" ref="AT1134" si="3402">AT1133</f>
        <v>0</v>
      </c>
      <c r="AU1134" s="268"/>
    </row>
    <row r="1135" spans="1:47" ht="15" customHeight="1" outlineLevel="1">
      <c r="A1135" s="466"/>
      <c r="B1135" s="381"/>
      <c r="C1135" s="253"/>
      <c r="D1135" s="253"/>
      <c r="E1135" s="253"/>
      <c r="F1135" s="253"/>
      <c r="G1135" s="253"/>
      <c r="H1135" s="253"/>
      <c r="I1135" s="253"/>
      <c r="J1135" s="253"/>
      <c r="K1135" s="253"/>
      <c r="L1135" s="253"/>
      <c r="M1135" s="253"/>
      <c r="N1135" s="253"/>
      <c r="O1135" s="253"/>
      <c r="P1135" s="253"/>
      <c r="Q1135" s="253"/>
      <c r="R1135" s="253"/>
      <c r="S1135" s="253"/>
      <c r="T1135" s="253"/>
      <c r="U1135" s="253"/>
      <c r="V1135" s="253"/>
      <c r="W1135" s="253"/>
      <c r="X1135" s="253"/>
      <c r="Y1135" s="253"/>
      <c r="Z1135" s="253"/>
      <c r="AA1135" s="253"/>
      <c r="AB1135" s="253"/>
      <c r="AC1135" s="253"/>
      <c r="AD1135" s="253"/>
      <c r="AE1135" s="253"/>
      <c r="AF1135" s="253"/>
      <c r="AG1135" s="365"/>
      <c r="AH1135" s="378"/>
      <c r="AI1135" s="378"/>
      <c r="AJ1135" s="378"/>
      <c r="AK1135" s="378"/>
      <c r="AL1135" s="378"/>
      <c r="AM1135" s="378"/>
      <c r="AN1135" s="378"/>
      <c r="AO1135" s="378"/>
      <c r="AP1135" s="378"/>
      <c r="AQ1135" s="378"/>
      <c r="AR1135" s="378"/>
      <c r="AS1135" s="378"/>
      <c r="AT1135" s="378"/>
      <c r="AU1135" s="268"/>
    </row>
    <row r="1136" spans="1:47" ht="28.5" customHeight="1" outlineLevel="1">
      <c r="A1136" s="466">
        <v>44</v>
      </c>
      <c r="B1136" s="381" t="s">
        <v>136</v>
      </c>
      <c r="C1136" s="253" t="s">
        <v>25</v>
      </c>
      <c r="D1136" s="257"/>
      <c r="E1136" s="257"/>
      <c r="F1136" s="257"/>
      <c r="G1136" s="257"/>
      <c r="H1136" s="257"/>
      <c r="I1136" s="257"/>
      <c r="J1136" s="257"/>
      <c r="K1136" s="257"/>
      <c r="L1136" s="257"/>
      <c r="M1136" s="257"/>
      <c r="N1136" s="257"/>
      <c r="O1136" s="257"/>
      <c r="P1136" s="257"/>
      <c r="Q1136" s="257"/>
      <c r="R1136" s="257">
        <v>12</v>
      </c>
      <c r="S1136" s="257"/>
      <c r="T1136" s="257"/>
      <c r="U1136" s="257"/>
      <c r="V1136" s="257"/>
      <c r="W1136" s="257"/>
      <c r="X1136" s="257"/>
      <c r="Y1136" s="257"/>
      <c r="Z1136" s="257"/>
      <c r="AA1136" s="257"/>
      <c r="AB1136" s="257"/>
      <c r="AC1136" s="257"/>
      <c r="AD1136" s="257"/>
      <c r="AE1136" s="257"/>
      <c r="AF1136" s="673"/>
      <c r="AG1136" s="379"/>
      <c r="AH1136" s="368"/>
      <c r="AI1136" s="368"/>
      <c r="AJ1136" s="368"/>
      <c r="AK1136" s="368"/>
      <c r="AL1136" s="368"/>
      <c r="AM1136" s="368"/>
      <c r="AN1136" s="368"/>
      <c r="AO1136" s="368"/>
      <c r="AP1136" s="368"/>
      <c r="AQ1136" s="368"/>
      <c r="AR1136" s="368"/>
      <c r="AS1136" s="368"/>
      <c r="AT1136" s="368"/>
      <c r="AU1136" s="258">
        <f>SUM(AG1136:AT1136)</f>
        <v>0</v>
      </c>
    </row>
    <row r="1137" spans="1:47" ht="15" customHeight="1" outlineLevel="1">
      <c r="A1137" s="466"/>
      <c r="B1137" s="256" t="s">
        <v>345</v>
      </c>
      <c r="C1137" s="253" t="s">
        <v>163</v>
      </c>
      <c r="D1137" s="257"/>
      <c r="E1137" s="257"/>
      <c r="F1137" s="257"/>
      <c r="G1137" s="257"/>
      <c r="H1137" s="257"/>
      <c r="I1137" s="257"/>
      <c r="J1137" s="257"/>
      <c r="K1137" s="257"/>
      <c r="L1137" s="257"/>
      <c r="M1137" s="257"/>
      <c r="N1137" s="257"/>
      <c r="O1137" s="257"/>
      <c r="P1137" s="257"/>
      <c r="Q1137" s="257"/>
      <c r="R1137" s="257">
        <f>R1136</f>
        <v>12</v>
      </c>
      <c r="S1137" s="257"/>
      <c r="T1137" s="257"/>
      <c r="U1137" s="257"/>
      <c r="V1137" s="257"/>
      <c r="W1137" s="257"/>
      <c r="X1137" s="257"/>
      <c r="Y1137" s="257"/>
      <c r="Z1137" s="257"/>
      <c r="AA1137" s="257"/>
      <c r="AB1137" s="257"/>
      <c r="AC1137" s="257"/>
      <c r="AD1137" s="257"/>
      <c r="AE1137" s="257"/>
      <c r="AF1137" s="673"/>
      <c r="AG1137" s="364">
        <f>AG1136</f>
        <v>0</v>
      </c>
      <c r="AH1137" s="364">
        <f t="shared" ref="AH1137" si="3403">AH1136</f>
        <v>0</v>
      </c>
      <c r="AI1137" s="364">
        <f t="shared" ref="AI1137" si="3404">AI1136</f>
        <v>0</v>
      </c>
      <c r="AJ1137" s="364">
        <f t="shared" ref="AJ1137" si="3405">AJ1136</f>
        <v>0</v>
      </c>
      <c r="AK1137" s="364">
        <f t="shared" ref="AK1137" si="3406">AK1136</f>
        <v>0</v>
      </c>
      <c r="AL1137" s="364">
        <f t="shared" ref="AL1137" si="3407">AL1136</f>
        <v>0</v>
      </c>
      <c r="AM1137" s="364">
        <f t="shared" ref="AM1137" si="3408">AM1136</f>
        <v>0</v>
      </c>
      <c r="AN1137" s="364">
        <f t="shared" ref="AN1137" si="3409">AN1136</f>
        <v>0</v>
      </c>
      <c r="AO1137" s="364">
        <f t="shared" ref="AO1137" si="3410">AO1136</f>
        <v>0</v>
      </c>
      <c r="AP1137" s="364">
        <f t="shared" ref="AP1137" si="3411">AP1136</f>
        <v>0</v>
      </c>
      <c r="AQ1137" s="364">
        <f t="shared" ref="AQ1137" si="3412">AQ1136</f>
        <v>0</v>
      </c>
      <c r="AR1137" s="364">
        <f t="shared" ref="AR1137" si="3413">AR1136</f>
        <v>0</v>
      </c>
      <c r="AS1137" s="364">
        <f t="shared" ref="AS1137" si="3414">AS1136</f>
        <v>0</v>
      </c>
      <c r="AT1137" s="364">
        <f t="shared" ref="AT1137" si="3415">AT1136</f>
        <v>0</v>
      </c>
      <c r="AU1137" s="268"/>
    </row>
    <row r="1138" spans="1:47" ht="15" customHeight="1" outlineLevel="1">
      <c r="A1138" s="466"/>
      <c r="B1138" s="381"/>
      <c r="C1138" s="253"/>
      <c r="D1138" s="253"/>
      <c r="E1138" s="253"/>
      <c r="F1138" s="253"/>
      <c r="G1138" s="253"/>
      <c r="H1138" s="253"/>
      <c r="I1138" s="253"/>
      <c r="J1138" s="253"/>
      <c r="K1138" s="253"/>
      <c r="L1138" s="253"/>
      <c r="M1138" s="253"/>
      <c r="N1138" s="253"/>
      <c r="O1138" s="253"/>
      <c r="P1138" s="253"/>
      <c r="Q1138" s="253"/>
      <c r="R1138" s="253"/>
      <c r="S1138" s="253"/>
      <c r="T1138" s="253"/>
      <c r="U1138" s="253"/>
      <c r="V1138" s="253"/>
      <c r="W1138" s="253"/>
      <c r="X1138" s="253"/>
      <c r="Y1138" s="253"/>
      <c r="Z1138" s="253"/>
      <c r="AA1138" s="253"/>
      <c r="AB1138" s="253"/>
      <c r="AC1138" s="253"/>
      <c r="AD1138" s="253"/>
      <c r="AE1138" s="253"/>
      <c r="AF1138" s="253"/>
      <c r="AG1138" s="365"/>
      <c r="AH1138" s="378"/>
      <c r="AI1138" s="378"/>
      <c r="AJ1138" s="378"/>
      <c r="AK1138" s="378"/>
      <c r="AL1138" s="378"/>
      <c r="AM1138" s="378"/>
      <c r="AN1138" s="378"/>
      <c r="AO1138" s="378"/>
      <c r="AP1138" s="378"/>
      <c r="AQ1138" s="378"/>
      <c r="AR1138" s="378"/>
      <c r="AS1138" s="378"/>
      <c r="AT1138" s="378"/>
      <c r="AU1138" s="268"/>
    </row>
    <row r="1139" spans="1:47" ht="32.4" customHeight="1" outlineLevel="1">
      <c r="A1139" s="466">
        <v>45</v>
      </c>
      <c r="B1139" s="381" t="s">
        <v>137</v>
      </c>
      <c r="C1139" s="253" t="s">
        <v>25</v>
      </c>
      <c r="D1139" s="257"/>
      <c r="E1139" s="257"/>
      <c r="F1139" s="257"/>
      <c r="G1139" s="257"/>
      <c r="H1139" s="257"/>
      <c r="I1139" s="257"/>
      <c r="J1139" s="257"/>
      <c r="K1139" s="257"/>
      <c r="L1139" s="257"/>
      <c r="M1139" s="257"/>
      <c r="N1139" s="257"/>
      <c r="O1139" s="257"/>
      <c r="P1139" s="257"/>
      <c r="Q1139" s="257"/>
      <c r="R1139" s="257">
        <v>12</v>
      </c>
      <c r="S1139" s="257"/>
      <c r="T1139" s="257"/>
      <c r="U1139" s="257"/>
      <c r="V1139" s="257"/>
      <c r="W1139" s="257"/>
      <c r="X1139" s="257"/>
      <c r="Y1139" s="257"/>
      <c r="Z1139" s="257"/>
      <c r="AA1139" s="257"/>
      <c r="AB1139" s="257"/>
      <c r="AC1139" s="257"/>
      <c r="AD1139" s="257"/>
      <c r="AE1139" s="257"/>
      <c r="AF1139" s="673"/>
      <c r="AG1139" s="379"/>
      <c r="AH1139" s="368"/>
      <c r="AI1139" s="368"/>
      <c r="AJ1139" s="368"/>
      <c r="AK1139" s="368"/>
      <c r="AL1139" s="368"/>
      <c r="AM1139" s="368"/>
      <c r="AN1139" s="368"/>
      <c r="AO1139" s="368"/>
      <c r="AP1139" s="368"/>
      <c r="AQ1139" s="368"/>
      <c r="AR1139" s="368"/>
      <c r="AS1139" s="368"/>
      <c r="AT1139" s="368"/>
      <c r="AU1139" s="258">
        <f>SUM(AG1139:AT1139)</f>
        <v>0</v>
      </c>
    </row>
    <row r="1140" spans="1:47" ht="15" customHeight="1" outlineLevel="1">
      <c r="A1140" s="466"/>
      <c r="B1140" s="256" t="s">
        <v>345</v>
      </c>
      <c r="C1140" s="253" t="s">
        <v>163</v>
      </c>
      <c r="D1140" s="257"/>
      <c r="E1140" s="257"/>
      <c r="F1140" s="257"/>
      <c r="G1140" s="257"/>
      <c r="H1140" s="257"/>
      <c r="I1140" s="257"/>
      <c r="J1140" s="257"/>
      <c r="K1140" s="257"/>
      <c r="L1140" s="257"/>
      <c r="M1140" s="257"/>
      <c r="N1140" s="257"/>
      <c r="O1140" s="257"/>
      <c r="P1140" s="257"/>
      <c r="Q1140" s="257"/>
      <c r="R1140" s="257">
        <f>R1139</f>
        <v>12</v>
      </c>
      <c r="S1140" s="257"/>
      <c r="T1140" s="257"/>
      <c r="U1140" s="257"/>
      <c r="V1140" s="257"/>
      <c r="W1140" s="257"/>
      <c r="X1140" s="257"/>
      <c r="Y1140" s="257"/>
      <c r="Z1140" s="257"/>
      <c r="AA1140" s="257"/>
      <c r="AB1140" s="257"/>
      <c r="AC1140" s="257"/>
      <c r="AD1140" s="257"/>
      <c r="AE1140" s="257"/>
      <c r="AF1140" s="673"/>
      <c r="AG1140" s="364">
        <f>AG1139</f>
        <v>0</v>
      </c>
      <c r="AH1140" s="364">
        <f t="shared" ref="AH1140" si="3416">AH1139</f>
        <v>0</v>
      </c>
      <c r="AI1140" s="364">
        <f t="shared" ref="AI1140" si="3417">AI1139</f>
        <v>0</v>
      </c>
      <c r="AJ1140" s="364">
        <f t="shared" ref="AJ1140" si="3418">AJ1139</f>
        <v>0</v>
      </c>
      <c r="AK1140" s="364">
        <f t="shared" ref="AK1140" si="3419">AK1139</f>
        <v>0</v>
      </c>
      <c r="AL1140" s="364">
        <f t="shared" ref="AL1140" si="3420">AL1139</f>
        <v>0</v>
      </c>
      <c r="AM1140" s="364">
        <f t="shared" ref="AM1140" si="3421">AM1139</f>
        <v>0</v>
      </c>
      <c r="AN1140" s="364">
        <f t="shared" ref="AN1140" si="3422">AN1139</f>
        <v>0</v>
      </c>
      <c r="AO1140" s="364">
        <f t="shared" ref="AO1140" si="3423">AO1139</f>
        <v>0</v>
      </c>
      <c r="AP1140" s="364">
        <f t="shared" ref="AP1140" si="3424">AP1139</f>
        <v>0</v>
      </c>
      <c r="AQ1140" s="364">
        <f t="shared" ref="AQ1140" si="3425">AQ1139</f>
        <v>0</v>
      </c>
      <c r="AR1140" s="364">
        <f t="shared" ref="AR1140" si="3426">AR1139</f>
        <v>0</v>
      </c>
      <c r="AS1140" s="364">
        <f t="shared" ref="AS1140" si="3427">AS1139</f>
        <v>0</v>
      </c>
      <c r="AT1140" s="364">
        <f t="shared" ref="AT1140" si="3428">AT1139</f>
        <v>0</v>
      </c>
      <c r="AU1140" s="268"/>
    </row>
    <row r="1141" spans="1:47" ht="15" customHeight="1" outlineLevel="1">
      <c r="A1141" s="466"/>
      <c r="B1141" s="381"/>
      <c r="C1141" s="253"/>
      <c r="D1141" s="253"/>
      <c r="E1141" s="253"/>
      <c r="F1141" s="253"/>
      <c r="G1141" s="253"/>
      <c r="H1141" s="253"/>
      <c r="I1141" s="253"/>
      <c r="J1141" s="253"/>
      <c r="K1141" s="253"/>
      <c r="L1141" s="253"/>
      <c r="M1141" s="253"/>
      <c r="N1141" s="253"/>
      <c r="O1141" s="253"/>
      <c r="P1141" s="253"/>
      <c r="Q1141" s="253"/>
      <c r="R1141" s="253"/>
      <c r="S1141" s="253"/>
      <c r="T1141" s="253"/>
      <c r="U1141" s="253"/>
      <c r="V1141" s="253"/>
      <c r="W1141" s="253"/>
      <c r="X1141" s="253"/>
      <c r="Y1141" s="253"/>
      <c r="Z1141" s="253"/>
      <c r="AA1141" s="253"/>
      <c r="AB1141" s="253"/>
      <c r="AC1141" s="253"/>
      <c r="AD1141" s="253"/>
      <c r="AE1141" s="253"/>
      <c r="AF1141" s="253"/>
      <c r="AG1141" s="365"/>
      <c r="AH1141" s="378"/>
      <c r="AI1141" s="378"/>
      <c r="AJ1141" s="378"/>
      <c r="AK1141" s="378"/>
      <c r="AL1141" s="378"/>
      <c r="AM1141" s="378"/>
      <c r="AN1141" s="378"/>
      <c r="AO1141" s="378"/>
      <c r="AP1141" s="378"/>
      <c r="AQ1141" s="378"/>
      <c r="AR1141" s="378"/>
      <c r="AS1141" s="378"/>
      <c r="AT1141" s="378"/>
      <c r="AU1141" s="268"/>
    </row>
    <row r="1142" spans="1:47" ht="32.1" customHeight="1" outlineLevel="1">
      <c r="A1142" s="466">
        <v>46</v>
      </c>
      <c r="B1142" s="381" t="s">
        <v>138</v>
      </c>
      <c r="C1142" s="253" t="s">
        <v>25</v>
      </c>
      <c r="D1142" s="257"/>
      <c r="E1142" s="257"/>
      <c r="F1142" s="257"/>
      <c r="G1142" s="257"/>
      <c r="H1142" s="257"/>
      <c r="I1142" s="257"/>
      <c r="J1142" s="257"/>
      <c r="K1142" s="257"/>
      <c r="L1142" s="257"/>
      <c r="M1142" s="257"/>
      <c r="N1142" s="257"/>
      <c r="O1142" s="257"/>
      <c r="P1142" s="257"/>
      <c r="Q1142" s="257"/>
      <c r="R1142" s="257">
        <v>12</v>
      </c>
      <c r="S1142" s="257"/>
      <c r="T1142" s="257"/>
      <c r="U1142" s="257"/>
      <c r="V1142" s="257"/>
      <c r="W1142" s="257"/>
      <c r="X1142" s="257"/>
      <c r="Y1142" s="257"/>
      <c r="Z1142" s="257"/>
      <c r="AA1142" s="257"/>
      <c r="AB1142" s="257"/>
      <c r="AC1142" s="257"/>
      <c r="AD1142" s="257"/>
      <c r="AE1142" s="257"/>
      <c r="AF1142" s="673"/>
      <c r="AG1142" s="379"/>
      <c r="AH1142" s="368"/>
      <c r="AI1142" s="368"/>
      <c r="AJ1142" s="368"/>
      <c r="AK1142" s="368"/>
      <c r="AL1142" s="368"/>
      <c r="AM1142" s="368"/>
      <c r="AN1142" s="368"/>
      <c r="AO1142" s="368"/>
      <c r="AP1142" s="368"/>
      <c r="AQ1142" s="368"/>
      <c r="AR1142" s="368"/>
      <c r="AS1142" s="368"/>
      <c r="AT1142" s="368"/>
      <c r="AU1142" s="258">
        <f>SUM(AG1142:AT1142)</f>
        <v>0</v>
      </c>
    </row>
    <row r="1143" spans="1:47" ht="15" customHeight="1" outlineLevel="1">
      <c r="A1143" s="466"/>
      <c r="B1143" s="256" t="s">
        <v>345</v>
      </c>
      <c r="C1143" s="253" t="s">
        <v>163</v>
      </c>
      <c r="D1143" s="257"/>
      <c r="E1143" s="257"/>
      <c r="F1143" s="257"/>
      <c r="G1143" s="257"/>
      <c r="H1143" s="257"/>
      <c r="I1143" s="257"/>
      <c r="J1143" s="257"/>
      <c r="K1143" s="257"/>
      <c r="L1143" s="257"/>
      <c r="M1143" s="257"/>
      <c r="N1143" s="257"/>
      <c r="O1143" s="257"/>
      <c r="P1143" s="257"/>
      <c r="Q1143" s="257"/>
      <c r="R1143" s="257">
        <f>R1142</f>
        <v>12</v>
      </c>
      <c r="S1143" s="257"/>
      <c r="T1143" s="257"/>
      <c r="U1143" s="257"/>
      <c r="V1143" s="257"/>
      <c r="W1143" s="257"/>
      <c r="X1143" s="257"/>
      <c r="Y1143" s="257"/>
      <c r="Z1143" s="257"/>
      <c r="AA1143" s="257"/>
      <c r="AB1143" s="257"/>
      <c r="AC1143" s="257"/>
      <c r="AD1143" s="257"/>
      <c r="AE1143" s="257"/>
      <c r="AF1143" s="673"/>
      <c r="AG1143" s="364">
        <f>AG1142</f>
        <v>0</v>
      </c>
      <c r="AH1143" s="364">
        <f t="shared" ref="AH1143" si="3429">AH1142</f>
        <v>0</v>
      </c>
      <c r="AI1143" s="364">
        <f t="shared" ref="AI1143" si="3430">AI1142</f>
        <v>0</v>
      </c>
      <c r="AJ1143" s="364">
        <f t="shared" ref="AJ1143" si="3431">AJ1142</f>
        <v>0</v>
      </c>
      <c r="AK1143" s="364">
        <f t="shared" ref="AK1143" si="3432">AK1142</f>
        <v>0</v>
      </c>
      <c r="AL1143" s="364">
        <f t="shared" ref="AL1143" si="3433">AL1142</f>
        <v>0</v>
      </c>
      <c r="AM1143" s="364">
        <f t="shared" ref="AM1143" si="3434">AM1142</f>
        <v>0</v>
      </c>
      <c r="AN1143" s="364">
        <f t="shared" ref="AN1143" si="3435">AN1142</f>
        <v>0</v>
      </c>
      <c r="AO1143" s="364">
        <f t="shared" ref="AO1143" si="3436">AO1142</f>
        <v>0</v>
      </c>
      <c r="AP1143" s="364">
        <f t="shared" ref="AP1143" si="3437">AP1142</f>
        <v>0</v>
      </c>
      <c r="AQ1143" s="364">
        <f t="shared" ref="AQ1143" si="3438">AQ1142</f>
        <v>0</v>
      </c>
      <c r="AR1143" s="364">
        <f t="shared" ref="AR1143" si="3439">AR1142</f>
        <v>0</v>
      </c>
      <c r="AS1143" s="364">
        <f t="shared" ref="AS1143" si="3440">AS1142</f>
        <v>0</v>
      </c>
      <c r="AT1143" s="364">
        <f t="shared" ref="AT1143" si="3441">AT1142</f>
        <v>0</v>
      </c>
      <c r="AU1143" s="268"/>
    </row>
    <row r="1144" spans="1:47" ht="15" customHeight="1" outlineLevel="1">
      <c r="A1144" s="466"/>
      <c r="B1144" s="381"/>
      <c r="C1144" s="253"/>
      <c r="D1144" s="253"/>
      <c r="E1144" s="253"/>
      <c r="F1144" s="253"/>
      <c r="G1144" s="253"/>
      <c r="H1144" s="253"/>
      <c r="I1144" s="253"/>
      <c r="J1144" s="253"/>
      <c r="K1144" s="253"/>
      <c r="L1144" s="253"/>
      <c r="M1144" s="253"/>
      <c r="N1144" s="253"/>
      <c r="O1144" s="253"/>
      <c r="P1144" s="253"/>
      <c r="Q1144" s="253"/>
      <c r="R1144" s="253"/>
      <c r="S1144" s="253"/>
      <c r="T1144" s="253"/>
      <c r="U1144" s="253"/>
      <c r="V1144" s="253"/>
      <c r="W1144" s="253"/>
      <c r="X1144" s="253"/>
      <c r="Y1144" s="253"/>
      <c r="Z1144" s="253"/>
      <c r="AA1144" s="253"/>
      <c r="AB1144" s="253"/>
      <c r="AC1144" s="253"/>
      <c r="AD1144" s="253"/>
      <c r="AE1144" s="253"/>
      <c r="AF1144" s="253"/>
      <c r="AG1144" s="365"/>
      <c r="AH1144" s="378"/>
      <c r="AI1144" s="378"/>
      <c r="AJ1144" s="378"/>
      <c r="AK1144" s="378"/>
      <c r="AL1144" s="378"/>
      <c r="AM1144" s="378"/>
      <c r="AN1144" s="378"/>
      <c r="AO1144" s="378"/>
      <c r="AP1144" s="378"/>
      <c r="AQ1144" s="378"/>
      <c r="AR1144" s="378"/>
      <c r="AS1144" s="378"/>
      <c r="AT1144" s="378"/>
      <c r="AU1144" s="268"/>
    </row>
    <row r="1145" spans="1:47" ht="35.4" customHeight="1" outlineLevel="1">
      <c r="A1145" s="466">
        <v>47</v>
      </c>
      <c r="B1145" s="381" t="s">
        <v>139</v>
      </c>
      <c r="C1145" s="253" t="s">
        <v>25</v>
      </c>
      <c r="D1145" s="257"/>
      <c r="E1145" s="257"/>
      <c r="F1145" s="257"/>
      <c r="G1145" s="257"/>
      <c r="H1145" s="257"/>
      <c r="I1145" s="257"/>
      <c r="J1145" s="257"/>
      <c r="K1145" s="257"/>
      <c r="L1145" s="257"/>
      <c r="M1145" s="257"/>
      <c r="N1145" s="257"/>
      <c r="O1145" s="257"/>
      <c r="P1145" s="257"/>
      <c r="Q1145" s="257"/>
      <c r="R1145" s="257">
        <v>12</v>
      </c>
      <c r="S1145" s="257"/>
      <c r="T1145" s="257"/>
      <c r="U1145" s="257"/>
      <c r="V1145" s="257"/>
      <c r="W1145" s="257"/>
      <c r="X1145" s="257"/>
      <c r="Y1145" s="257"/>
      <c r="Z1145" s="257"/>
      <c r="AA1145" s="257"/>
      <c r="AB1145" s="257"/>
      <c r="AC1145" s="257"/>
      <c r="AD1145" s="257"/>
      <c r="AE1145" s="257"/>
      <c r="AF1145" s="673"/>
      <c r="AG1145" s="379"/>
      <c r="AH1145" s="368"/>
      <c r="AI1145" s="368"/>
      <c r="AJ1145" s="368"/>
      <c r="AK1145" s="368"/>
      <c r="AL1145" s="368"/>
      <c r="AM1145" s="368"/>
      <c r="AN1145" s="368"/>
      <c r="AO1145" s="368"/>
      <c r="AP1145" s="368"/>
      <c r="AQ1145" s="368"/>
      <c r="AR1145" s="368"/>
      <c r="AS1145" s="368"/>
      <c r="AT1145" s="368"/>
      <c r="AU1145" s="258">
        <f>SUM(AG1145:AT1145)</f>
        <v>0</v>
      </c>
    </row>
    <row r="1146" spans="1:47" ht="15" customHeight="1" outlineLevel="1">
      <c r="A1146" s="466"/>
      <c r="B1146" s="256" t="s">
        <v>345</v>
      </c>
      <c r="C1146" s="253" t="s">
        <v>163</v>
      </c>
      <c r="D1146" s="257"/>
      <c r="E1146" s="257"/>
      <c r="F1146" s="257"/>
      <c r="G1146" s="257"/>
      <c r="H1146" s="257"/>
      <c r="I1146" s="257"/>
      <c r="J1146" s="257"/>
      <c r="K1146" s="257"/>
      <c r="L1146" s="257"/>
      <c r="M1146" s="257"/>
      <c r="N1146" s="257"/>
      <c r="O1146" s="257"/>
      <c r="P1146" s="257"/>
      <c r="Q1146" s="257"/>
      <c r="R1146" s="257">
        <f>R1145</f>
        <v>12</v>
      </c>
      <c r="S1146" s="257"/>
      <c r="T1146" s="257"/>
      <c r="U1146" s="257"/>
      <c r="V1146" s="257"/>
      <c r="W1146" s="257"/>
      <c r="X1146" s="257"/>
      <c r="Y1146" s="257"/>
      <c r="Z1146" s="257"/>
      <c r="AA1146" s="257"/>
      <c r="AB1146" s="257"/>
      <c r="AC1146" s="257"/>
      <c r="AD1146" s="257"/>
      <c r="AE1146" s="257"/>
      <c r="AF1146" s="673"/>
      <c r="AG1146" s="364">
        <f>AG1145</f>
        <v>0</v>
      </c>
      <c r="AH1146" s="364">
        <f t="shared" ref="AH1146" si="3442">AH1145</f>
        <v>0</v>
      </c>
      <c r="AI1146" s="364">
        <f t="shared" ref="AI1146" si="3443">AI1145</f>
        <v>0</v>
      </c>
      <c r="AJ1146" s="364">
        <f t="shared" ref="AJ1146" si="3444">AJ1145</f>
        <v>0</v>
      </c>
      <c r="AK1146" s="364">
        <f t="shared" ref="AK1146" si="3445">AK1145</f>
        <v>0</v>
      </c>
      <c r="AL1146" s="364">
        <f t="shared" ref="AL1146" si="3446">AL1145</f>
        <v>0</v>
      </c>
      <c r="AM1146" s="364">
        <f t="shared" ref="AM1146" si="3447">AM1145</f>
        <v>0</v>
      </c>
      <c r="AN1146" s="364">
        <f t="shared" ref="AN1146" si="3448">AN1145</f>
        <v>0</v>
      </c>
      <c r="AO1146" s="364">
        <f t="shared" ref="AO1146" si="3449">AO1145</f>
        <v>0</v>
      </c>
      <c r="AP1146" s="364">
        <f t="shared" ref="AP1146" si="3450">AP1145</f>
        <v>0</v>
      </c>
      <c r="AQ1146" s="364">
        <f t="shared" ref="AQ1146" si="3451">AQ1145</f>
        <v>0</v>
      </c>
      <c r="AR1146" s="364">
        <f t="shared" ref="AR1146" si="3452">AR1145</f>
        <v>0</v>
      </c>
      <c r="AS1146" s="364">
        <f t="shared" ref="AS1146" si="3453">AS1145</f>
        <v>0</v>
      </c>
      <c r="AT1146" s="364">
        <f t="shared" ref="AT1146" si="3454">AT1145</f>
        <v>0</v>
      </c>
      <c r="AU1146" s="268"/>
    </row>
    <row r="1147" spans="1:47" ht="15" customHeight="1" outlineLevel="1">
      <c r="A1147" s="466"/>
      <c r="B1147" s="381"/>
      <c r="C1147" s="253"/>
      <c r="D1147" s="253"/>
      <c r="E1147" s="253"/>
      <c r="F1147" s="253"/>
      <c r="G1147" s="253"/>
      <c r="H1147" s="253"/>
      <c r="I1147" s="253"/>
      <c r="J1147" s="253"/>
      <c r="K1147" s="253"/>
      <c r="L1147" s="253"/>
      <c r="M1147" s="253"/>
      <c r="N1147" s="253"/>
      <c r="O1147" s="253"/>
      <c r="P1147" s="253"/>
      <c r="Q1147" s="253"/>
      <c r="R1147" s="253"/>
      <c r="S1147" s="253"/>
      <c r="T1147" s="253"/>
      <c r="U1147" s="253"/>
      <c r="V1147" s="253"/>
      <c r="W1147" s="253"/>
      <c r="X1147" s="253"/>
      <c r="Y1147" s="253"/>
      <c r="Z1147" s="253"/>
      <c r="AA1147" s="253"/>
      <c r="AB1147" s="253"/>
      <c r="AC1147" s="253"/>
      <c r="AD1147" s="253"/>
      <c r="AE1147" s="253"/>
      <c r="AF1147" s="253"/>
      <c r="AG1147" s="365"/>
      <c r="AH1147" s="378"/>
      <c r="AI1147" s="378"/>
      <c r="AJ1147" s="378"/>
      <c r="AK1147" s="378"/>
      <c r="AL1147" s="378"/>
      <c r="AM1147" s="378"/>
      <c r="AN1147" s="378"/>
      <c r="AO1147" s="378"/>
      <c r="AP1147" s="378"/>
      <c r="AQ1147" s="378"/>
      <c r="AR1147" s="378"/>
      <c r="AS1147" s="378"/>
      <c r="AT1147" s="378"/>
      <c r="AU1147" s="268"/>
    </row>
    <row r="1148" spans="1:47" ht="39.75" customHeight="1" outlineLevel="1">
      <c r="A1148" s="466">
        <v>48</v>
      </c>
      <c r="B1148" s="381" t="s">
        <v>140</v>
      </c>
      <c r="C1148" s="253" t="s">
        <v>25</v>
      </c>
      <c r="D1148" s="257"/>
      <c r="E1148" s="257"/>
      <c r="F1148" s="257"/>
      <c r="G1148" s="257"/>
      <c r="H1148" s="257"/>
      <c r="I1148" s="257"/>
      <c r="J1148" s="257"/>
      <c r="K1148" s="257"/>
      <c r="L1148" s="257"/>
      <c r="M1148" s="257"/>
      <c r="N1148" s="257"/>
      <c r="O1148" s="257"/>
      <c r="P1148" s="257"/>
      <c r="Q1148" s="257"/>
      <c r="R1148" s="257">
        <v>12</v>
      </c>
      <c r="S1148" s="257"/>
      <c r="T1148" s="257"/>
      <c r="U1148" s="257"/>
      <c r="V1148" s="257"/>
      <c r="W1148" s="257"/>
      <c r="X1148" s="257"/>
      <c r="Y1148" s="257"/>
      <c r="Z1148" s="257"/>
      <c r="AA1148" s="257"/>
      <c r="AB1148" s="257"/>
      <c r="AC1148" s="257"/>
      <c r="AD1148" s="257"/>
      <c r="AE1148" s="257"/>
      <c r="AF1148" s="673"/>
      <c r="AG1148" s="379"/>
      <c r="AH1148" s="368"/>
      <c r="AI1148" s="368"/>
      <c r="AJ1148" s="368"/>
      <c r="AK1148" s="368"/>
      <c r="AL1148" s="368"/>
      <c r="AM1148" s="368"/>
      <c r="AN1148" s="368"/>
      <c r="AO1148" s="368"/>
      <c r="AP1148" s="368"/>
      <c r="AQ1148" s="368"/>
      <c r="AR1148" s="368"/>
      <c r="AS1148" s="368"/>
      <c r="AT1148" s="368"/>
      <c r="AU1148" s="258">
        <f>SUM(AG1148:AT1148)</f>
        <v>0</v>
      </c>
    </row>
    <row r="1149" spans="1:47" ht="15" customHeight="1" outlineLevel="1">
      <c r="A1149" s="466"/>
      <c r="B1149" s="256" t="s">
        <v>345</v>
      </c>
      <c r="C1149" s="253" t="s">
        <v>163</v>
      </c>
      <c r="D1149" s="257"/>
      <c r="E1149" s="257"/>
      <c r="F1149" s="257"/>
      <c r="G1149" s="257"/>
      <c r="H1149" s="257"/>
      <c r="I1149" s="257"/>
      <c r="J1149" s="257"/>
      <c r="K1149" s="257"/>
      <c r="L1149" s="257"/>
      <c r="M1149" s="257"/>
      <c r="N1149" s="257"/>
      <c r="O1149" s="257"/>
      <c r="P1149" s="257"/>
      <c r="Q1149" s="257"/>
      <c r="R1149" s="257">
        <f>R1148</f>
        <v>12</v>
      </c>
      <c r="S1149" s="257"/>
      <c r="T1149" s="257"/>
      <c r="U1149" s="257"/>
      <c r="V1149" s="257"/>
      <c r="W1149" s="257"/>
      <c r="X1149" s="257"/>
      <c r="Y1149" s="257"/>
      <c r="Z1149" s="257"/>
      <c r="AA1149" s="257"/>
      <c r="AB1149" s="257"/>
      <c r="AC1149" s="257"/>
      <c r="AD1149" s="257"/>
      <c r="AE1149" s="257"/>
      <c r="AF1149" s="673"/>
      <c r="AG1149" s="364">
        <f>AG1148</f>
        <v>0</v>
      </c>
      <c r="AH1149" s="364">
        <f t="shared" ref="AH1149" si="3455">AH1148</f>
        <v>0</v>
      </c>
      <c r="AI1149" s="364">
        <f t="shared" ref="AI1149" si="3456">AI1148</f>
        <v>0</v>
      </c>
      <c r="AJ1149" s="364">
        <f t="shared" ref="AJ1149" si="3457">AJ1148</f>
        <v>0</v>
      </c>
      <c r="AK1149" s="364">
        <f t="shared" ref="AK1149" si="3458">AK1148</f>
        <v>0</v>
      </c>
      <c r="AL1149" s="364">
        <f t="shared" ref="AL1149" si="3459">AL1148</f>
        <v>0</v>
      </c>
      <c r="AM1149" s="364">
        <f t="shared" ref="AM1149" si="3460">AM1148</f>
        <v>0</v>
      </c>
      <c r="AN1149" s="364">
        <f t="shared" ref="AN1149" si="3461">AN1148</f>
        <v>0</v>
      </c>
      <c r="AO1149" s="364">
        <f t="shared" ref="AO1149" si="3462">AO1148</f>
        <v>0</v>
      </c>
      <c r="AP1149" s="364">
        <f t="shared" ref="AP1149" si="3463">AP1148</f>
        <v>0</v>
      </c>
      <c r="AQ1149" s="364">
        <f t="shared" ref="AQ1149" si="3464">AQ1148</f>
        <v>0</v>
      </c>
      <c r="AR1149" s="364">
        <f t="shared" ref="AR1149" si="3465">AR1148</f>
        <v>0</v>
      </c>
      <c r="AS1149" s="364">
        <f t="shared" ref="AS1149" si="3466">AS1148</f>
        <v>0</v>
      </c>
      <c r="AT1149" s="364">
        <f t="shared" ref="AT1149" si="3467">AT1148</f>
        <v>0</v>
      </c>
      <c r="AU1149" s="268"/>
    </row>
    <row r="1150" spans="1:47" ht="15" customHeight="1" outlineLevel="1">
      <c r="A1150" s="466"/>
      <c r="B1150" s="381"/>
      <c r="C1150" s="253"/>
      <c r="D1150" s="253"/>
      <c r="E1150" s="253"/>
      <c r="F1150" s="253"/>
      <c r="G1150" s="253"/>
      <c r="H1150" s="253"/>
      <c r="I1150" s="253"/>
      <c r="J1150" s="253"/>
      <c r="K1150" s="253"/>
      <c r="L1150" s="253"/>
      <c r="M1150" s="253"/>
      <c r="N1150" s="253"/>
      <c r="O1150" s="253"/>
      <c r="P1150" s="253"/>
      <c r="Q1150" s="253"/>
      <c r="R1150" s="253"/>
      <c r="S1150" s="253"/>
      <c r="T1150" s="253"/>
      <c r="U1150" s="253"/>
      <c r="V1150" s="253"/>
      <c r="W1150" s="253"/>
      <c r="X1150" s="253"/>
      <c r="Y1150" s="253"/>
      <c r="Z1150" s="253"/>
      <c r="AA1150" s="253"/>
      <c r="AB1150" s="253"/>
      <c r="AC1150" s="253"/>
      <c r="AD1150" s="253"/>
      <c r="AE1150" s="253"/>
      <c r="AF1150" s="253"/>
      <c r="AG1150" s="365"/>
      <c r="AH1150" s="378"/>
      <c r="AI1150" s="378"/>
      <c r="AJ1150" s="378"/>
      <c r="AK1150" s="378"/>
      <c r="AL1150" s="378"/>
      <c r="AM1150" s="378"/>
      <c r="AN1150" s="378"/>
      <c r="AO1150" s="378"/>
      <c r="AP1150" s="378"/>
      <c r="AQ1150" s="378"/>
      <c r="AR1150" s="378"/>
      <c r="AS1150" s="378"/>
      <c r="AT1150" s="378"/>
      <c r="AU1150" s="268"/>
    </row>
    <row r="1151" spans="1:47" ht="33" customHeight="1" outlineLevel="1">
      <c r="A1151" s="466">
        <v>49</v>
      </c>
      <c r="B1151" s="381" t="s">
        <v>141</v>
      </c>
      <c r="C1151" s="253" t="s">
        <v>25</v>
      </c>
      <c r="D1151" s="257"/>
      <c r="E1151" s="257"/>
      <c r="F1151" s="257"/>
      <c r="G1151" s="257"/>
      <c r="H1151" s="257"/>
      <c r="I1151" s="257"/>
      <c r="J1151" s="257"/>
      <c r="K1151" s="257"/>
      <c r="L1151" s="257"/>
      <c r="M1151" s="257"/>
      <c r="N1151" s="257"/>
      <c r="O1151" s="257"/>
      <c r="P1151" s="257"/>
      <c r="Q1151" s="257"/>
      <c r="R1151" s="257">
        <v>12</v>
      </c>
      <c r="S1151" s="257"/>
      <c r="T1151" s="257"/>
      <c r="U1151" s="257"/>
      <c r="V1151" s="257"/>
      <c r="W1151" s="257"/>
      <c r="X1151" s="257"/>
      <c r="Y1151" s="257"/>
      <c r="Z1151" s="257"/>
      <c r="AA1151" s="257"/>
      <c r="AB1151" s="257"/>
      <c r="AC1151" s="257"/>
      <c r="AD1151" s="257"/>
      <c r="AE1151" s="257"/>
      <c r="AF1151" s="673"/>
      <c r="AG1151" s="379"/>
      <c r="AH1151" s="368"/>
      <c r="AI1151" s="368"/>
      <c r="AJ1151" s="368"/>
      <c r="AK1151" s="368"/>
      <c r="AL1151" s="368"/>
      <c r="AM1151" s="368"/>
      <c r="AN1151" s="368"/>
      <c r="AO1151" s="368"/>
      <c r="AP1151" s="368"/>
      <c r="AQ1151" s="368"/>
      <c r="AR1151" s="368"/>
      <c r="AS1151" s="368"/>
      <c r="AT1151" s="368"/>
      <c r="AU1151" s="258">
        <f>SUM(AG1151:AT1151)</f>
        <v>0</v>
      </c>
    </row>
    <row r="1152" spans="1:47" ht="15" customHeight="1" outlineLevel="1">
      <c r="A1152" s="466"/>
      <c r="B1152" s="256" t="s">
        <v>345</v>
      </c>
      <c r="C1152" s="253" t="s">
        <v>163</v>
      </c>
      <c r="D1152" s="257"/>
      <c r="E1152" s="257"/>
      <c r="F1152" s="257"/>
      <c r="G1152" s="257"/>
      <c r="H1152" s="257"/>
      <c r="I1152" s="257"/>
      <c r="J1152" s="257"/>
      <c r="K1152" s="257"/>
      <c r="L1152" s="257"/>
      <c r="M1152" s="257"/>
      <c r="N1152" s="257"/>
      <c r="O1152" s="257"/>
      <c r="P1152" s="257"/>
      <c r="Q1152" s="257"/>
      <c r="R1152" s="257">
        <f>R1151</f>
        <v>12</v>
      </c>
      <c r="S1152" s="257"/>
      <c r="T1152" s="257"/>
      <c r="U1152" s="257"/>
      <c r="V1152" s="257"/>
      <c r="W1152" s="257"/>
      <c r="X1152" s="257"/>
      <c r="Y1152" s="257"/>
      <c r="Z1152" s="257"/>
      <c r="AA1152" s="257"/>
      <c r="AB1152" s="257"/>
      <c r="AC1152" s="257"/>
      <c r="AD1152" s="257"/>
      <c r="AE1152" s="257"/>
      <c r="AF1152" s="673"/>
      <c r="AG1152" s="364">
        <f>AG1151</f>
        <v>0</v>
      </c>
      <c r="AH1152" s="364">
        <f t="shared" ref="AH1152" si="3468">AH1151</f>
        <v>0</v>
      </c>
      <c r="AI1152" s="364">
        <f t="shared" ref="AI1152" si="3469">AI1151</f>
        <v>0</v>
      </c>
      <c r="AJ1152" s="364">
        <f t="shared" ref="AJ1152" si="3470">AJ1151</f>
        <v>0</v>
      </c>
      <c r="AK1152" s="364">
        <f t="shared" ref="AK1152" si="3471">AK1151</f>
        <v>0</v>
      </c>
      <c r="AL1152" s="364">
        <f t="shared" ref="AL1152" si="3472">AL1151</f>
        <v>0</v>
      </c>
      <c r="AM1152" s="364">
        <f t="shared" ref="AM1152" si="3473">AM1151</f>
        <v>0</v>
      </c>
      <c r="AN1152" s="364">
        <f t="shared" ref="AN1152" si="3474">AN1151</f>
        <v>0</v>
      </c>
      <c r="AO1152" s="364">
        <f t="shared" ref="AO1152" si="3475">AO1151</f>
        <v>0</v>
      </c>
      <c r="AP1152" s="364">
        <f t="shared" ref="AP1152" si="3476">AP1151</f>
        <v>0</v>
      </c>
      <c r="AQ1152" s="364">
        <f t="shared" ref="AQ1152" si="3477">AQ1151</f>
        <v>0</v>
      </c>
      <c r="AR1152" s="364">
        <f t="shared" ref="AR1152" si="3478">AR1151</f>
        <v>0</v>
      </c>
      <c r="AS1152" s="364">
        <f t="shared" ref="AS1152" si="3479">AS1151</f>
        <v>0</v>
      </c>
      <c r="AT1152" s="364">
        <f t="shared" ref="AT1152" si="3480">AT1151</f>
        <v>0</v>
      </c>
      <c r="AU1152" s="268"/>
    </row>
    <row r="1153" spans="1:47" ht="15" customHeight="1" outlineLevel="1">
      <c r="A1153" s="466"/>
      <c r="B1153" s="256"/>
      <c r="C1153" s="253"/>
      <c r="D1153" s="673"/>
      <c r="E1153" s="673"/>
      <c r="F1153" s="673"/>
      <c r="G1153" s="673"/>
      <c r="H1153" s="673"/>
      <c r="I1153" s="673"/>
      <c r="J1153" s="673"/>
      <c r="K1153" s="673"/>
      <c r="L1153" s="673"/>
      <c r="M1153" s="673"/>
      <c r="N1153" s="673"/>
      <c r="O1153" s="673"/>
      <c r="P1153" s="673"/>
      <c r="Q1153" s="673"/>
      <c r="R1153" s="673"/>
      <c r="S1153" s="673"/>
      <c r="T1153" s="673"/>
      <c r="U1153" s="673"/>
      <c r="V1153" s="673"/>
      <c r="W1153" s="673"/>
      <c r="X1153" s="673"/>
      <c r="Y1153" s="673"/>
      <c r="Z1153" s="673"/>
      <c r="AA1153" s="673"/>
      <c r="AB1153" s="673"/>
      <c r="AC1153" s="673"/>
      <c r="AD1153" s="673"/>
      <c r="AE1153" s="673"/>
      <c r="AF1153" s="673"/>
      <c r="AG1153" s="364"/>
      <c r="AH1153" s="364"/>
      <c r="AI1153" s="364"/>
      <c r="AJ1153" s="364"/>
      <c r="AK1153" s="364"/>
      <c r="AL1153" s="364"/>
      <c r="AM1153" s="364"/>
      <c r="AN1153" s="364"/>
      <c r="AO1153" s="364"/>
      <c r="AP1153" s="364"/>
      <c r="AQ1153" s="364"/>
      <c r="AR1153" s="364"/>
      <c r="AS1153" s="364"/>
      <c r="AT1153" s="364"/>
      <c r="AU1153" s="268"/>
    </row>
    <row r="1154" spans="1:47" ht="15.6" outlineLevel="1">
      <c r="A1154" s="466"/>
      <c r="B1154" s="678" t="s">
        <v>934</v>
      </c>
      <c r="AU1154" s="674"/>
    </row>
    <row r="1155" spans="1:47" ht="15" outlineLevel="1">
      <c r="A1155" s="466">
        <v>50</v>
      </c>
      <c r="B1155" s="256"/>
      <c r="AU1155" s="674"/>
    </row>
    <row r="1156" spans="1:47" ht="15.6" outlineLevel="1">
      <c r="A1156" s="466"/>
      <c r="B1156" s="381" t="s">
        <v>933</v>
      </c>
      <c r="C1156" s="253" t="s">
        <v>25</v>
      </c>
      <c r="D1156" s="257"/>
      <c r="E1156" s="257"/>
      <c r="F1156" s="257"/>
      <c r="G1156" s="257"/>
      <c r="H1156" s="257"/>
      <c r="I1156" s="257"/>
      <c r="J1156" s="257"/>
      <c r="K1156" s="257"/>
      <c r="L1156" s="257"/>
      <c r="M1156" s="257"/>
      <c r="N1156" s="257"/>
      <c r="O1156" s="257"/>
      <c r="P1156" s="257"/>
      <c r="Q1156" s="257"/>
      <c r="R1156" s="257">
        <v>12</v>
      </c>
      <c r="S1156" s="257"/>
      <c r="T1156" s="257"/>
      <c r="U1156" s="257"/>
      <c r="V1156" s="257"/>
      <c r="W1156" s="257"/>
      <c r="X1156" s="257"/>
      <c r="Y1156" s="257"/>
      <c r="Z1156" s="257"/>
      <c r="AA1156" s="257"/>
      <c r="AB1156" s="257"/>
      <c r="AC1156" s="257"/>
      <c r="AD1156" s="257"/>
      <c r="AE1156" s="257"/>
      <c r="AF1156" s="673"/>
      <c r="AG1156" s="379"/>
      <c r="AH1156" s="368"/>
      <c r="AI1156" s="368"/>
      <c r="AJ1156" s="368"/>
      <c r="AK1156" s="368"/>
      <c r="AL1156" s="368"/>
      <c r="AM1156" s="368"/>
      <c r="AN1156" s="368"/>
      <c r="AO1156" s="368"/>
      <c r="AP1156" s="368"/>
      <c r="AQ1156" s="368"/>
      <c r="AR1156" s="368"/>
      <c r="AS1156" s="368"/>
      <c r="AT1156" s="368"/>
      <c r="AU1156" s="258">
        <f>SUM(AG1156:AT1156)</f>
        <v>0</v>
      </c>
    </row>
    <row r="1157" spans="1:47" ht="15" outlineLevel="1">
      <c r="A1157" s="466"/>
      <c r="B1157" s="256" t="s">
        <v>345</v>
      </c>
      <c r="C1157" s="253" t="s">
        <v>163</v>
      </c>
      <c r="D1157" s="257"/>
      <c r="E1157" s="257"/>
      <c r="F1157" s="257"/>
      <c r="G1157" s="257"/>
      <c r="H1157" s="257"/>
      <c r="I1157" s="257"/>
      <c r="J1157" s="257"/>
      <c r="K1157" s="257"/>
      <c r="L1157" s="257"/>
      <c r="M1157" s="257"/>
      <c r="N1157" s="257"/>
      <c r="O1157" s="257"/>
      <c r="P1157" s="257"/>
      <c r="Q1157" s="257"/>
      <c r="R1157" s="257">
        <f>R1156</f>
        <v>12</v>
      </c>
      <c r="S1157" s="257"/>
      <c r="T1157" s="257"/>
      <c r="U1157" s="257"/>
      <c r="V1157" s="257"/>
      <c r="W1157" s="257"/>
      <c r="X1157" s="257"/>
      <c r="Y1157" s="257"/>
      <c r="Z1157" s="257"/>
      <c r="AA1157" s="257"/>
      <c r="AB1157" s="257"/>
      <c r="AC1157" s="257"/>
      <c r="AD1157" s="257"/>
      <c r="AE1157" s="257"/>
      <c r="AF1157" s="673"/>
      <c r="AG1157" s="364">
        <f>AG1156</f>
        <v>0</v>
      </c>
      <c r="AH1157" s="364">
        <f t="shared" ref="AH1157:AT1157" si="3481">AH1156</f>
        <v>0</v>
      </c>
      <c r="AI1157" s="364">
        <f t="shared" si="3481"/>
        <v>0</v>
      </c>
      <c r="AJ1157" s="364">
        <f t="shared" si="3481"/>
        <v>0</v>
      </c>
      <c r="AK1157" s="364">
        <f t="shared" si="3481"/>
        <v>0</v>
      </c>
      <c r="AL1157" s="364">
        <f t="shared" si="3481"/>
        <v>0</v>
      </c>
      <c r="AM1157" s="364">
        <f t="shared" si="3481"/>
        <v>0</v>
      </c>
      <c r="AN1157" s="364">
        <f t="shared" si="3481"/>
        <v>0</v>
      </c>
      <c r="AO1157" s="364">
        <f t="shared" si="3481"/>
        <v>0</v>
      </c>
      <c r="AP1157" s="364">
        <f t="shared" si="3481"/>
        <v>0</v>
      </c>
      <c r="AQ1157" s="364">
        <f t="shared" si="3481"/>
        <v>0</v>
      </c>
      <c r="AR1157" s="364">
        <f t="shared" si="3481"/>
        <v>0</v>
      </c>
      <c r="AS1157" s="364">
        <f t="shared" si="3481"/>
        <v>0</v>
      </c>
      <c r="AT1157" s="364">
        <f t="shared" si="3481"/>
        <v>0</v>
      </c>
      <c r="AU1157" s="268"/>
    </row>
    <row r="1158" spans="1:47" ht="15" outlineLevel="1">
      <c r="A1158" s="466"/>
      <c r="B1158" s="256"/>
      <c r="C1158" s="267"/>
      <c r="D1158" s="253"/>
      <c r="E1158" s="253"/>
      <c r="F1158" s="253"/>
      <c r="G1158" s="253"/>
      <c r="H1158" s="253"/>
      <c r="I1158" s="253"/>
      <c r="J1158" s="253"/>
      <c r="K1158" s="253"/>
      <c r="L1158" s="253"/>
      <c r="M1158" s="253"/>
      <c r="N1158" s="253"/>
      <c r="O1158" s="253"/>
      <c r="P1158" s="253"/>
      <c r="Q1158" s="253"/>
      <c r="R1158" s="253"/>
      <c r="S1158" s="253"/>
      <c r="T1158" s="253"/>
      <c r="U1158" s="253"/>
      <c r="V1158" s="253"/>
      <c r="W1158" s="253"/>
      <c r="X1158" s="253"/>
      <c r="Y1158" s="253"/>
      <c r="Z1158" s="253"/>
      <c r="AA1158" s="253"/>
      <c r="AB1158" s="253"/>
      <c r="AC1158" s="253"/>
      <c r="AD1158" s="253"/>
      <c r="AE1158" s="253"/>
      <c r="AF1158" s="253"/>
      <c r="AG1158" s="263"/>
      <c r="AH1158" s="263"/>
      <c r="AI1158" s="263"/>
      <c r="AJ1158" s="263"/>
      <c r="AK1158" s="263"/>
      <c r="AL1158" s="263"/>
      <c r="AM1158" s="263"/>
      <c r="AN1158" s="263"/>
      <c r="AO1158" s="263"/>
      <c r="AP1158" s="263"/>
      <c r="AQ1158" s="263"/>
      <c r="AR1158" s="263"/>
      <c r="AS1158" s="263"/>
      <c r="AT1158" s="263"/>
      <c r="AU1158" s="268"/>
    </row>
    <row r="1159" spans="1:47" ht="15.6">
      <c r="B1159" s="288" t="s">
        <v>346</v>
      </c>
      <c r="C1159" s="290"/>
      <c r="D1159" s="290">
        <f>SUM(D997:D1152)</f>
        <v>0</v>
      </c>
      <c r="E1159" s="290">
        <f>SUM(E997:E1152)</f>
        <v>0</v>
      </c>
      <c r="F1159" s="290"/>
      <c r="G1159" s="290"/>
      <c r="H1159" s="290"/>
      <c r="I1159" s="290"/>
      <c r="J1159" s="290"/>
      <c r="K1159" s="290"/>
      <c r="L1159" s="290"/>
      <c r="M1159" s="290"/>
      <c r="N1159" s="290"/>
      <c r="O1159" s="290"/>
      <c r="P1159" s="290"/>
      <c r="Q1159" s="290"/>
      <c r="R1159" s="290"/>
      <c r="S1159" s="290">
        <f>SUM(S997:S1152)</f>
        <v>0</v>
      </c>
      <c r="T1159" s="290">
        <f>SUM(T997:T1152)</f>
        <v>0</v>
      </c>
      <c r="U1159" s="290"/>
      <c r="V1159" s="290"/>
      <c r="W1159" s="290"/>
      <c r="X1159" s="290"/>
      <c r="Y1159" s="290"/>
      <c r="Z1159" s="290"/>
      <c r="AA1159" s="290"/>
      <c r="AB1159" s="290"/>
      <c r="AC1159" s="290"/>
      <c r="AD1159" s="290"/>
      <c r="AE1159" s="290"/>
      <c r="AF1159" s="290"/>
      <c r="AG1159" s="290">
        <f>IF(AG995="kWh",SUMPRODUCT(D997:D1157,AG997:AG1157))</f>
        <v>0</v>
      </c>
      <c r="AH1159" s="290">
        <f>IF(AH995="kWh",SUMPRODUCT(E997:E1157,AH997:AH1157))</f>
        <v>0</v>
      </c>
      <c r="AI1159" s="290">
        <f t="shared" ref="AI1159:AT1159" si="3482">IF(AI995="kw",SUMPRODUCT($R$997:$R$1157,$S$997:$S$1157,AI997:AI1157),SUMPRODUCT($D$997:$D$1157,AI997:AI1157))</f>
        <v>0</v>
      </c>
      <c r="AJ1159" s="290">
        <f t="shared" si="3482"/>
        <v>0</v>
      </c>
      <c r="AK1159" s="290">
        <f t="shared" si="3482"/>
        <v>0</v>
      </c>
      <c r="AL1159" s="290">
        <f t="shared" si="3482"/>
        <v>0</v>
      </c>
      <c r="AM1159" s="290">
        <f t="shared" si="3482"/>
        <v>0</v>
      </c>
      <c r="AN1159" s="290">
        <f t="shared" si="3482"/>
        <v>0</v>
      </c>
      <c r="AO1159" s="290">
        <f t="shared" si="3482"/>
        <v>0</v>
      </c>
      <c r="AP1159" s="290">
        <f t="shared" si="3482"/>
        <v>0</v>
      </c>
      <c r="AQ1159" s="290">
        <f t="shared" si="3482"/>
        <v>0</v>
      </c>
      <c r="AR1159" s="290">
        <f t="shared" si="3482"/>
        <v>0</v>
      </c>
      <c r="AS1159" s="290">
        <f t="shared" si="3482"/>
        <v>0</v>
      </c>
      <c r="AT1159" s="290">
        <f t="shared" si="3482"/>
        <v>0</v>
      </c>
      <c r="AU1159" s="291"/>
    </row>
    <row r="1160" spans="1:47" ht="15.6">
      <c r="B1160" s="345" t="s">
        <v>347</v>
      </c>
      <c r="C1160" s="346"/>
      <c r="D1160" s="346"/>
      <c r="E1160" s="346"/>
      <c r="F1160" s="346"/>
      <c r="G1160" s="346"/>
      <c r="H1160" s="346"/>
      <c r="I1160" s="346"/>
      <c r="J1160" s="346"/>
      <c r="K1160" s="346"/>
      <c r="L1160" s="346"/>
      <c r="M1160" s="346"/>
      <c r="N1160" s="346"/>
      <c r="O1160" s="346"/>
      <c r="P1160" s="346"/>
      <c r="Q1160" s="346"/>
      <c r="R1160" s="346"/>
      <c r="S1160" s="346"/>
      <c r="T1160" s="346"/>
      <c r="U1160" s="346"/>
      <c r="V1160" s="346"/>
      <c r="W1160" s="346"/>
      <c r="X1160" s="346"/>
      <c r="Y1160" s="346"/>
      <c r="Z1160" s="346"/>
      <c r="AA1160" s="346"/>
      <c r="AB1160" s="346"/>
      <c r="AC1160" s="346"/>
      <c r="AD1160" s="346"/>
      <c r="AE1160" s="346"/>
      <c r="AF1160" s="346"/>
      <c r="AG1160" s="346">
        <f>HLOOKUP(AG994,'2. LRAMVA Threshold'!$B$42:$Q$60,12,FALSE)</f>
        <v>0</v>
      </c>
      <c r="AH1160" s="346">
        <f>HLOOKUP(AH994,'2. LRAMVA Threshold'!$B$42:$Q$53,12,FALSE)</f>
        <v>0</v>
      </c>
      <c r="AI1160" s="346">
        <f>HLOOKUP(AI799,'2. LRAMVA Threshold'!$B$42:$Q$53,12,FALSE)</f>
        <v>0</v>
      </c>
      <c r="AJ1160" s="346">
        <f>HLOOKUP(AJ799,'2. LRAMVA Threshold'!$B$42:$Q$53,12,FALSE)</f>
        <v>0</v>
      </c>
      <c r="AK1160" s="346">
        <f>HLOOKUP(AK799,'2. LRAMVA Threshold'!$B$42:$Q$53,12,FALSE)</f>
        <v>0</v>
      </c>
      <c r="AL1160" s="346">
        <f>HLOOKUP(AL799,'2. LRAMVA Threshold'!$B$42:$Q$53,12,FALSE)</f>
        <v>0</v>
      </c>
      <c r="AM1160" s="346">
        <f>HLOOKUP(AM799,'2. LRAMVA Threshold'!$B$42:$Q$53,12,FALSE)</f>
        <v>0</v>
      </c>
      <c r="AN1160" s="346">
        <f>HLOOKUP(AN799,'2. LRAMVA Threshold'!$B$42:$Q$53,12,FALSE)</f>
        <v>0</v>
      </c>
      <c r="AO1160" s="346">
        <f>HLOOKUP(AO799,'2. LRAMVA Threshold'!$B$42:$Q$53,12,FALSE)</f>
        <v>0</v>
      </c>
      <c r="AP1160" s="346">
        <f>HLOOKUP(AP799,'2. LRAMVA Threshold'!$B$42:$Q$53,12,FALSE)</f>
        <v>0</v>
      </c>
      <c r="AQ1160" s="346">
        <f>HLOOKUP(AQ799,'2. LRAMVA Threshold'!$B$42:$Q$53,12,FALSE)</f>
        <v>0</v>
      </c>
      <c r="AR1160" s="346">
        <f>HLOOKUP(AR799,'2. LRAMVA Threshold'!$B$42:$Q$53,12,FALSE)</f>
        <v>0</v>
      </c>
      <c r="AS1160" s="346">
        <f>HLOOKUP(AS799,'2. LRAMVA Threshold'!$B$42:$Q$53,12,FALSE)</f>
        <v>0</v>
      </c>
      <c r="AT1160" s="346">
        <f>HLOOKUP(AT799,'2. LRAMVA Threshold'!$B$42:$Q$53,12,FALSE)</f>
        <v>0</v>
      </c>
      <c r="AU1160" s="395"/>
    </row>
    <row r="1161" spans="1:47" ht="15">
      <c r="B1161" s="348"/>
      <c r="C1161" s="385"/>
      <c r="D1161" s="386"/>
      <c r="E1161" s="386"/>
      <c r="F1161" s="386"/>
      <c r="G1161" s="386"/>
      <c r="H1161" s="386"/>
      <c r="I1161" s="386"/>
      <c r="J1161" s="386"/>
      <c r="K1161" s="386"/>
      <c r="L1161" s="386"/>
      <c r="M1161" s="386"/>
      <c r="N1161" s="350"/>
      <c r="O1161" s="350"/>
      <c r="P1161" s="350"/>
      <c r="Q1161" s="350"/>
      <c r="R1161" s="386"/>
      <c r="S1161" s="387"/>
      <c r="T1161" s="386"/>
      <c r="U1161" s="386"/>
      <c r="V1161" s="386"/>
      <c r="W1161" s="388"/>
      <c r="X1161" s="388"/>
      <c r="Y1161" s="388"/>
      <c r="Z1161" s="388"/>
      <c r="AA1161" s="386"/>
      <c r="AB1161" s="386"/>
      <c r="AC1161" s="350"/>
      <c r="AD1161" s="350"/>
      <c r="AE1161" s="350"/>
      <c r="AF1161" s="350"/>
      <c r="AG1161" s="389"/>
      <c r="AH1161" s="389"/>
      <c r="AI1161" s="389"/>
      <c r="AJ1161" s="389"/>
      <c r="AK1161" s="389"/>
      <c r="AL1161" s="389"/>
      <c r="AM1161" s="389"/>
      <c r="AN1161" s="353"/>
      <c r="AO1161" s="353"/>
      <c r="AP1161" s="353"/>
      <c r="AQ1161" s="353"/>
      <c r="AR1161" s="353"/>
      <c r="AS1161" s="353"/>
      <c r="AT1161" s="353"/>
      <c r="AU1161" s="695"/>
    </row>
    <row r="1162" spans="1:47" ht="15">
      <c r="B1162" s="285" t="s">
        <v>348</v>
      </c>
      <c r="C1162" s="298"/>
      <c r="D1162" s="298"/>
      <c r="E1162" s="331"/>
      <c r="F1162" s="331"/>
      <c r="G1162" s="331"/>
      <c r="H1162" s="331"/>
      <c r="I1162" s="331"/>
      <c r="J1162" s="331"/>
      <c r="K1162" s="331"/>
      <c r="L1162" s="331"/>
      <c r="M1162" s="331"/>
      <c r="N1162" s="331"/>
      <c r="O1162" s="331"/>
      <c r="P1162" s="331"/>
      <c r="Q1162" s="331"/>
      <c r="R1162" s="331"/>
      <c r="S1162" s="253"/>
      <c r="T1162" s="300"/>
      <c r="U1162" s="300"/>
      <c r="V1162" s="300"/>
      <c r="W1162" s="299"/>
      <c r="X1162" s="299"/>
      <c r="Y1162" s="299"/>
      <c r="Z1162" s="299"/>
      <c r="AA1162" s="300"/>
      <c r="AB1162" s="300"/>
      <c r="AC1162" s="300"/>
      <c r="AD1162" s="300"/>
      <c r="AE1162" s="300"/>
      <c r="AF1162" s="300"/>
      <c r="AG1162" s="737">
        <f>HLOOKUP(AG$35,'3.  Distribution Rates'!$C$122:$P$135,12,FALSE)</f>
        <v>0</v>
      </c>
      <c r="AH1162" s="737">
        <f>HLOOKUP(AH$35,'3.  Distribution Rates'!$C$122:$P$135,12,FALSE)</f>
        <v>1.72E-2</v>
      </c>
      <c r="AI1162" s="301">
        <f>HLOOKUP(AI$35,'3.  Distribution Rates'!$C$122:$P$135,12,FALSE)</f>
        <v>3.4986999999999999</v>
      </c>
      <c r="AJ1162" s="301">
        <f>HLOOKUP(AJ$35,'3.  Distribution Rates'!$C$122:$P$135,12,FALSE)</f>
        <v>5.5930999999999997</v>
      </c>
      <c r="AK1162" s="301">
        <f>HLOOKUP(AK$35,'3.  Distribution Rates'!$C$122:$P$135,12,FALSE)</f>
        <v>0</v>
      </c>
      <c r="AL1162" s="301">
        <f>HLOOKUP(AL$35,'3.  Distribution Rates'!$C$122:$P$135,12,FALSE)</f>
        <v>0</v>
      </c>
      <c r="AM1162" s="301">
        <f>HLOOKUP(AM$35,'3.  Distribution Rates'!$C$122:$P$135,12,FALSE)</f>
        <v>0</v>
      </c>
      <c r="AN1162" s="301">
        <f>HLOOKUP(AN$35,'3.  Distribution Rates'!$C$122:$P$135,12,FALSE)</f>
        <v>0</v>
      </c>
      <c r="AO1162" s="301">
        <f>HLOOKUP(AO$35,'3.  Distribution Rates'!$C$122:$P$135,12,FALSE)</f>
        <v>0</v>
      </c>
      <c r="AP1162" s="301">
        <f>HLOOKUP(AP$35,'3.  Distribution Rates'!$C$122:$P$135,12,FALSE)</f>
        <v>0</v>
      </c>
      <c r="AQ1162" s="301">
        <f>HLOOKUP(AQ$35,'3.  Distribution Rates'!$C$122:$P$135,12,FALSE)</f>
        <v>0</v>
      </c>
      <c r="AR1162" s="301">
        <f>HLOOKUP(AR$35,'3.  Distribution Rates'!$C$122:$P$135,12,FALSE)</f>
        <v>0</v>
      </c>
      <c r="AS1162" s="301">
        <f>HLOOKUP(AS$35,'3.  Distribution Rates'!$C$122:$P$135,12,FALSE)</f>
        <v>0</v>
      </c>
      <c r="AT1162" s="301">
        <f>HLOOKUP(AT$35,'3.  Distribution Rates'!$C$122:$P$135,12,FALSE)</f>
        <v>0</v>
      </c>
      <c r="AU1162" s="696"/>
    </row>
    <row r="1163" spans="1:47" ht="15">
      <c r="B1163" s="285" t="s">
        <v>352</v>
      </c>
      <c r="C1163" s="303"/>
      <c r="D1163" s="245"/>
      <c r="E1163" s="242"/>
      <c r="F1163" s="242"/>
      <c r="G1163" s="242"/>
      <c r="H1163" s="242"/>
      <c r="I1163" s="242"/>
      <c r="J1163" s="242"/>
      <c r="K1163" s="242"/>
      <c r="L1163" s="242"/>
      <c r="M1163" s="242"/>
      <c r="N1163" s="242"/>
      <c r="O1163" s="242"/>
      <c r="P1163" s="242"/>
      <c r="Q1163" s="242"/>
      <c r="R1163" s="242"/>
      <c r="S1163" s="253"/>
      <c r="T1163" s="242"/>
      <c r="U1163" s="242"/>
      <c r="V1163" s="242"/>
      <c r="W1163" s="245"/>
      <c r="X1163" s="245"/>
      <c r="Y1163" s="245"/>
      <c r="Z1163" s="245"/>
      <c r="AA1163" s="242"/>
      <c r="AB1163" s="242"/>
      <c r="AC1163" s="242"/>
      <c r="AD1163" s="242"/>
      <c r="AE1163" s="242"/>
      <c r="AF1163" s="242"/>
      <c r="AG1163" s="333">
        <f>'4.  2011-2014 LRAM'!AM143*AG1162</f>
        <v>0</v>
      </c>
      <c r="AH1163" s="333">
        <f>'4.  2011-2014 LRAM'!AN143*AH1162</f>
        <v>0</v>
      </c>
      <c r="AI1163" s="333">
        <f>'4.  2011-2014 LRAM'!AO143*AI1162</f>
        <v>0</v>
      </c>
      <c r="AJ1163" s="333">
        <f>'4.  2011-2014 LRAM'!AP143*AJ1162</f>
        <v>0</v>
      </c>
      <c r="AK1163" s="333">
        <f>'4.  2011-2014 LRAM'!AQ143*AK1162</f>
        <v>0</v>
      </c>
      <c r="AL1163" s="333">
        <f>'4.  2011-2014 LRAM'!AR143*AL1162</f>
        <v>0</v>
      </c>
      <c r="AM1163" s="333">
        <f>'4.  2011-2014 LRAM'!AS143*AM1162</f>
        <v>0</v>
      </c>
      <c r="AN1163" s="333">
        <f>'4.  2011-2014 LRAM'!AT143*AN1162</f>
        <v>0</v>
      </c>
      <c r="AO1163" s="333">
        <f>'4.  2011-2014 LRAM'!AU143*AO1162</f>
        <v>0</v>
      </c>
      <c r="AP1163" s="333">
        <f>'4.  2011-2014 LRAM'!AV143*AP1162</f>
        <v>0</v>
      </c>
      <c r="AQ1163" s="333">
        <f>'4.  2011-2014 LRAM'!AW143*AQ1162</f>
        <v>0</v>
      </c>
      <c r="AR1163" s="333">
        <f>'4.  2011-2014 LRAM'!AX143*AR1162</f>
        <v>0</v>
      </c>
      <c r="AS1163" s="333">
        <f>'4.  2011-2014 LRAM'!AY143*AS1162</f>
        <v>0</v>
      </c>
      <c r="AT1163" s="333">
        <f>'4.  2011-2014 LRAM'!AZ143*AT1162</f>
        <v>0</v>
      </c>
      <c r="AU1163" s="697">
        <f t="shared" ref="AU1163:AU1172" si="3483">SUM(AG1163:AT1163)</f>
        <v>0</v>
      </c>
    </row>
    <row r="1164" spans="1:47" ht="15">
      <c r="B1164" s="285" t="s">
        <v>353</v>
      </c>
      <c r="C1164" s="303"/>
      <c r="D1164" s="245"/>
      <c r="E1164" s="242"/>
      <c r="F1164" s="242"/>
      <c r="G1164" s="242"/>
      <c r="H1164" s="242"/>
      <c r="I1164" s="242"/>
      <c r="J1164" s="242"/>
      <c r="K1164" s="242"/>
      <c r="L1164" s="242"/>
      <c r="M1164" s="242"/>
      <c r="N1164" s="242"/>
      <c r="O1164" s="242"/>
      <c r="P1164" s="242"/>
      <c r="Q1164" s="242"/>
      <c r="R1164" s="242"/>
      <c r="S1164" s="253"/>
      <c r="T1164" s="242"/>
      <c r="U1164" s="242"/>
      <c r="V1164" s="242"/>
      <c r="W1164" s="245"/>
      <c r="X1164" s="245"/>
      <c r="Y1164" s="245"/>
      <c r="Z1164" s="245"/>
      <c r="AA1164" s="242"/>
      <c r="AB1164" s="242"/>
      <c r="AC1164" s="242"/>
      <c r="AD1164" s="242"/>
      <c r="AE1164" s="242"/>
      <c r="AF1164" s="242"/>
      <c r="AG1164" s="333">
        <f>'4.  2011-2014 LRAM'!AM283*AG1162</f>
        <v>0</v>
      </c>
      <c r="AH1164" s="333">
        <f>'4.  2011-2014 LRAM'!AN283*AH1162</f>
        <v>0</v>
      </c>
      <c r="AI1164" s="333">
        <f>'4.  2011-2014 LRAM'!AO283*AI1162</f>
        <v>0</v>
      </c>
      <c r="AJ1164" s="333">
        <f>'4.  2011-2014 LRAM'!AP283*AJ1162</f>
        <v>0</v>
      </c>
      <c r="AK1164" s="333">
        <f>'4.  2011-2014 LRAM'!AQ283*AK1162</f>
        <v>0</v>
      </c>
      <c r="AL1164" s="333">
        <f>'4.  2011-2014 LRAM'!AR283*AL1162</f>
        <v>0</v>
      </c>
      <c r="AM1164" s="333">
        <f>'4.  2011-2014 LRAM'!AS283*AM1162</f>
        <v>0</v>
      </c>
      <c r="AN1164" s="333">
        <f>'4.  2011-2014 LRAM'!AT283*AN1162</f>
        <v>0</v>
      </c>
      <c r="AO1164" s="333">
        <f>'4.  2011-2014 LRAM'!AU283*AO1162</f>
        <v>0</v>
      </c>
      <c r="AP1164" s="333">
        <f>'4.  2011-2014 LRAM'!AV283*AP1162</f>
        <v>0</v>
      </c>
      <c r="AQ1164" s="333">
        <f>'4.  2011-2014 LRAM'!AW283*AQ1162</f>
        <v>0</v>
      </c>
      <c r="AR1164" s="333">
        <f>'4.  2011-2014 LRAM'!AX283*AR1162</f>
        <v>0</v>
      </c>
      <c r="AS1164" s="333">
        <f>'4.  2011-2014 LRAM'!AY283*AS1162</f>
        <v>0</v>
      </c>
      <c r="AT1164" s="333">
        <f>'4.  2011-2014 LRAM'!AZ283*AT1162</f>
        <v>0</v>
      </c>
      <c r="AU1164" s="697">
        <f t="shared" si="3483"/>
        <v>0</v>
      </c>
    </row>
    <row r="1165" spans="1:47" ht="15">
      <c r="B1165" s="285" t="s">
        <v>354</v>
      </c>
      <c r="C1165" s="303"/>
      <c r="D1165" s="245"/>
      <c r="E1165" s="242"/>
      <c r="F1165" s="242"/>
      <c r="G1165" s="242"/>
      <c r="H1165" s="242"/>
      <c r="I1165" s="242"/>
      <c r="J1165" s="242"/>
      <c r="K1165" s="242"/>
      <c r="L1165" s="242"/>
      <c r="M1165" s="242"/>
      <c r="N1165" s="242"/>
      <c r="O1165" s="242"/>
      <c r="P1165" s="242"/>
      <c r="Q1165" s="242"/>
      <c r="R1165" s="242"/>
      <c r="S1165" s="253"/>
      <c r="T1165" s="242"/>
      <c r="U1165" s="242"/>
      <c r="V1165" s="242"/>
      <c r="W1165" s="245"/>
      <c r="X1165" s="245"/>
      <c r="Y1165" s="245"/>
      <c r="Z1165" s="245"/>
      <c r="AA1165" s="242"/>
      <c r="AB1165" s="242"/>
      <c r="AC1165" s="242"/>
      <c r="AD1165" s="242"/>
      <c r="AE1165" s="242"/>
      <c r="AF1165" s="242"/>
      <c r="AG1165" s="333">
        <f>'4.  2011-2014 LRAM'!AM420*AG1162</f>
        <v>0</v>
      </c>
      <c r="AH1165" s="333">
        <f>'4.  2011-2014 LRAM'!AN420*AH1162</f>
        <v>0</v>
      </c>
      <c r="AI1165" s="333">
        <f>'4.  2011-2014 LRAM'!AO420*AI1162</f>
        <v>0</v>
      </c>
      <c r="AJ1165" s="333">
        <f>'4.  2011-2014 LRAM'!AP420*AJ1162</f>
        <v>0</v>
      </c>
      <c r="AK1165" s="333">
        <f>'4.  2011-2014 LRAM'!AQ420*AK1162</f>
        <v>0</v>
      </c>
      <c r="AL1165" s="333">
        <f>'4.  2011-2014 LRAM'!AR420*AL1162</f>
        <v>0</v>
      </c>
      <c r="AM1165" s="333">
        <f>'4.  2011-2014 LRAM'!AS420*AM1162</f>
        <v>0</v>
      </c>
      <c r="AN1165" s="333">
        <f>'4.  2011-2014 LRAM'!AT420*AN1162</f>
        <v>0</v>
      </c>
      <c r="AO1165" s="333">
        <f>'4.  2011-2014 LRAM'!AU420*AO1162</f>
        <v>0</v>
      </c>
      <c r="AP1165" s="333">
        <f>'4.  2011-2014 LRAM'!AV420*AP1162</f>
        <v>0</v>
      </c>
      <c r="AQ1165" s="333">
        <f>'4.  2011-2014 LRAM'!AW420*AQ1162</f>
        <v>0</v>
      </c>
      <c r="AR1165" s="333">
        <f>'4.  2011-2014 LRAM'!AX420*AR1162</f>
        <v>0</v>
      </c>
      <c r="AS1165" s="333">
        <f>'4.  2011-2014 LRAM'!AY420*AS1162</f>
        <v>0</v>
      </c>
      <c r="AT1165" s="333">
        <f>'4.  2011-2014 LRAM'!AZ420*AT1162</f>
        <v>0</v>
      </c>
      <c r="AU1165" s="697">
        <f t="shared" si="3483"/>
        <v>0</v>
      </c>
    </row>
    <row r="1166" spans="1:47" ht="15">
      <c r="B1166" s="285" t="s">
        <v>355</v>
      </c>
      <c r="C1166" s="303"/>
      <c r="D1166" s="245"/>
      <c r="E1166" s="242"/>
      <c r="F1166" s="242"/>
      <c r="G1166" s="242"/>
      <c r="H1166" s="242"/>
      <c r="I1166" s="242"/>
      <c r="J1166" s="242"/>
      <c r="K1166" s="242"/>
      <c r="L1166" s="242"/>
      <c r="M1166" s="242"/>
      <c r="N1166" s="242"/>
      <c r="O1166" s="242"/>
      <c r="P1166" s="242"/>
      <c r="Q1166" s="242"/>
      <c r="R1166" s="242"/>
      <c r="S1166" s="253"/>
      <c r="T1166" s="242"/>
      <c r="U1166" s="242"/>
      <c r="V1166" s="242"/>
      <c r="W1166" s="245"/>
      <c r="X1166" s="245"/>
      <c r="Y1166" s="245"/>
      <c r="Z1166" s="245"/>
      <c r="AA1166" s="242"/>
      <c r="AB1166" s="242"/>
      <c r="AC1166" s="242"/>
      <c r="AD1166" s="242"/>
      <c r="AE1166" s="242"/>
      <c r="AF1166" s="242"/>
      <c r="AG1166" s="333">
        <f>'4.  2011-2014 LRAM'!AM558*AG1162</f>
        <v>0</v>
      </c>
      <c r="AH1166" s="333">
        <f>'4.  2011-2014 LRAM'!AN558*AH1162</f>
        <v>0</v>
      </c>
      <c r="AI1166" s="333">
        <f>'4.  2011-2014 LRAM'!AO558*AI1162</f>
        <v>0</v>
      </c>
      <c r="AJ1166" s="333">
        <f>'4.  2011-2014 LRAM'!AP558*AJ1162</f>
        <v>0</v>
      </c>
      <c r="AK1166" s="333">
        <f>'4.  2011-2014 LRAM'!AQ558*AK1162</f>
        <v>0</v>
      </c>
      <c r="AL1166" s="333">
        <f>'4.  2011-2014 LRAM'!AR558*AL1162</f>
        <v>0</v>
      </c>
      <c r="AM1166" s="333">
        <f>'4.  2011-2014 LRAM'!AS558*AM1162</f>
        <v>0</v>
      </c>
      <c r="AN1166" s="333">
        <f>'4.  2011-2014 LRAM'!AT558*AN1162</f>
        <v>0</v>
      </c>
      <c r="AO1166" s="333">
        <f>'4.  2011-2014 LRAM'!AU558*AO1162</f>
        <v>0</v>
      </c>
      <c r="AP1166" s="333">
        <f>'4.  2011-2014 LRAM'!AV558*AP1162</f>
        <v>0</v>
      </c>
      <c r="AQ1166" s="333">
        <f>'4.  2011-2014 LRAM'!AW558*AQ1162</f>
        <v>0</v>
      </c>
      <c r="AR1166" s="333">
        <f>'4.  2011-2014 LRAM'!AX558*AR1162</f>
        <v>0</v>
      </c>
      <c r="AS1166" s="333">
        <f>'4.  2011-2014 LRAM'!AY558*AS1162</f>
        <v>0</v>
      </c>
      <c r="AT1166" s="333">
        <f>'4.  2011-2014 LRAM'!AZ558*AT1162</f>
        <v>0</v>
      </c>
      <c r="AU1166" s="697">
        <f>SUM(AG1166:AT1166)</f>
        <v>0</v>
      </c>
    </row>
    <row r="1167" spans="1:47" ht="15">
      <c r="B1167" s="285" t="s">
        <v>356</v>
      </c>
      <c r="C1167" s="303"/>
      <c r="D1167" s="245"/>
      <c r="E1167" s="242"/>
      <c r="F1167" s="242"/>
      <c r="G1167" s="242"/>
      <c r="H1167" s="242"/>
      <c r="I1167" s="242"/>
      <c r="J1167" s="242"/>
      <c r="K1167" s="242"/>
      <c r="L1167" s="242"/>
      <c r="M1167" s="242"/>
      <c r="N1167" s="242"/>
      <c r="O1167" s="242"/>
      <c r="P1167" s="242"/>
      <c r="Q1167" s="242"/>
      <c r="R1167" s="242"/>
      <c r="S1167" s="253"/>
      <c r="T1167" s="242"/>
      <c r="U1167" s="242"/>
      <c r="V1167" s="242"/>
      <c r="W1167" s="245"/>
      <c r="X1167" s="245"/>
      <c r="Y1167" s="245"/>
      <c r="Z1167" s="245"/>
      <c r="AA1167" s="242"/>
      <c r="AB1167" s="242"/>
      <c r="AC1167" s="242"/>
      <c r="AD1167" s="242"/>
      <c r="AE1167" s="242"/>
      <c r="AF1167" s="242"/>
      <c r="AG1167" s="333">
        <f>AG212*AG1162</f>
        <v>0</v>
      </c>
      <c r="AH1167" s="333">
        <f t="shared" ref="AH1167:AT1167" si="3484">AH212*AH1162</f>
        <v>0</v>
      </c>
      <c r="AI1167" s="333">
        <f t="shared" si="3484"/>
        <v>0</v>
      </c>
      <c r="AJ1167" s="333">
        <f t="shared" si="3484"/>
        <v>0</v>
      </c>
      <c r="AK1167" s="333">
        <f t="shared" si="3484"/>
        <v>0</v>
      </c>
      <c r="AL1167" s="333">
        <f t="shared" si="3484"/>
        <v>0</v>
      </c>
      <c r="AM1167" s="333">
        <f t="shared" si="3484"/>
        <v>0</v>
      </c>
      <c r="AN1167" s="333">
        <f t="shared" si="3484"/>
        <v>0</v>
      </c>
      <c r="AO1167" s="333">
        <f t="shared" si="3484"/>
        <v>0</v>
      </c>
      <c r="AP1167" s="333">
        <f t="shared" si="3484"/>
        <v>0</v>
      </c>
      <c r="AQ1167" s="333">
        <f t="shared" si="3484"/>
        <v>0</v>
      </c>
      <c r="AR1167" s="333">
        <f t="shared" si="3484"/>
        <v>0</v>
      </c>
      <c r="AS1167" s="333">
        <f t="shared" si="3484"/>
        <v>0</v>
      </c>
      <c r="AT1167" s="333">
        <f t="shared" si="3484"/>
        <v>0</v>
      </c>
      <c r="AU1167" s="697">
        <f t="shared" si="3483"/>
        <v>0</v>
      </c>
    </row>
    <row r="1168" spans="1:47" ht="15">
      <c r="B1168" s="285" t="s">
        <v>357</v>
      </c>
      <c r="C1168" s="303"/>
      <c r="D1168" s="245"/>
      <c r="E1168" s="242"/>
      <c r="F1168" s="242"/>
      <c r="G1168" s="242"/>
      <c r="H1168" s="242"/>
      <c r="I1168" s="242"/>
      <c r="J1168" s="242"/>
      <c r="K1168" s="242"/>
      <c r="L1168" s="242"/>
      <c r="M1168" s="242"/>
      <c r="N1168" s="242"/>
      <c r="O1168" s="242"/>
      <c r="P1168" s="242"/>
      <c r="Q1168" s="242"/>
      <c r="R1168" s="242"/>
      <c r="S1168" s="253"/>
      <c r="T1168" s="242"/>
      <c r="U1168" s="242"/>
      <c r="V1168" s="242"/>
      <c r="W1168" s="245"/>
      <c r="X1168" s="245"/>
      <c r="Y1168" s="245"/>
      <c r="Z1168" s="245"/>
      <c r="AA1168" s="242"/>
      <c r="AB1168" s="242"/>
      <c r="AC1168" s="242"/>
      <c r="AD1168" s="242"/>
      <c r="AE1168" s="242"/>
      <c r="AF1168" s="242"/>
      <c r="AG1168" s="333">
        <f>AG403*AG1162</f>
        <v>0</v>
      </c>
      <c r="AH1168" s="333">
        <f t="shared" ref="AH1168:AT1168" si="3485">AH403*AH1162</f>
        <v>0</v>
      </c>
      <c r="AI1168" s="333">
        <f t="shared" si="3485"/>
        <v>0</v>
      </c>
      <c r="AJ1168" s="333">
        <f t="shared" si="3485"/>
        <v>0</v>
      </c>
      <c r="AK1168" s="333">
        <f t="shared" si="3485"/>
        <v>0</v>
      </c>
      <c r="AL1168" s="333">
        <f t="shared" si="3485"/>
        <v>0</v>
      </c>
      <c r="AM1168" s="333">
        <f t="shared" si="3485"/>
        <v>0</v>
      </c>
      <c r="AN1168" s="333">
        <f t="shared" si="3485"/>
        <v>0</v>
      </c>
      <c r="AO1168" s="333">
        <f t="shared" si="3485"/>
        <v>0</v>
      </c>
      <c r="AP1168" s="333">
        <f t="shared" si="3485"/>
        <v>0</v>
      </c>
      <c r="AQ1168" s="333">
        <f t="shared" si="3485"/>
        <v>0</v>
      </c>
      <c r="AR1168" s="333">
        <f t="shared" si="3485"/>
        <v>0</v>
      </c>
      <c r="AS1168" s="333">
        <f t="shared" si="3485"/>
        <v>0</v>
      </c>
      <c r="AT1168" s="333">
        <f t="shared" si="3485"/>
        <v>0</v>
      </c>
      <c r="AU1168" s="697">
        <f t="shared" si="3483"/>
        <v>0</v>
      </c>
    </row>
    <row r="1169" spans="2:47" ht="15">
      <c r="B1169" s="285" t="s">
        <v>358</v>
      </c>
      <c r="C1169" s="303"/>
      <c r="D1169" s="245"/>
      <c r="E1169" s="242"/>
      <c r="F1169" s="242"/>
      <c r="G1169" s="242"/>
      <c r="H1169" s="242"/>
      <c r="I1169" s="242"/>
      <c r="J1169" s="242"/>
      <c r="K1169" s="242"/>
      <c r="L1169" s="242"/>
      <c r="M1169" s="242"/>
      <c r="N1169" s="242"/>
      <c r="O1169" s="242"/>
      <c r="P1169" s="242"/>
      <c r="Q1169" s="242"/>
      <c r="R1169" s="242"/>
      <c r="S1169" s="253"/>
      <c r="T1169" s="242"/>
      <c r="U1169" s="242"/>
      <c r="V1169" s="242"/>
      <c r="W1169" s="245"/>
      <c r="X1169" s="245"/>
      <c r="Y1169" s="245"/>
      <c r="Z1169" s="245"/>
      <c r="AA1169" s="242"/>
      <c r="AB1169" s="242"/>
      <c r="AC1169" s="242"/>
      <c r="AD1169" s="242"/>
      <c r="AE1169" s="242"/>
      <c r="AF1169" s="242"/>
      <c r="AG1169" s="333">
        <f>AG594*AG1162</f>
        <v>0</v>
      </c>
      <c r="AH1169" s="333">
        <f t="shared" ref="AH1169:AT1169" si="3486">AH594*AH1162</f>
        <v>0</v>
      </c>
      <c r="AI1169" s="333">
        <f t="shared" si="3486"/>
        <v>0</v>
      </c>
      <c r="AJ1169" s="333">
        <f t="shared" si="3486"/>
        <v>0</v>
      </c>
      <c r="AK1169" s="333">
        <f t="shared" si="3486"/>
        <v>0</v>
      </c>
      <c r="AL1169" s="333">
        <f t="shared" si="3486"/>
        <v>0</v>
      </c>
      <c r="AM1169" s="333">
        <f t="shared" si="3486"/>
        <v>0</v>
      </c>
      <c r="AN1169" s="333">
        <f t="shared" si="3486"/>
        <v>0</v>
      </c>
      <c r="AO1169" s="333">
        <f t="shared" si="3486"/>
        <v>0</v>
      </c>
      <c r="AP1169" s="333">
        <f t="shared" si="3486"/>
        <v>0</v>
      </c>
      <c r="AQ1169" s="333">
        <f t="shared" si="3486"/>
        <v>0</v>
      </c>
      <c r="AR1169" s="333">
        <f t="shared" si="3486"/>
        <v>0</v>
      </c>
      <c r="AS1169" s="333">
        <f t="shared" si="3486"/>
        <v>0</v>
      </c>
      <c r="AT1169" s="333">
        <f t="shared" si="3486"/>
        <v>0</v>
      </c>
      <c r="AU1169" s="697">
        <f t="shared" si="3483"/>
        <v>0</v>
      </c>
    </row>
    <row r="1170" spans="2:47" ht="15">
      <c r="B1170" s="285" t="s">
        <v>359</v>
      </c>
      <c r="C1170" s="303"/>
      <c r="D1170" s="245"/>
      <c r="E1170" s="242"/>
      <c r="F1170" s="242"/>
      <c r="G1170" s="242"/>
      <c r="H1170" s="242"/>
      <c r="I1170" s="242"/>
      <c r="J1170" s="242"/>
      <c r="K1170" s="242"/>
      <c r="L1170" s="242"/>
      <c r="M1170" s="242"/>
      <c r="N1170" s="242"/>
      <c r="O1170" s="242"/>
      <c r="P1170" s="242"/>
      <c r="Q1170" s="242"/>
      <c r="R1170" s="242"/>
      <c r="S1170" s="253"/>
      <c r="T1170" s="242"/>
      <c r="U1170" s="242"/>
      <c r="V1170" s="242"/>
      <c r="W1170" s="245"/>
      <c r="X1170" s="245"/>
      <c r="Y1170" s="245"/>
      <c r="Z1170" s="245"/>
      <c r="AA1170" s="242"/>
      <c r="AB1170" s="242"/>
      <c r="AC1170" s="242"/>
      <c r="AD1170" s="242"/>
      <c r="AE1170" s="242"/>
      <c r="AF1170" s="242"/>
      <c r="AG1170" s="333">
        <f>AG785*AG1162</f>
        <v>0</v>
      </c>
      <c r="AH1170" s="333">
        <f t="shared" ref="AH1170:AT1170" si="3487">AH785*AH1162</f>
        <v>0</v>
      </c>
      <c r="AI1170" s="333">
        <f t="shared" si="3487"/>
        <v>0</v>
      </c>
      <c r="AJ1170" s="333">
        <f t="shared" si="3487"/>
        <v>0</v>
      </c>
      <c r="AK1170" s="333">
        <f t="shared" si="3487"/>
        <v>0</v>
      </c>
      <c r="AL1170" s="333">
        <f t="shared" si="3487"/>
        <v>0</v>
      </c>
      <c r="AM1170" s="333">
        <f t="shared" si="3487"/>
        <v>0</v>
      </c>
      <c r="AN1170" s="333">
        <f t="shared" si="3487"/>
        <v>0</v>
      </c>
      <c r="AO1170" s="333">
        <f t="shared" si="3487"/>
        <v>0</v>
      </c>
      <c r="AP1170" s="333">
        <f t="shared" si="3487"/>
        <v>0</v>
      </c>
      <c r="AQ1170" s="333">
        <f t="shared" si="3487"/>
        <v>0</v>
      </c>
      <c r="AR1170" s="333">
        <f t="shared" si="3487"/>
        <v>0</v>
      </c>
      <c r="AS1170" s="333">
        <f t="shared" si="3487"/>
        <v>0</v>
      </c>
      <c r="AT1170" s="333">
        <f t="shared" si="3487"/>
        <v>0</v>
      </c>
      <c r="AU1170" s="697">
        <f t="shared" si="3483"/>
        <v>0</v>
      </c>
    </row>
    <row r="1171" spans="2:47" ht="15">
      <c r="B1171" s="285" t="s">
        <v>360</v>
      </c>
      <c r="C1171" s="303"/>
      <c r="D1171" s="245"/>
      <c r="E1171" s="242"/>
      <c r="F1171" s="242"/>
      <c r="G1171" s="242"/>
      <c r="H1171" s="242"/>
      <c r="I1171" s="242"/>
      <c r="J1171" s="242"/>
      <c r="K1171" s="242"/>
      <c r="L1171" s="242"/>
      <c r="M1171" s="242"/>
      <c r="N1171" s="242"/>
      <c r="O1171" s="242"/>
      <c r="P1171" s="242"/>
      <c r="Q1171" s="242"/>
      <c r="R1171" s="242"/>
      <c r="S1171" s="253"/>
      <c r="T1171" s="242"/>
      <c r="U1171" s="242"/>
      <c r="V1171" s="242"/>
      <c r="W1171" s="245"/>
      <c r="X1171" s="245"/>
      <c r="Y1171" s="245"/>
      <c r="Z1171" s="245"/>
      <c r="AA1171" s="242"/>
      <c r="AB1171" s="242"/>
      <c r="AC1171" s="242"/>
      <c r="AD1171" s="242"/>
      <c r="AE1171" s="242"/>
      <c r="AF1171" s="242"/>
      <c r="AG1171" s="333">
        <f>AG981*AG1162</f>
        <v>0</v>
      </c>
      <c r="AH1171" s="333">
        <f t="shared" ref="AH1171:AT1171" si="3488">AH981*AH1162</f>
        <v>0</v>
      </c>
      <c r="AI1171" s="333">
        <f t="shared" si="3488"/>
        <v>0</v>
      </c>
      <c r="AJ1171" s="333">
        <f t="shared" si="3488"/>
        <v>0</v>
      </c>
      <c r="AK1171" s="333">
        <f t="shared" si="3488"/>
        <v>0</v>
      </c>
      <c r="AL1171" s="333">
        <f t="shared" si="3488"/>
        <v>0</v>
      </c>
      <c r="AM1171" s="333">
        <f t="shared" si="3488"/>
        <v>0</v>
      </c>
      <c r="AN1171" s="333">
        <f t="shared" si="3488"/>
        <v>0</v>
      </c>
      <c r="AO1171" s="333">
        <f t="shared" si="3488"/>
        <v>0</v>
      </c>
      <c r="AP1171" s="333">
        <f t="shared" si="3488"/>
        <v>0</v>
      </c>
      <c r="AQ1171" s="333">
        <f t="shared" si="3488"/>
        <v>0</v>
      </c>
      <c r="AR1171" s="333">
        <f t="shared" si="3488"/>
        <v>0</v>
      </c>
      <c r="AS1171" s="333">
        <f t="shared" si="3488"/>
        <v>0</v>
      </c>
      <c r="AT1171" s="333">
        <f t="shared" si="3488"/>
        <v>0</v>
      </c>
      <c r="AU1171" s="697">
        <f t="shared" si="3483"/>
        <v>0</v>
      </c>
    </row>
    <row r="1172" spans="2:47" ht="15">
      <c r="B1172" s="285" t="s">
        <v>361</v>
      </c>
      <c r="C1172" s="303"/>
      <c r="D1172" s="245"/>
      <c r="E1172" s="242"/>
      <c r="F1172" s="242"/>
      <c r="G1172" s="242"/>
      <c r="H1172" s="242"/>
      <c r="I1172" s="242"/>
      <c r="J1172" s="242"/>
      <c r="K1172" s="242"/>
      <c r="L1172" s="242"/>
      <c r="M1172" s="242"/>
      <c r="N1172" s="242"/>
      <c r="O1172" s="242"/>
      <c r="P1172" s="242"/>
      <c r="Q1172" s="242"/>
      <c r="R1172" s="242"/>
      <c r="S1172" s="253"/>
      <c r="T1172" s="242"/>
      <c r="U1172" s="242"/>
      <c r="V1172" s="242"/>
      <c r="W1172" s="245"/>
      <c r="X1172" s="245"/>
      <c r="Y1172" s="245"/>
      <c r="Z1172" s="245"/>
      <c r="AA1172" s="242"/>
      <c r="AB1172" s="242"/>
      <c r="AC1172" s="242"/>
      <c r="AD1172" s="242"/>
      <c r="AE1172" s="242"/>
      <c r="AF1172" s="242"/>
      <c r="AG1172" s="333">
        <f>AG1159*AG1162</f>
        <v>0</v>
      </c>
      <c r="AH1172" s="333">
        <f t="shared" ref="AH1172:AT1172" si="3489">AH1159*AH1162</f>
        <v>0</v>
      </c>
      <c r="AI1172" s="333">
        <f t="shared" si="3489"/>
        <v>0</v>
      </c>
      <c r="AJ1172" s="333">
        <f t="shared" si="3489"/>
        <v>0</v>
      </c>
      <c r="AK1172" s="333">
        <f t="shared" si="3489"/>
        <v>0</v>
      </c>
      <c r="AL1172" s="333">
        <f t="shared" si="3489"/>
        <v>0</v>
      </c>
      <c r="AM1172" s="333">
        <f t="shared" si="3489"/>
        <v>0</v>
      </c>
      <c r="AN1172" s="333">
        <f t="shared" si="3489"/>
        <v>0</v>
      </c>
      <c r="AO1172" s="333">
        <f t="shared" si="3489"/>
        <v>0</v>
      </c>
      <c r="AP1172" s="333">
        <f t="shared" si="3489"/>
        <v>0</v>
      </c>
      <c r="AQ1172" s="333">
        <f t="shared" si="3489"/>
        <v>0</v>
      </c>
      <c r="AR1172" s="333">
        <f t="shared" si="3489"/>
        <v>0</v>
      </c>
      <c r="AS1172" s="333">
        <f t="shared" si="3489"/>
        <v>0</v>
      </c>
      <c r="AT1172" s="333">
        <f t="shared" si="3489"/>
        <v>0</v>
      </c>
      <c r="AU1172" s="697">
        <f t="shared" si="3483"/>
        <v>0</v>
      </c>
    </row>
    <row r="1173" spans="2:47" ht="15.6">
      <c r="B1173" s="307" t="s">
        <v>351</v>
      </c>
      <c r="C1173" s="303"/>
      <c r="D1173" s="265"/>
      <c r="E1173" s="295"/>
      <c r="F1173" s="295"/>
      <c r="G1173" s="295"/>
      <c r="H1173" s="295"/>
      <c r="I1173" s="295"/>
      <c r="J1173" s="295"/>
      <c r="K1173" s="295"/>
      <c r="L1173" s="295"/>
      <c r="M1173" s="295"/>
      <c r="N1173" s="295"/>
      <c r="O1173" s="295"/>
      <c r="P1173" s="295"/>
      <c r="Q1173" s="295"/>
      <c r="R1173" s="295"/>
      <c r="S1173" s="262"/>
      <c r="T1173" s="295"/>
      <c r="U1173" s="295"/>
      <c r="V1173" s="295"/>
      <c r="W1173" s="265"/>
      <c r="X1173" s="265"/>
      <c r="Y1173" s="265"/>
      <c r="Z1173" s="265"/>
      <c r="AA1173" s="295"/>
      <c r="AB1173" s="295"/>
      <c r="AC1173" s="295"/>
      <c r="AD1173" s="295"/>
      <c r="AE1173" s="295"/>
      <c r="AF1173" s="295"/>
      <c r="AG1173" s="304">
        <f>SUM(AG1163:AG1172)</f>
        <v>0</v>
      </c>
      <c r="AH1173" s="304">
        <f>SUM(AH1163:AH1172)</f>
        <v>0</v>
      </c>
      <c r="AI1173" s="304">
        <f>SUM(AI1163:AI1172)</f>
        <v>0</v>
      </c>
      <c r="AJ1173" s="304">
        <f t="shared" ref="AJ1173:AM1173" si="3490">SUM(AJ1163:AJ1172)</f>
        <v>0</v>
      </c>
      <c r="AK1173" s="304">
        <f t="shared" si="3490"/>
        <v>0</v>
      </c>
      <c r="AL1173" s="304">
        <f t="shared" si="3490"/>
        <v>0</v>
      </c>
      <c r="AM1173" s="304">
        <f t="shared" si="3490"/>
        <v>0</v>
      </c>
      <c r="AN1173" s="304">
        <f>SUM(AN1163:AN1172)</f>
        <v>0</v>
      </c>
      <c r="AO1173" s="304">
        <f t="shared" ref="AO1173:AT1173" si="3491">SUM(AO1163:AO1172)</f>
        <v>0</v>
      </c>
      <c r="AP1173" s="304">
        <f t="shared" si="3491"/>
        <v>0</v>
      </c>
      <c r="AQ1173" s="304">
        <f t="shared" si="3491"/>
        <v>0</v>
      </c>
      <c r="AR1173" s="304">
        <f t="shared" si="3491"/>
        <v>0</v>
      </c>
      <c r="AS1173" s="304">
        <f t="shared" si="3491"/>
        <v>0</v>
      </c>
      <c r="AT1173" s="304">
        <f t="shared" si="3491"/>
        <v>0</v>
      </c>
      <c r="AU1173" s="698">
        <f>SUM(AU1163:AU1172)</f>
        <v>0</v>
      </c>
    </row>
    <row r="1174" spans="2:47" ht="15.6">
      <c r="B1174" s="307" t="s">
        <v>350</v>
      </c>
      <c r="C1174" s="303"/>
      <c r="D1174" s="308"/>
      <c r="E1174" s="295"/>
      <c r="F1174" s="295"/>
      <c r="G1174" s="295"/>
      <c r="H1174" s="295"/>
      <c r="I1174" s="295"/>
      <c r="J1174" s="295"/>
      <c r="K1174" s="295"/>
      <c r="L1174" s="295"/>
      <c r="M1174" s="295"/>
      <c r="N1174" s="295"/>
      <c r="O1174" s="295"/>
      <c r="P1174" s="295"/>
      <c r="Q1174" s="295"/>
      <c r="R1174" s="295"/>
      <c r="S1174" s="262"/>
      <c r="T1174" s="295"/>
      <c r="U1174" s="295"/>
      <c r="V1174" s="295"/>
      <c r="W1174" s="265"/>
      <c r="X1174" s="265"/>
      <c r="Y1174" s="265"/>
      <c r="Z1174" s="265"/>
      <c r="AA1174" s="295"/>
      <c r="AB1174" s="295"/>
      <c r="AC1174" s="295"/>
      <c r="AD1174" s="295"/>
      <c r="AE1174" s="295"/>
      <c r="AF1174" s="295"/>
      <c r="AG1174" s="305">
        <f>AG1160*AG1162</f>
        <v>0</v>
      </c>
      <c r="AH1174" s="305">
        <f t="shared" ref="AH1174:AM1174" si="3492">AH1160*AH1162</f>
        <v>0</v>
      </c>
      <c r="AI1174" s="305">
        <f>AI1160*AI1162</f>
        <v>0</v>
      </c>
      <c r="AJ1174" s="305">
        <f t="shared" si="3492"/>
        <v>0</v>
      </c>
      <c r="AK1174" s="305">
        <f t="shared" si="3492"/>
        <v>0</v>
      </c>
      <c r="AL1174" s="305">
        <f t="shared" si="3492"/>
        <v>0</v>
      </c>
      <c r="AM1174" s="305">
        <f t="shared" si="3492"/>
        <v>0</v>
      </c>
      <c r="AN1174" s="305">
        <f t="shared" ref="AN1174:AT1174" si="3493">AN1160*AN1162</f>
        <v>0</v>
      </c>
      <c r="AO1174" s="305">
        <f t="shared" si="3493"/>
        <v>0</v>
      </c>
      <c r="AP1174" s="305">
        <f t="shared" si="3493"/>
        <v>0</v>
      </c>
      <c r="AQ1174" s="305">
        <f t="shared" si="3493"/>
        <v>0</v>
      </c>
      <c r="AR1174" s="305">
        <f t="shared" si="3493"/>
        <v>0</v>
      </c>
      <c r="AS1174" s="305">
        <f t="shared" si="3493"/>
        <v>0</v>
      </c>
      <c r="AT1174" s="305">
        <f t="shared" si="3493"/>
        <v>0</v>
      </c>
      <c r="AU1174" s="361">
        <f>SUM(AG1174:AT1174)</f>
        <v>0</v>
      </c>
    </row>
    <row r="1175" spans="2:47" ht="15.6">
      <c r="B1175" s="307" t="s">
        <v>349</v>
      </c>
      <c r="C1175" s="303"/>
      <c r="D1175" s="308"/>
      <c r="E1175" s="295"/>
      <c r="F1175" s="295"/>
      <c r="G1175" s="295"/>
      <c r="H1175" s="295"/>
      <c r="I1175" s="295"/>
      <c r="J1175" s="295"/>
      <c r="K1175" s="295"/>
      <c r="L1175" s="295"/>
      <c r="M1175" s="295"/>
      <c r="N1175" s="295"/>
      <c r="O1175" s="295"/>
      <c r="P1175" s="295"/>
      <c r="Q1175" s="295"/>
      <c r="R1175" s="295"/>
      <c r="S1175" s="262"/>
      <c r="T1175" s="295"/>
      <c r="U1175" s="295"/>
      <c r="V1175" s="295"/>
      <c r="W1175" s="308"/>
      <c r="X1175" s="308"/>
      <c r="Y1175" s="308"/>
      <c r="Z1175" s="308"/>
      <c r="AA1175" s="295"/>
      <c r="AB1175" s="295"/>
      <c r="AC1175" s="295"/>
      <c r="AD1175" s="295"/>
      <c r="AE1175" s="295"/>
      <c r="AF1175" s="295"/>
      <c r="AG1175" s="309"/>
      <c r="AH1175" s="309"/>
      <c r="AI1175" s="309"/>
      <c r="AJ1175" s="309"/>
      <c r="AK1175" s="309"/>
      <c r="AL1175" s="309"/>
      <c r="AM1175" s="309"/>
      <c r="AN1175" s="309"/>
      <c r="AO1175" s="309"/>
      <c r="AP1175" s="309"/>
      <c r="AQ1175" s="309"/>
      <c r="AR1175" s="309"/>
      <c r="AS1175" s="309"/>
      <c r="AT1175" s="309"/>
      <c r="AU1175" s="361">
        <f>AU1173-AU1174</f>
        <v>0</v>
      </c>
    </row>
    <row r="1176" spans="2:47" ht="15.6">
      <c r="B1176" s="307"/>
      <c r="C1176" s="303"/>
      <c r="D1176" s="308"/>
      <c r="E1176" s="295"/>
      <c r="F1176" s="295"/>
      <c r="G1176" s="295"/>
      <c r="H1176" s="295"/>
      <c r="I1176" s="295"/>
      <c r="J1176" s="295"/>
      <c r="K1176" s="295"/>
      <c r="L1176" s="295"/>
      <c r="M1176" s="295"/>
      <c r="N1176" s="295"/>
      <c r="O1176" s="295"/>
      <c r="P1176" s="295"/>
      <c r="Q1176" s="295"/>
      <c r="R1176" s="295"/>
      <c r="S1176" s="262"/>
      <c r="T1176" s="295"/>
      <c r="U1176" s="295"/>
      <c r="V1176" s="295"/>
      <c r="W1176" s="308"/>
      <c r="X1176" s="308"/>
      <c r="Y1176" s="308"/>
      <c r="Z1176" s="308"/>
      <c r="AA1176" s="295"/>
      <c r="AB1176" s="295"/>
      <c r="AC1176" s="295"/>
      <c r="AD1176" s="295"/>
      <c r="AE1176" s="295"/>
      <c r="AF1176" s="295"/>
      <c r="AG1176" s="309"/>
      <c r="AH1176" s="309"/>
      <c r="AI1176" s="309"/>
      <c r="AJ1176" s="309"/>
      <c r="AK1176" s="309"/>
      <c r="AL1176" s="309"/>
      <c r="AM1176" s="309"/>
      <c r="AN1176" s="309"/>
      <c r="AO1176" s="309"/>
      <c r="AP1176" s="309"/>
      <c r="AQ1176" s="309"/>
      <c r="AR1176" s="309"/>
      <c r="AS1176" s="309"/>
      <c r="AT1176" s="309"/>
      <c r="AU1176" s="361"/>
    </row>
    <row r="1177" spans="2:47" ht="15">
      <c r="B1177" s="285" t="s">
        <v>876</v>
      </c>
      <c r="C1177" s="308"/>
      <c r="D1177" s="308"/>
      <c r="E1177" s="295"/>
      <c r="F1177" s="295"/>
      <c r="G1177" s="295"/>
      <c r="H1177" s="295"/>
      <c r="I1177" s="295"/>
      <c r="J1177" s="295"/>
      <c r="K1177" s="295"/>
      <c r="L1177" s="295"/>
      <c r="M1177" s="295"/>
      <c r="N1177" s="295"/>
      <c r="O1177" s="295"/>
      <c r="P1177" s="295"/>
      <c r="Q1177" s="295"/>
      <c r="R1177" s="295"/>
      <c r="S1177" s="262"/>
      <c r="T1177" s="295"/>
      <c r="U1177" s="295"/>
      <c r="V1177" s="295"/>
      <c r="W1177" s="308"/>
      <c r="X1177" s="303"/>
      <c r="Y1177" s="308"/>
      <c r="Z1177" s="308"/>
      <c r="AA1177" s="295"/>
      <c r="AB1177" s="295"/>
      <c r="AC1177" s="295"/>
      <c r="AD1177" s="295"/>
      <c r="AE1177" s="295"/>
      <c r="AF1177" s="295"/>
      <c r="AG1177" s="685">
        <f>SUMPRODUCT($E$997:$E$1157,AG997:AG1157)</f>
        <v>0</v>
      </c>
      <c r="AH1177" s="685">
        <f>SUMPRODUCT($E$997:$E$1157,AH997:AH1157)</f>
        <v>0</v>
      </c>
      <c r="AI1177" s="685">
        <f t="shared" ref="AI1177:AT1177" si="3494">IF(AI995="kw",SUMPRODUCT($R$997:$R$1157,$T$997:$T$1157,AI997:AI1157),SUMPRODUCT($E$997:$E$1157,AI997:AI1157))</f>
        <v>0</v>
      </c>
      <c r="AJ1177" s="685">
        <f t="shared" si="3494"/>
        <v>0</v>
      </c>
      <c r="AK1177" s="685">
        <f t="shared" si="3494"/>
        <v>0</v>
      </c>
      <c r="AL1177" s="685">
        <f t="shared" si="3494"/>
        <v>0</v>
      </c>
      <c r="AM1177" s="685">
        <f t="shared" si="3494"/>
        <v>0</v>
      </c>
      <c r="AN1177" s="685">
        <f t="shared" si="3494"/>
        <v>0</v>
      </c>
      <c r="AO1177" s="685">
        <f t="shared" si="3494"/>
        <v>0</v>
      </c>
      <c r="AP1177" s="685">
        <f t="shared" si="3494"/>
        <v>0</v>
      </c>
      <c r="AQ1177" s="685">
        <f t="shared" si="3494"/>
        <v>0</v>
      </c>
      <c r="AR1177" s="685">
        <f t="shared" si="3494"/>
        <v>0</v>
      </c>
      <c r="AS1177" s="685">
        <f t="shared" si="3494"/>
        <v>0</v>
      </c>
      <c r="AT1177" s="685">
        <f t="shared" si="3494"/>
        <v>0</v>
      </c>
      <c r="AU1177" s="297"/>
    </row>
    <row r="1178" spans="2:47" ht="15">
      <c r="B1178" s="285" t="s">
        <v>877</v>
      </c>
      <c r="C1178" s="308"/>
      <c r="D1178" s="308"/>
      <c r="E1178" s="295"/>
      <c r="F1178" s="295"/>
      <c r="G1178" s="295"/>
      <c r="H1178" s="295"/>
      <c r="I1178" s="295"/>
      <c r="J1178" s="295"/>
      <c r="K1178" s="295"/>
      <c r="L1178" s="295"/>
      <c r="M1178" s="295"/>
      <c r="N1178" s="295"/>
      <c r="O1178" s="295"/>
      <c r="P1178" s="295"/>
      <c r="Q1178" s="295"/>
      <c r="R1178" s="295"/>
      <c r="S1178" s="262"/>
      <c r="T1178" s="295"/>
      <c r="U1178" s="295"/>
      <c r="V1178" s="295"/>
      <c r="W1178" s="308"/>
      <c r="X1178" s="303"/>
      <c r="Y1178" s="308"/>
      <c r="Z1178" s="308"/>
      <c r="AA1178" s="295"/>
      <c r="AB1178" s="295"/>
      <c r="AC1178" s="295"/>
      <c r="AD1178" s="295"/>
      <c r="AE1178" s="295"/>
      <c r="AF1178" s="295"/>
      <c r="AG1178" s="685">
        <f>SUMPRODUCT($F$997:$F$1157,AG997:AG1157)</f>
        <v>0</v>
      </c>
      <c r="AH1178" s="685">
        <f>SUMPRODUCT($F$997:$F$1157,AH997:AH1157)</f>
        <v>0</v>
      </c>
      <c r="AI1178" s="685">
        <f t="shared" ref="AI1178:AT1178" si="3495">IF(AI995="kw",SUMPRODUCT($R$997:$R$1157,$U$997:$U$1157,AI997:AI1157),SUMPRODUCT($F$997:$F$1157,AI997:AI1157))</f>
        <v>0</v>
      </c>
      <c r="AJ1178" s="685">
        <f t="shared" si="3495"/>
        <v>0</v>
      </c>
      <c r="AK1178" s="685">
        <f t="shared" si="3495"/>
        <v>0</v>
      </c>
      <c r="AL1178" s="685">
        <f t="shared" si="3495"/>
        <v>0</v>
      </c>
      <c r="AM1178" s="685">
        <f t="shared" si="3495"/>
        <v>0</v>
      </c>
      <c r="AN1178" s="685">
        <f t="shared" si="3495"/>
        <v>0</v>
      </c>
      <c r="AO1178" s="685">
        <f t="shared" si="3495"/>
        <v>0</v>
      </c>
      <c r="AP1178" s="685">
        <f t="shared" si="3495"/>
        <v>0</v>
      </c>
      <c r="AQ1178" s="685">
        <f t="shared" si="3495"/>
        <v>0</v>
      </c>
      <c r="AR1178" s="685">
        <f t="shared" si="3495"/>
        <v>0</v>
      </c>
      <c r="AS1178" s="685">
        <f t="shared" si="3495"/>
        <v>0</v>
      </c>
      <c r="AT1178" s="685">
        <f t="shared" si="3495"/>
        <v>0</v>
      </c>
      <c r="AU1178" s="297"/>
    </row>
    <row r="1179" spans="2:47" ht="15">
      <c r="B1179" s="285" t="s">
        <v>878</v>
      </c>
      <c r="C1179" s="308"/>
      <c r="D1179" s="308"/>
      <c r="E1179" s="295"/>
      <c r="F1179" s="295"/>
      <c r="G1179" s="295"/>
      <c r="H1179" s="295"/>
      <c r="I1179" s="295"/>
      <c r="J1179" s="295"/>
      <c r="K1179" s="295"/>
      <c r="L1179" s="295"/>
      <c r="M1179" s="295"/>
      <c r="N1179" s="295"/>
      <c r="O1179" s="295"/>
      <c r="P1179" s="295"/>
      <c r="Q1179" s="295"/>
      <c r="R1179" s="295"/>
      <c r="S1179" s="262"/>
      <c r="T1179" s="295"/>
      <c r="U1179" s="295"/>
      <c r="V1179" s="295"/>
      <c r="W1179" s="308"/>
      <c r="X1179" s="303"/>
      <c r="Y1179" s="308"/>
      <c r="Z1179" s="308"/>
      <c r="AA1179" s="295"/>
      <c r="AB1179" s="295"/>
      <c r="AC1179" s="295"/>
      <c r="AD1179" s="295"/>
      <c r="AE1179" s="295"/>
      <c r="AF1179" s="295"/>
      <c r="AG1179" s="685">
        <f>SUMPRODUCT($G$997:$G$1157,AG997:AG1157)</f>
        <v>0</v>
      </c>
      <c r="AH1179" s="685">
        <f>SUMPRODUCT($G$997:$G$1157,AH997:AH1157)</f>
        <v>0</v>
      </c>
      <c r="AI1179" s="685">
        <f t="shared" ref="AI1179:AT1179" si="3496">IF(AI995="kw",SUMPRODUCT($R$997:$R$1157,$V$997:$V$1157,AI997:AI1157),SUMPRODUCT($G$997:$G$1157,AI997:AI1157))</f>
        <v>0</v>
      </c>
      <c r="AJ1179" s="685">
        <f t="shared" si="3496"/>
        <v>0</v>
      </c>
      <c r="AK1179" s="685">
        <f t="shared" si="3496"/>
        <v>0</v>
      </c>
      <c r="AL1179" s="685">
        <f t="shared" si="3496"/>
        <v>0</v>
      </c>
      <c r="AM1179" s="685">
        <f t="shared" si="3496"/>
        <v>0</v>
      </c>
      <c r="AN1179" s="685">
        <f t="shared" si="3496"/>
        <v>0</v>
      </c>
      <c r="AO1179" s="685">
        <f t="shared" si="3496"/>
        <v>0</v>
      </c>
      <c r="AP1179" s="685">
        <f t="shared" si="3496"/>
        <v>0</v>
      </c>
      <c r="AQ1179" s="685">
        <f t="shared" si="3496"/>
        <v>0</v>
      </c>
      <c r="AR1179" s="685">
        <f t="shared" si="3496"/>
        <v>0</v>
      </c>
      <c r="AS1179" s="685">
        <f t="shared" si="3496"/>
        <v>0</v>
      </c>
      <c r="AT1179" s="685">
        <f t="shared" si="3496"/>
        <v>0</v>
      </c>
      <c r="AU1179" s="297"/>
    </row>
    <row r="1180" spans="2:47" ht="15">
      <c r="B1180" s="285" t="s">
        <v>879</v>
      </c>
      <c r="C1180" s="308"/>
      <c r="D1180" s="308"/>
      <c r="E1180" s="295"/>
      <c r="F1180" s="295"/>
      <c r="G1180" s="295"/>
      <c r="H1180" s="295"/>
      <c r="I1180" s="295"/>
      <c r="J1180" s="295"/>
      <c r="K1180" s="295"/>
      <c r="L1180" s="295"/>
      <c r="M1180" s="295"/>
      <c r="N1180" s="295"/>
      <c r="O1180" s="295"/>
      <c r="P1180" s="295"/>
      <c r="Q1180" s="295"/>
      <c r="R1180" s="295"/>
      <c r="S1180" s="262"/>
      <c r="T1180" s="295"/>
      <c r="U1180" s="295"/>
      <c r="V1180" s="295"/>
      <c r="W1180" s="308"/>
      <c r="X1180" s="303"/>
      <c r="Y1180" s="308"/>
      <c r="Z1180" s="308"/>
      <c r="AA1180" s="295"/>
      <c r="AB1180" s="295"/>
      <c r="AC1180" s="295"/>
      <c r="AD1180" s="295"/>
      <c r="AE1180" s="295"/>
      <c r="AF1180" s="295"/>
      <c r="AG1180" s="685">
        <f>SUMPRODUCT($H$997:$H$1157,AG997:AG1157)</f>
        <v>0</v>
      </c>
      <c r="AH1180" s="685">
        <f>SUMPRODUCT($H$997:$H$1157,AH997:AH1157)</f>
        <v>0</v>
      </c>
      <c r="AI1180" s="685">
        <f t="shared" ref="AI1180:AT1180" si="3497">IF(AI995="kw",SUMPRODUCT($R$997:$R$1157,$W$997:$W$1157,AI997:AI1157),SUMPRODUCT($H$997:$H$1157,AI997:AI1157))</f>
        <v>0</v>
      </c>
      <c r="AJ1180" s="685">
        <f t="shared" si="3497"/>
        <v>0</v>
      </c>
      <c r="AK1180" s="685">
        <f t="shared" si="3497"/>
        <v>0</v>
      </c>
      <c r="AL1180" s="685">
        <f t="shared" si="3497"/>
        <v>0</v>
      </c>
      <c r="AM1180" s="685">
        <f t="shared" si="3497"/>
        <v>0</v>
      </c>
      <c r="AN1180" s="685">
        <f t="shared" si="3497"/>
        <v>0</v>
      </c>
      <c r="AO1180" s="685">
        <f t="shared" si="3497"/>
        <v>0</v>
      </c>
      <c r="AP1180" s="685">
        <f t="shared" si="3497"/>
        <v>0</v>
      </c>
      <c r="AQ1180" s="685">
        <f t="shared" si="3497"/>
        <v>0</v>
      </c>
      <c r="AR1180" s="685">
        <f t="shared" si="3497"/>
        <v>0</v>
      </c>
      <c r="AS1180" s="685">
        <f t="shared" si="3497"/>
        <v>0</v>
      </c>
      <c r="AT1180" s="685">
        <f t="shared" si="3497"/>
        <v>0</v>
      </c>
      <c r="AU1180" s="297"/>
    </row>
    <row r="1181" spans="2:47" ht="15">
      <c r="B1181" s="285" t="s">
        <v>880</v>
      </c>
      <c r="C1181" s="308"/>
      <c r="D1181" s="308"/>
      <c r="E1181" s="295"/>
      <c r="F1181" s="295"/>
      <c r="G1181" s="295"/>
      <c r="H1181" s="295"/>
      <c r="I1181" s="295"/>
      <c r="J1181" s="295"/>
      <c r="K1181" s="295"/>
      <c r="L1181" s="295"/>
      <c r="M1181" s="295"/>
      <c r="N1181" s="295"/>
      <c r="O1181" s="295"/>
      <c r="P1181" s="295"/>
      <c r="Q1181" s="295"/>
      <c r="R1181" s="295"/>
      <c r="S1181" s="262"/>
      <c r="T1181" s="295"/>
      <c r="U1181" s="295"/>
      <c r="V1181" s="295"/>
      <c r="W1181" s="308"/>
      <c r="X1181" s="303"/>
      <c r="Y1181" s="308"/>
      <c r="Z1181" s="308"/>
      <c r="AA1181" s="295"/>
      <c r="AB1181" s="295"/>
      <c r="AC1181" s="295"/>
      <c r="AD1181" s="295"/>
      <c r="AE1181" s="295"/>
      <c r="AF1181" s="295"/>
      <c r="AG1181" s="685">
        <f>SUMPRODUCT($I$997:$I$1157,AG997:AG1157)</f>
        <v>0</v>
      </c>
      <c r="AH1181" s="685">
        <f>SUMPRODUCT($I$997:$I$1157,AH997:AH1157)</f>
        <v>0</v>
      </c>
      <c r="AI1181" s="685">
        <f t="shared" ref="AI1181:AT1181" si="3498">IF(AI995="kw",SUMPRODUCT($R$997:$R$1157,$X$997:$X$1157,AI997:AI1157),SUMPRODUCT($I$997:$I$1157,AI997:AI1157))</f>
        <v>0</v>
      </c>
      <c r="AJ1181" s="685">
        <f t="shared" si="3498"/>
        <v>0</v>
      </c>
      <c r="AK1181" s="685">
        <f t="shared" si="3498"/>
        <v>0</v>
      </c>
      <c r="AL1181" s="685">
        <f t="shared" si="3498"/>
        <v>0</v>
      </c>
      <c r="AM1181" s="685">
        <f t="shared" si="3498"/>
        <v>0</v>
      </c>
      <c r="AN1181" s="685">
        <f t="shared" si="3498"/>
        <v>0</v>
      </c>
      <c r="AO1181" s="685">
        <f t="shared" si="3498"/>
        <v>0</v>
      </c>
      <c r="AP1181" s="685">
        <f t="shared" si="3498"/>
        <v>0</v>
      </c>
      <c r="AQ1181" s="685">
        <f t="shared" si="3498"/>
        <v>0</v>
      </c>
      <c r="AR1181" s="685">
        <f t="shared" si="3498"/>
        <v>0</v>
      </c>
      <c r="AS1181" s="685">
        <f t="shared" si="3498"/>
        <v>0</v>
      </c>
      <c r="AT1181" s="685">
        <f t="shared" si="3498"/>
        <v>0</v>
      </c>
      <c r="AU1181" s="297"/>
    </row>
    <row r="1182" spans="2:47" ht="15">
      <c r="B1182" s="285" t="s">
        <v>881</v>
      </c>
      <c r="C1182" s="308"/>
      <c r="D1182" s="308"/>
      <c r="E1182" s="295"/>
      <c r="F1182" s="295"/>
      <c r="G1182" s="295"/>
      <c r="H1182" s="295"/>
      <c r="I1182" s="295"/>
      <c r="J1182" s="295"/>
      <c r="K1182" s="295"/>
      <c r="L1182" s="295"/>
      <c r="M1182" s="295"/>
      <c r="N1182" s="295"/>
      <c r="O1182" s="295"/>
      <c r="P1182" s="295"/>
      <c r="Q1182" s="295"/>
      <c r="R1182" s="295"/>
      <c r="S1182" s="262"/>
      <c r="T1182" s="295"/>
      <c r="U1182" s="295"/>
      <c r="V1182" s="295"/>
      <c r="W1182" s="308"/>
      <c r="X1182" s="303"/>
      <c r="Y1182" s="308"/>
      <c r="Z1182" s="308"/>
      <c r="AA1182" s="295"/>
      <c r="AB1182" s="295"/>
      <c r="AC1182" s="295"/>
      <c r="AD1182" s="295"/>
      <c r="AE1182" s="295"/>
      <c r="AF1182" s="295"/>
      <c r="AG1182" s="685">
        <f>SUMPRODUCT($J$997:$J$1157,AG997:AG1157)</f>
        <v>0</v>
      </c>
      <c r="AH1182" s="685">
        <f>SUMPRODUCT($J$997:$J$1157,AH997:AH1157)</f>
        <v>0</v>
      </c>
      <c r="AI1182" s="685">
        <f t="shared" ref="AI1182:AT1182" si="3499">IF(AI995="kw",SUMPRODUCT($R$997:$R$1157,$Y$997:$Y$1157,AI997:AI1157),SUMPRODUCT($J$997:$J$1157,AI997:AI1157))</f>
        <v>0</v>
      </c>
      <c r="AJ1182" s="685">
        <f t="shared" si="3499"/>
        <v>0</v>
      </c>
      <c r="AK1182" s="685">
        <f t="shared" si="3499"/>
        <v>0</v>
      </c>
      <c r="AL1182" s="685">
        <f t="shared" si="3499"/>
        <v>0</v>
      </c>
      <c r="AM1182" s="685">
        <f t="shared" si="3499"/>
        <v>0</v>
      </c>
      <c r="AN1182" s="685">
        <f t="shared" si="3499"/>
        <v>0</v>
      </c>
      <c r="AO1182" s="685">
        <f t="shared" si="3499"/>
        <v>0</v>
      </c>
      <c r="AP1182" s="685">
        <f t="shared" si="3499"/>
        <v>0</v>
      </c>
      <c r="AQ1182" s="685">
        <f t="shared" si="3499"/>
        <v>0</v>
      </c>
      <c r="AR1182" s="685">
        <f t="shared" si="3499"/>
        <v>0</v>
      </c>
      <c r="AS1182" s="685">
        <f t="shared" si="3499"/>
        <v>0</v>
      </c>
      <c r="AT1182" s="685">
        <f t="shared" si="3499"/>
        <v>0</v>
      </c>
      <c r="AU1182" s="297"/>
    </row>
    <row r="1183" spans="2:47" ht="15">
      <c r="B1183" s="393" t="s">
        <v>882</v>
      </c>
      <c r="C1183" s="321"/>
      <c r="D1183" s="339"/>
      <c r="E1183" s="339"/>
      <c r="F1183" s="339"/>
      <c r="G1183" s="339"/>
      <c r="H1183" s="339"/>
      <c r="I1183" s="339"/>
      <c r="J1183" s="339"/>
      <c r="K1183" s="339"/>
      <c r="L1183" s="339"/>
      <c r="M1183" s="339"/>
      <c r="N1183" s="339"/>
      <c r="O1183" s="339"/>
      <c r="P1183" s="339"/>
      <c r="Q1183" s="359"/>
      <c r="R1183" s="339"/>
      <c r="S1183" s="338"/>
      <c r="T1183" s="339"/>
      <c r="U1183" s="339"/>
      <c r="V1183" s="339"/>
      <c r="W1183" s="321"/>
      <c r="X1183" s="340"/>
      <c r="Y1183" s="340"/>
      <c r="Z1183" s="339"/>
      <c r="AA1183" s="339"/>
      <c r="AB1183" s="340"/>
      <c r="AC1183" s="340"/>
      <c r="AD1183" s="340"/>
      <c r="AE1183" s="340"/>
      <c r="AF1183" s="358"/>
      <c r="AG1183" s="686">
        <f>SUMPRODUCT($K$997:$K$1157,AG997:AG1157)</f>
        <v>0</v>
      </c>
      <c r="AH1183" s="686">
        <f>SUMPRODUCT($K$997:$K$1157,AH997:AH1157)</f>
        <v>0</v>
      </c>
      <c r="AI1183" s="686">
        <f t="shared" ref="AI1183:AT1183" si="3500">IF(AI995="kw",SUMPRODUCT($R$997:$R$1157,$Z$997:$Z$1157,AI997:AI1157),SUMPRODUCT($K$997:$K$1157,AI997:AI1157))</f>
        <v>0</v>
      </c>
      <c r="AJ1183" s="686">
        <f t="shared" si="3500"/>
        <v>0</v>
      </c>
      <c r="AK1183" s="686">
        <f t="shared" si="3500"/>
        <v>0</v>
      </c>
      <c r="AL1183" s="686">
        <f t="shared" si="3500"/>
        <v>0</v>
      </c>
      <c r="AM1183" s="686">
        <f t="shared" si="3500"/>
        <v>0</v>
      </c>
      <c r="AN1183" s="686">
        <f t="shared" si="3500"/>
        <v>0</v>
      </c>
      <c r="AO1183" s="686">
        <f t="shared" si="3500"/>
        <v>0</v>
      </c>
      <c r="AP1183" s="686">
        <f t="shared" si="3500"/>
        <v>0</v>
      </c>
      <c r="AQ1183" s="686">
        <f t="shared" si="3500"/>
        <v>0</v>
      </c>
      <c r="AR1183" s="686">
        <f t="shared" si="3500"/>
        <v>0</v>
      </c>
      <c r="AS1183" s="686">
        <f t="shared" si="3500"/>
        <v>0</v>
      </c>
      <c r="AT1183" s="686">
        <f t="shared" si="3500"/>
        <v>0</v>
      </c>
      <c r="AU1183" s="341"/>
    </row>
    <row r="1184" spans="2:47" ht="19.5" customHeight="1">
      <c r="B1184" s="324" t="s">
        <v>578</v>
      </c>
      <c r="C1184" s="342"/>
      <c r="D1184" s="343"/>
      <c r="E1184" s="343"/>
      <c r="F1184" s="343"/>
      <c r="G1184" s="343"/>
      <c r="H1184" s="343"/>
      <c r="I1184" s="343"/>
      <c r="J1184" s="343"/>
      <c r="K1184" s="343"/>
      <c r="L1184" s="343"/>
      <c r="M1184" s="343"/>
      <c r="N1184" s="343"/>
      <c r="O1184" s="343"/>
      <c r="P1184" s="343"/>
      <c r="Q1184" s="343"/>
      <c r="R1184" s="343"/>
      <c r="S1184" s="343"/>
      <c r="T1184" s="343"/>
      <c r="U1184" s="343"/>
      <c r="V1184" s="343"/>
      <c r="W1184" s="327"/>
      <c r="X1184" s="328"/>
      <c r="Y1184" s="343"/>
      <c r="Z1184" s="343"/>
      <c r="AA1184" s="343"/>
      <c r="AB1184" s="343"/>
      <c r="AC1184" s="343"/>
      <c r="AD1184" s="343"/>
      <c r="AE1184" s="343"/>
      <c r="AF1184" s="343"/>
      <c r="AG1184" s="344"/>
      <c r="AH1184" s="905">
        <v>0</v>
      </c>
      <c r="AI1184" s="905">
        <v>0</v>
      </c>
      <c r="AJ1184" s="344"/>
      <c r="AK1184" s="344"/>
      <c r="AL1184" s="344"/>
      <c r="AM1184" s="344"/>
      <c r="AN1184" s="344"/>
      <c r="AO1184" s="344"/>
      <c r="AP1184" s="344"/>
      <c r="AQ1184" s="344"/>
      <c r="AR1184" s="344"/>
      <c r="AS1184" s="344"/>
      <c r="AT1184" s="344"/>
      <c r="AU1184" s="344"/>
    </row>
    <row r="1186" spans="1:47">
      <c r="B1186" s="513" t="s">
        <v>523</v>
      </c>
    </row>
    <row r="1187" spans="1:47" ht="15.6">
      <c r="B1187" s="243" t="s">
        <v>812</v>
      </c>
      <c r="C1187" s="244"/>
      <c r="D1187" s="513" t="s">
        <v>523</v>
      </c>
      <c r="E1187" s="219"/>
      <c r="F1187" s="513"/>
      <c r="G1187" s="219"/>
      <c r="H1187" s="219"/>
      <c r="I1187" s="219"/>
      <c r="J1187" s="219"/>
      <c r="K1187" s="219"/>
      <c r="L1187" s="219"/>
      <c r="M1187" s="219"/>
      <c r="N1187" s="219"/>
      <c r="O1187" s="219"/>
      <c r="P1187" s="219"/>
      <c r="Q1187" s="219"/>
      <c r="R1187" s="219"/>
      <c r="S1187" s="244"/>
      <c r="T1187" s="219"/>
      <c r="U1187" s="219"/>
      <c r="V1187" s="219"/>
      <c r="W1187" s="219"/>
      <c r="X1187" s="219"/>
      <c r="Y1187" s="219"/>
      <c r="Z1187" s="219"/>
      <c r="AA1187" s="219"/>
      <c r="AB1187" s="219"/>
      <c r="AC1187" s="219"/>
      <c r="AD1187" s="219"/>
      <c r="AE1187" s="219"/>
      <c r="AF1187" s="219"/>
      <c r="AG1187" s="233"/>
      <c r="AH1187" s="231"/>
      <c r="AI1187" s="231"/>
      <c r="AJ1187" s="231"/>
      <c r="AK1187" s="231"/>
      <c r="AL1187" s="231"/>
      <c r="AM1187" s="231"/>
      <c r="AN1187" s="231"/>
      <c r="AO1187" s="231"/>
      <c r="AP1187" s="231"/>
      <c r="AQ1187" s="231"/>
      <c r="AR1187" s="231"/>
      <c r="AS1187" s="231"/>
      <c r="AT1187" s="231"/>
    </row>
    <row r="1188" spans="1:47" ht="39.75" customHeight="1">
      <c r="B1188" s="964" t="s">
        <v>211</v>
      </c>
      <c r="C1188" s="966" t="s">
        <v>33</v>
      </c>
      <c r="D1188" s="246" t="s">
        <v>421</v>
      </c>
      <c r="E1188" s="970" t="s">
        <v>209</v>
      </c>
      <c r="F1188" s="971"/>
      <c r="G1188" s="971"/>
      <c r="H1188" s="971"/>
      <c r="I1188" s="971"/>
      <c r="J1188" s="971"/>
      <c r="K1188" s="971"/>
      <c r="L1188" s="971"/>
      <c r="M1188" s="971"/>
      <c r="N1188" s="971"/>
      <c r="O1188" s="971"/>
      <c r="P1188" s="972"/>
      <c r="Q1188" s="661"/>
      <c r="R1188" s="968" t="s">
        <v>213</v>
      </c>
      <c r="S1188" s="246" t="s">
        <v>422</v>
      </c>
      <c r="T1188" s="961" t="s">
        <v>212</v>
      </c>
      <c r="U1188" s="962"/>
      <c r="V1188" s="962"/>
      <c r="W1188" s="962"/>
      <c r="X1188" s="962"/>
      <c r="Y1188" s="962"/>
      <c r="Z1188" s="962"/>
      <c r="AA1188" s="962"/>
      <c r="AB1188" s="962"/>
      <c r="AC1188" s="962"/>
      <c r="AD1188" s="962"/>
      <c r="AE1188" s="973"/>
      <c r="AF1188" s="896"/>
      <c r="AG1188" s="961" t="s">
        <v>242</v>
      </c>
      <c r="AH1188" s="962"/>
      <c r="AI1188" s="962"/>
      <c r="AJ1188" s="962"/>
      <c r="AK1188" s="962"/>
      <c r="AL1188" s="962"/>
      <c r="AM1188" s="962"/>
      <c r="AN1188" s="962"/>
      <c r="AO1188" s="962"/>
      <c r="AP1188" s="962"/>
      <c r="AQ1188" s="962"/>
      <c r="AR1188" s="962"/>
      <c r="AS1188" s="962"/>
      <c r="AT1188" s="962"/>
      <c r="AU1188" s="963"/>
    </row>
    <row r="1189" spans="1:47" ht="65.25" customHeight="1">
      <c r="B1189" s="965"/>
      <c r="C1189" s="967"/>
      <c r="D1189" s="247">
        <v>2021</v>
      </c>
      <c r="E1189" s="247">
        <v>2022</v>
      </c>
      <c r="F1189" s="247">
        <v>2023</v>
      </c>
      <c r="G1189" s="247">
        <v>2024</v>
      </c>
      <c r="H1189" s="247">
        <v>2025</v>
      </c>
      <c r="I1189" s="247">
        <v>2026</v>
      </c>
      <c r="J1189" s="247">
        <v>2027</v>
      </c>
      <c r="K1189" s="247">
        <v>2028</v>
      </c>
      <c r="L1189" s="247">
        <v>2029</v>
      </c>
      <c r="M1189" s="247">
        <v>2030</v>
      </c>
      <c r="N1189" s="247">
        <v>2031</v>
      </c>
      <c r="O1189" s="247">
        <v>2032</v>
      </c>
      <c r="P1189" s="247">
        <v>2033</v>
      </c>
      <c r="Q1189" s="382"/>
      <c r="R1189" s="969"/>
      <c r="S1189" s="247">
        <v>2021</v>
      </c>
      <c r="T1189" s="247">
        <v>2022</v>
      </c>
      <c r="U1189" s="247">
        <v>2023</v>
      </c>
      <c r="V1189" s="247">
        <v>2024</v>
      </c>
      <c r="W1189" s="247">
        <v>2025</v>
      </c>
      <c r="X1189" s="247">
        <v>2026</v>
      </c>
      <c r="Y1189" s="247">
        <v>2027</v>
      </c>
      <c r="Z1189" s="247">
        <v>2028</v>
      </c>
      <c r="AA1189" s="247">
        <v>2029</v>
      </c>
      <c r="AB1189" s="247">
        <v>2030</v>
      </c>
      <c r="AC1189" s="247">
        <v>2031</v>
      </c>
      <c r="AD1189" s="247">
        <v>2032</v>
      </c>
      <c r="AE1189" s="247">
        <v>2033</v>
      </c>
      <c r="AF1189" s="247"/>
      <c r="AG1189" s="247" t="str">
        <f>'1.  LRAMVA Summary'!$D$53</f>
        <v>Residential</v>
      </c>
      <c r="AH1189" s="247" t="str">
        <f>'1.  LRAMVA Summary'!$E$53</f>
        <v>GS&lt;50 kW</v>
      </c>
      <c r="AI1189" s="247" t="str">
        <f>'1.  LRAMVA Summary'!$F$53</f>
        <v>GS&gt;50 KW</v>
      </c>
      <c r="AJ1189" s="247" t="str">
        <f>'1.  LRAMVA Summary'!$G$53</f>
        <v>Street Lights</v>
      </c>
      <c r="AK1189" s="247" t="str">
        <f>'1.  LRAMVA Summary'!$H$53</f>
        <v/>
      </c>
      <c r="AL1189" s="247" t="str">
        <f>'1.  LRAMVA Summary'!$I$53</f>
        <v/>
      </c>
      <c r="AM1189" s="247" t="str">
        <f>'1.  LRAMVA Summary'!$J$53</f>
        <v/>
      </c>
      <c r="AN1189" s="247" t="str">
        <f>'1.  LRAMVA Summary'!$K$53</f>
        <v/>
      </c>
      <c r="AO1189" s="247" t="str">
        <f>'1.  LRAMVA Summary'!$L$53</f>
        <v/>
      </c>
      <c r="AP1189" s="247" t="str">
        <f>'1.  LRAMVA Summary'!$M$53</f>
        <v/>
      </c>
      <c r="AQ1189" s="247" t="str">
        <f>'1.  LRAMVA Summary'!$N$53</f>
        <v/>
      </c>
      <c r="AR1189" s="247" t="str">
        <f>'1.  LRAMVA Summary'!$O$53</f>
        <v/>
      </c>
      <c r="AS1189" s="247" t="str">
        <f>'1.  LRAMVA Summary'!$P$53</f>
        <v/>
      </c>
      <c r="AT1189" s="247" t="str">
        <f>'1.  LRAMVA Summary'!$Q$53</f>
        <v/>
      </c>
      <c r="AU1189" s="249" t="str">
        <f>'1.  LRAMVA Summary'!$R$53</f>
        <v>Total</v>
      </c>
    </row>
    <row r="1190" spans="1:47" ht="15" customHeight="1">
      <c r="A1190" s="466"/>
      <c r="B1190" s="456" t="s">
        <v>501</v>
      </c>
      <c r="C1190" s="251"/>
      <c r="D1190" s="251"/>
      <c r="E1190" s="251"/>
      <c r="F1190" s="251"/>
      <c r="G1190" s="251"/>
      <c r="H1190" s="251"/>
      <c r="I1190" s="251"/>
      <c r="J1190" s="251"/>
      <c r="K1190" s="251"/>
      <c r="L1190" s="251"/>
      <c r="M1190" s="251"/>
      <c r="N1190" s="251"/>
      <c r="O1190" s="251"/>
      <c r="P1190" s="251"/>
      <c r="Q1190" s="251"/>
      <c r="R1190" s="252"/>
      <c r="S1190" s="251"/>
      <c r="T1190" s="251"/>
      <c r="U1190" s="251"/>
      <c r="V1190" s="251"/>
      <c r="W1190" s="251"/>
      <c r="X1190" s="251"/>
      <c r="Y1190" s="251"/>
      <c r="Z1190" s="251"/>
      <c r="AA1190" s="251"/>
      <c r="AB1190" s="251"/>
      <c r="AC1190" s="251"/>
      <c r="AD1190" s="251"/>
      <c r="AE1190" s="251"/>
      <c r="AF1190" s="251"/>
      <c r="AG1190" s="253" t="str">
        <f>'1.  LRAMVA Summary'!$D$54</f>
        <v>kWh</v>
      </c>
      <c r="AH1190" s="253" t="str">
        <f>'1.  LRAMVA Summary'!$E$54</f>
        <v>kWh</v>
      </c>
      <c r="AI1190" s="253" t="str">
        <f>'1.  LRAMVA Summary'!$F$54</f>
        <v>kW</v>
      </c>
      <c r="AJ1190" s="253" t="str">
        <f>'1.  LRAMVA Summary'!$G$54</f>
        <v>kW</v>
      </c>
      <c r="AK1190" s="253">
        <f>'1.  LRAMVA Summary'!$H$54</f>
        <v>0</v>
      </c>
      <c r="AL1190" s="253">
        <f>'1.  LRAMVA Summary'!$I$54</f>
        <v>0</v>
      </c>
      <c r="AM1190" s="253">
        <f>'1.  LRAMVA Summary'!$J$54</f>
        <v>0</v>
      </c>
      <c r="AN1190" s="253">
        <f>'1.  LRAMVA Summary'!$K$54</f>
        <v>0</v>
      </c>
      <c r="AO1190" s="253">
        <f>'1.  LRAMVA Summary'!$L$54</f>
        <v>0</v>
      </c>
      <c r="AP1190" s="253">
        <f>'1.  LRAMVA Summary'!$M$54</f>
        <v>0</v>
      </c>
      <c r="AQ1190" s="253">
        <f>'1.  LRAMVA Summary'!$N$54</f>
        <v>0</v>
      </c>
      <c r="AR1190" s="253">
        <f>'1.  LRAMVA Summary'!$O$54</f>
        <v>0</v>
      </c>
      <c r="AS1190" s="253">
        <f>'1.  LRAMVA Summary'!$P$54</f>
        <v>0</v>
      </c>
      <c r="AT1190" s="253">
        <f>'1.  LRAMVA Summary'!$Q$54</f>
        <v>0</v>
      </c>
      <c r="AU1190" s="254"/>
    </row>
    <row r="1191" spans="1:47" ht="15" customHeight="1" outlineLevel="1">
      <c r="A1191" s="466"/>
      <c r="B1191" s="445" t="s">
        <v>494</v>
      </c>
      <c r="C1191" s="251"/>
      <c r="D1191" s="251"/>
      <c r="E1191" s="251"/>
      <c r="F1191" s="251"/>
      <c r="G1191" s="251"/>
      <c r="H1191" s="251"/>
      <c r="I1191" s="251"/>
      <c r="J1191" s="251"/>
      <c r="K1191" s="251"/>
      <c r="L1191" s="251"/>
      <c r="M1191" s="251"/>
      <c r="N1191" s="251"/>
      <c r="O1191" s="251"/>
      <c r="P1191" s="251"/>
      <c r="Q1191" s="251"/>
      <c r="R1191" s="252"/>
      <c r="S1191" s="251"/>
      <c r="T1191" s="251"/>
      <c r="U1191" s="251"/>
      <c r="V1191" s="251"/>
      <c r="W1191" s="251"/>
      <c r="X1191" s="251"/>
      <c r="Y1191" s="251"/>
      <c r="Z1191" s="251"/>
      <c r="AA1191" s="251"/>
      <c r="AB1191" s="251"/>
      <c r="AC1191" s="251"/>
      <c r="AD1191" s="251"/>
      <c r="AE1191" s="251"/>
      <c r="AF1191" s="251"/>
      <c r="AG1191" s="253"/>
      <c r="AH1191" s="253"/>
      <c r="AI1191" s="253"/>
      <c r="AJ1191" s="253"/>
      <c r="AK1191" s="253"/>
      <c r="AL1191" s="253"/>
      <c r="AM1191" s="253"/>
      <c r="AN1191" s="253"/>
      <c r="AO1191" s="253"/>
      <c r="AP1191" s="253"/>
      <c r="AQ1191" s="253"/>
      <c r="AR1191" s="253"/>
      <c r="AS1191" s="253"/>
      <c r="AT1191" s="253"/>
      <c r="AU1191" s="254"/>
    </row>
    <row r="1192" spans="1:47" ht="15" customHeight="1" outlineLevel="1">
      <c r="A1192" s="466">
        <v>1</v>
      </c>
      <c r="B1192" s="381" t="s">
        <v>95</v>
      </c>
      <c r="C1192" s="253" t="s">
        <v>25</v>
      </c>
      <c r="D1192" s="257"/>
      <c r="E1192" s="257"/>
      <c r="F1192" s="257"/>
      <c r="G1192" s="257"/>
      <c r="H1192" s="257"/>
      <c r="I1192" s="257"/>
      <c r="J1192" s="257"/>
      <c r="K1192" s="257"/>
      <c r="L1192" s="257"/>
      <c r="M1192" s="257"/>
      <c r="N1192" s="257"/>
      <c r="O1192" s="257"/>
      <c r="P1192" s="257"/>
      <c r="Q1192" s="673"/>
      <c r="R1192" s="253"/>
      <c r="S1192" s="257"/>
      <c r="T1192" s="257"/>
      <c r="U1192" s="257"/>
      <c r="V1192" s="257"/>
      <c r="W1192" s="257"/>
      <c r="X1192" s="257"/>
      <c r="Y1192" s="257"/>
      <c r="Z1192" s="257"/>
      <c r="AA1192" s="257"/>
      <c r="AB1192" s="257"/>
      <c r="AC1192" s="257"/>
      <c r="AD1192" s="257"/>
      <c r="AE1192" s="257"/>
      <c r="AF1192" s="673"/>
      <c r="AG1192" s="368"/>
      <c r="AH1192" s="368"/>
      <c r="AI1192" s="368"/>
      <c r="AJ1192" s="368"/>
      <c r="AK1192" s="368"/>
      <c r="AL1192" s="368"/>
      <c r="AM1192" s="368"/>
      <c r="AN1192" s="363"/>
      <c r="AO1192" s="363"/>
      <c r="AP1192" s="363"/>
      <c r="AQ1192" s="363"/>
      <c r="AR1192" s="363"/>
      <c r="AS1192" s="363"/>
      <c r="AT1192" s="363"/>
      <c r="AU1192" s="258">
        <f>SUM(AG1192:AT1192)</f>
        <v>0</v>
      </c>
    </row>
    <row r="1193" spans="1:47" ht="15" customHeight="1" outlineLevel="1">
      <c r="A1193" s="466"/>
      <c r="B1193" s="256" t="s">
        <v>723</v>
      </c>
      <c r="C1193" s="253" t="s">
        <v>163</v>
      </c>
      <c r="D1193" s="257"/>
      <c r="E1193" s="257"/>
      <c r="F1193" s="257"/>
      <c r="G1193" s="257"/>
      <c r="H1193" s="257"/>
      <c r="I1193" s="257"/>
      <c r="J1193" s="257"/>
      <c r="K1193" s="257"/>
      <c r="L1193" s="257"/>
      <c r="M1193" s="257"/>
      <c r="N1193" s="257"/>
      <c r="O1193" s="257"/>
      <c r="P1193" s="257"/>
      <c r="Q1193" s="673"/>
      <c r="R1193" s="416"/>
      <c r="S1193" s="257"/>
      <c r="T1193" s="257"/>
      <c r="U1193" s="257"/>
      <c r="V1193" s="257"/>
      <c r="W1193" s="257"/>
      <c r="X1193" s="257"/>
      <c r="Y1193" s="257"/>
      <c r="Z1193" s="257"/>
      <c r="AA1193" s="257"/>
      <c r="AB1193" s="257"/>
      <c r="AC1193" s="257"/>
      <c r="AD1193" s="257"/>
      <c r="AE1193" s="257"/>
      <c r="AF1193" s="673"/>
      <c r="AG1193" s="364">
        <f>AG1192</f>
        <v>0</v>
      </c>
      <c r="AH1193" s="364">
        <f t="shared" ref="AH1193:AT1193" si="3501">AH1192</f>
        <v>0</v>
      </c>
      <c r="AI1193" s="364">
        <f t="shared" si="3501"/>
        <v>0</v>
      </c>
      <c r="AJ1193" s="364">
        <f t="shared" si="3501"/>
        <v>0</v>
      </c>
      <c r="AK1193" s="364">
        <f t="shared" si="3501"/>
        <v>0</v>
      </c>
      <c r="AL1193" s="364">
        <f t="shared" si="3501"/>
        <v>0</v>
      </c>
      <c r="AM1193" s="364">
        <f t="shared" si="3501"/>
        <v>0</v>
      </c>
      <c r="AN1193" s="364">
        <f t="shared" si="3501"/>
        <v>0</v>
      </c>
      <c r="AO1193" s="364">
        <f t="shared" si="3501"/>
        <v>0</v>
      </c>
      <c r="AP1193" s="364">
        <f t="shared" si="3501"/>
        <v>0</v>
      </c>
      <c r="AQ1193" s="364">
        <f t="shared" si="3501"/>
        <v>0</v>
      </c>
      <c r="AR1193" s="364">
        <f t="shared" si="3501"/>
        <v>0</v>
      </c>
      <c r="AS1193" s="364">
        <f t="shared" si="3501"/>
        <v>0</v>
      </c>
      <c r="AT1193" s="364">
        <f t="shared" si="3501"/>
        <v>0</v>
      </c>
      <c r="AU1193" s="259"/>
    </row>
    <row r="1194" spans="1:47" ht="15" customHeight="1" outlineLevel="1">
      <c r="A1194" s="466"/>
      <c r="B1194" s="260"/>
      <c r="C1194" s="261"/>
      <c r="D1194" s="261"/>
      <c r="E1194" s="261"/>
      <c r="F1194" s="261"/>
      <c r="G1194" s="261"/>
      <c r="H1194" s="261"/>
      <c r="I1194" s="261"/>
      <c r="J1194" s="662"/>
      <c r="K1194" s="261"/>
      <c r="L1194" s="261"/>
      <c r="M1194" s="261"/>
      <c r="N1194" s="261"/>
      <c r="O1194" s="261"/>
      <c r="P1194" s="261"/>
      <c r="Q1194" s="261"/>
      <c r="R1194" s="262"/>
      <c r="S1194" s="261"/>
      <c r="T1194" s="261"/>
      <c r="U1194" s="261"/>
      <c r="V1194" s="261"/>
      <c r="W1194" s="261"/>
      <c r="X1194" s="261"/>
      <c r="Y1194" s="261"/>
      <c r="Z1194" s="261"/>
      <c r="AA1194" s="261"/>
      <c r="AB1194" s="261"/>
      <c r="AC1194" s="261"/>
      <c r="AD1194" s="261"/>
      <c r="AE1194" s="261"/>
      <c r="AF1194" s="261"/>
      <c r="AG1194" s="365"/>
      <c r="AH1194" s="366"/>
      <c r="AI1194" s="366"/>
      <c r="AJ1194" s="366"/>
      <c r="AK1194" s="366"/>
      <c r="AL1194" s="366"/>
      <c r="AM1194" s="366"/>
      <c r="AN1194" s="366"/>
      <c r="AO1194" s="366"/>
      <c r="AP1194" s="366"/>
      <c r="AQ1194" s="366"/>
      <c r="AR1194" s="366"/>
      <c r="AS1194" s="366"/>
      <c r="AT1194" s="366"/>
      <c r="AU1194" s="264"/>
    </row>
    <row r="1195" spans="1:47" ht="15" customHeight="1" outlineLevel="1">
      <c r="A1195" s="466">
        <v>2</v>
      </c>
      <c r="B1195" s="381" t="s">
        <v>96</v>
      </c>
      <c r="C1195" s="253" t="s">
        <v>25</v>
      </c>
      <c r="D1195" s="257"/>
      <c r="E1195" s="257"/>
      <c r="F1195" s="257"/>
      <c r="G1195" s="257"/>
      <c r="H1195" s="257"/>
      <c r="I1195" s="257"/>
      <c r="J1195" s="257"/>
      <c r="K1195" s="257"/>
      <c r="L1195" s="257"/>
      <c r="M1195" s="257"/>
      <c r="N1195" s="257"/>
      <c r="O1195" s="257"/>
      <c r="P1195" s="257"/>
      <c r="Q1195" s="673"/>
      <c r="R1195" s="253"/>
      <c r="S1195" s="257"/>
      <c r="T1195" s="257"/>
      <c r="U1195" s="257"/>
      <c r="V1195" s="257"/>
      <c r="W1195" s="257"/>
      <c r="X1195" s="257"/>
      <c r="Y1195" s="257"/>
      <c r="Z1195" s="257"/>
      <c r="AA1195" s="257"/>
      <c r="AB1195" s="257"/>
      <c r="AC1195" s="257"/>
      <c r="AD1195" s="257"/>
      <c r="AE1195" s="257"/>
      <c r="AF1195" s="673"/>
      <c r="AG1195" s="368"/>
      <c r="AH1195" s="368"/>
      <c r="AI1195" s="368"/>
      <c r="AJ1195" s="368"/>
      <c r="AK1195" s="368"/>
      <c r="AL1195" s="368"/>
      <c r="AM1195" s="368"/>
      <c r="AN1195" s="363"/>
      <c r="AO1195" s="363"/>
      <c r="AP1195" s="363"/>
      <c r="AQ1195" s="363"/>
      <c r="AR1195" s="363"/>
      <c r="AS1195" s="363"/>
      <c r="AT1195" s="363"/>
      <c r="AU1195" s="258">
        <f>SUM(AG1195:AT1195)</f>
        <v>0</v>
      </c>
    </row>
    <row r="1196" spans="1:47" ht="15" customHeight="1" outlineLevel="1">
      <c r="A1196" s="466"/>
      <c r="B1196" s="256" t="s">
        <v>723</v>
      </c>
      <c r="C1196" s="253" t="s">
        <v>163</v>
      </c>
      <c r="D1196" s="257"/>
      <c r="E1196" s="257"/>
      <c r="F1196" s="257"/>
      <c r="G1196" s="257"/>
      <c r="H1196" s="257"/>
      <c r="I1196" s="257"/>
      <c r="J1196" s="257"/>
      <c r="K1196" s="257"/>
      <c r="L1196" s="257"/>
      <c r="M1196" s="257"/>
      <c r="N1196" s="257"/>
      <c r="O1196" s="257"/>
      <c r="P1196" s="257"/>
      <c r="Q1196" s="673"/>
      <c r="R1196" s="416"/>
      <c r="S1196" s="257"/>
      <c r="T1196" s="257"/>
      <c r="U1196" s="257"/>
      <c r="V1196" s="257"/>
      <c r="W1196" s="257"/>
      <c r="X1196" s="257"/>
      <c r="Y1196" s="257"/>
      <c r="Z1196" s="257"/>
      <c r="AA1196" s="257"/>
      <c r="AB1196" s="257"/>
      <c r="AC1196" s="257"/>
      <c r="AD1196" s="257"/>
      <c r="AE1196" s="257"/>
      <c r="AF1196" s="673"/>
      <c r="AG1196" s="364">
        <f>AG1195</f>
        <v>0</v>
      </c>
      <c r="AH1196" s="364">
        <f t="shared" ref="AH1196:AT1196" si="3502">AH1195</f>
        <v>0</v>
      </c>
      <c r="AI1196" s="364">
        <f t="shared" si="3502"/>
        <v>0</v>
      </c>
      <c r="AJ1196" s="364">
        <f t="shared" si="3502"/>
        <v>0</v>
      </c>
      <c r="AK1196" s="364">
        <f t="shared" si="3502"/>
        <v>0</v>
      </c>
      <c r="AL1196" s="364">
        <f t="shared" si="3502"/>
        <v>0</v>
      </c>
      <c r="AM1196" s="364">
        <f t="shared" si="3502"/>
        <v>0</v>
      </c>
      <c r="AN1196" s="364">
        <f t="shared" si="3502"/>
        <v>0</v>
      </c>
      <c r="AO1196" s="364">
        <f t="shared" si="3502"/>
        <v>0</v>
      </c>
      <c r="AP1196" s="364">
        <f t="shared" si="3502"/>
        <v>0</v>
      </c>
      <c r="AQ1196" s="364">
        <f t="shared" si="3502"/>
        <v>0</v>
      </c>
      <c r="AR1196" s="364">
        <f t="shared" si="3502"/>
        <v>0</v>
      </c>
      <c r="AS1196" s="364">
        <f t="shared" si="3502"/>
        <v>0</v>
      </c>
      <c r="AT1196" s="364">
        <f t="shared" si="3502"/>
        <v>0</v>
      </c>
      <c r="AU1196" s="259"/>
    </row>
    <row r="1197" spans="1:47" ht="15" customHeight="1" outlineLevel="1">
      <c r="A1197" s="466"/>
      <c r="B1197" s="260"/>
      <c r="C1197" s="261"/>
      <c r="D1197" s="266"/>
      <c r="E1197" s="266"/>
      <c r="F1197" s="266"/>
      <c r="G1197" s="266"/>
      <c r="H1197" s="266"/>
      <c r="I1197" s="266"/>
      <c r="J1197" s="266"/>
      <c r="K1197" s="266"/>
      <c r="L1197" s="266"/>
      <c r="M1197" s="266"/>
      <c r="N1197" s="266"/>
      <c r="O1197" s="266"/>
      <c r="P1197" s="266"/>
      <c r="Q1197" s="266"/>
      <c r="R1197" s="262"/>
      <c r="S1197" s="266"/>
      <c r="T1197" s="266"/>
      <c r="U1197" s="266"/>
      <c r="V1197" s="266"/>
      <c r="W1197" s="266"/>
      <c r="X1197" s="266"/>
      <c r="Y1197" s="266"/>
      <c r="Z1197" s="266"/>
      <c r="AA1197" s="266"/>
      <c r="AB1197" s="266"/>
      <c r="AC1197" s="266"/>
      <c r="AD1197" s="266"/>
      <c r="AE1197" s="266"/>
      <c r="AF1197" s="266"/>
      <c r="AG1197" s="365"/>
      <c r="AH1197" s="366"/>
      <c r="AI1197" s="366"/>
      <c r="AJ1197" s="366"/>
      <c r="AK1197" s="366"/>
      <c r="AL1197" s="366"/>
      <c r="AM1197" s="366"/>
      <c r="AN1197" s="366"/>
      <c r="AO1197" s="366"/>
      <c r="AP1197" s="366"/>
      <c r="AQ1197" s="366"/>
      <c r="AR1197" s="366"/>
      <c r="AS1197" s="366"/>
      <c r="AT1197" s="366"/>
      <c r="AU1197" s="264"/>
    </row>
    <row r="1198" spans="1:47" ht="15" customHeight="1" outlineLevel="1">
      <c r="A1198" s="466">
        <v>3</v>
      </c>
      <c r="B1198" s="381" t="s">
        <v>97</v>
      </c>
      <c r="C1198" s="253" t="s">
        <v>25</v>
      </c>
      <c r="D1198" s="257"/>
      <c r="E1198" s="257"/>
      <c r="F1198" s="257"/>
      <c r="G1198" s="257"/>
      <c r="H1198" s="257"/>
      <c r="I1198" s="257"/>
      <c r="J1198" s="257"/>
      <c r="K1198" s="257"/>
      <c r="L1198" s="257"/>
      <c r="M1198" s="257"/>
      <c r="N1198" s="257"/>
      <c r="O1198" s="257"/>
      <c r="P1198" s="257"/>
      <c r="Q1198" s="673"/>
      <c r="R1198" s="253"/>
      <c r="S1198" s="257"/>
      <c r="T1198" s="257"/>
      <c r="U1198" s="257"/>
      <c r="V1198" s="257"/>
      <c r="W1198" s="257"/>
      <c r="X1198" s="257"/>
      <c r="Y1198" s="257"/>
      <c r="Z1198" s="257"/>
      <c r="AA1198" s="257"/>
      <c r="AB1198" s="257"/>
      <c r="AC1198" s="257"/>
      <c r="AD1198" s="257"/>
      <c r="AE1198" s="257"/>
      <c r="AF1198" s="673"/>
      <c r="AG1198" s="368"/>
      <c r="AH1198" s="368"/>
      <c r="AI1198" s="368"/>
      <c r="AJ1198" s="368"/>
      <c r="AK1198" s="368"/>
      <c r="AL1198" s="368"/>
      <c r="AM1198" s="368"/>
      <c r="AN1198" s="363"/>
      <c r="AO1198" s="363"/>
      <c r="AP1198" s="363"/>
      <c r="AQ1198" s="363"/>
      <c r="AR1198" s="363"/>
      <c r="AS1198" s="363"/>
      <c r="AT1198" s="363"/>
      <c r="AU1198" s="258">
        <f>SUM(AG1198:AT1198)</f>
        <v>0</v>
      </c>
    </row>
    <row r="1199" spans="1:47" ht="15" customHeight="1" outlineLevel="1">
      <c r="A1199" s="466"/>
      <c r="B1199" s="256" t="s">
        <v>723</v>
      </c>
      <c r="C1199" s="253" t="s">
        <v>163</v>
      </c>
      <c r="D1199" s="257"/>
      <c r="E1199" s="257"/>
      <c r="F1199" s="257"/>
      <c r="G1199" s="257"/>
      <c r="H1199" s="257"/>
      <c r="I1199" s="257"/>
      <c r="J1199" s="257"/>
      <c r="K1199" s="257"/>
      <c r="L1199" s="257"/>
      <c r="M1199" s="257"/>
      <c r="N1199" s="257"/>
      <c r="O1199" s="257"/>
      <c r="P1199" s="257"/>
      <c r="Q1199" s="673"/>
      <c r="R1199" s="416"/>
      <c r="S1199" s="257"/>
      <c r="T1199" s="257"/>
      <c r="U1199" s="257"/>
      <c r="V1199" s="257"/>
      <c r="W1199" s="257"/>
      <c r="X1199" s="257"/>
      <c r="Y1199" s="257"/>
      <c r="Z1199" s="257"/>
      <c r="AA1199" s="257"/>
      <c r="AB1199" s="257"/>
      <c r="AC1199" s="257"/>
      <c r="AD1199" s="257"/>
      <c r="AE1199" s="257"/>
      <c r="AF1199" s="673"/>
      <c r="AG1199" s="364">
        <f>AG1198</f>
        <v>0</v>
      </c>
      <c r="AH1199" s="364">
        <f t="shared" ref="AH1199:AT1199" si="3503">AH1198</f>
        <v>0</v>
      </c>
      <c r="AI1199" s="364">
        <f t="shared" si="3503"/>
        <v>0</v>
      </c>
      <c r="AJ1199" s="364">
        <f t="shared" si="3503"/>
        <v>0</v>
      </c>
      <c r="AK1199" s="364">
        <f t="shared" si="3503"/>
        <v>0</v>
      </c>
      <c r="AL1199" s="364">
        <f t="shared" si="3503"/>
        <v>0</v>
      </c>
      <c r="AM1199" s="364">
        <f t="shared" si="3503"/>
        <v>0</v>
      </c>
      <c r="AN1199" s="364">
        <f t="shared" si="3503"/>
        <v>0</v>
      </c>
      <c r="AO1199" s="364">
        <f t="shared" si="3503"/>
        <v>0</v>
      </c>
      <c r="AP1199" s="364">
        <f t="shared" si="3503"/>
        <v>0</v>
      </c>
      <c r="AQ1199" s="364">
        <f t="shared" si="3503"/>
        <v>0</v>
      </c>
      <c r="AR1199" s="364">
        <f t="shared" si="3503"/>
        <v>0</v>
      </c>
      <c r="AS1199" s="364">
        <f t="shared" si="3503"/>
        <v>0</v>
      </c>
      <c r="AT1199" s="364">
        <f t="shared" si="3503"/>
        <v>0</v>
      </c>
      <c r="AU1199" s="259"/>
    </row>
    <row r="1200" spans="1:47" ht="15" customHeight="1" outlineLevel="1">
      <c r="A1200" s="466"/>
      <c r="B1200" s="256"/>
      <c r="C1200" s="267"/>
      <c r="D1200" s="253"/>
      <c r="E1200" s="253"/>
      <c r="F1200" s="253"/>
      <c r="G1200" s="253"/>
      <c r="H1200" s="253"/>
      <c r="I1200" s="253"/>
      <c r="J1200" s="253"/>
      <c r="K1200" s="253"/>
      <c r="L1200" s="253"/>
      <c r="M1200" s="253"/>
      <c r="N1200" s="253"/>
      <c r="O1200" s="253"/>
      <c r="P1200" s="253"/>
      <c r="Q1200" s="253"/>
      <c r="R1200" s="253"/>
      <c r="S1200" s="253"/>
      <c r="T1200" s="253"/>
      <c r="U1200" s="253"/>
      <c r="V1200" s="253"/>
      <c r="W1200" s="253"/>
      <c r="X1200" s="253"/>
      <c r="Y1200" s="253"/>
      <c r="Z1200" s="253"/>
      <c r="AA1200" s="253"/>
      <c r="AB1200" s="253"/>
      <c r="AC1200" s="253"/>
      <c r="AD1200" s="253"/>
      <c r="AE1200" s="253"/>
      <c r="AF1200" s="253"/>
      <c r="AG1200" s="365"/>
      <c r="AH1200" s="365"/>
      <c r="AI1200" s="365"/>
      <c r="AJ1200" s="365"/>
      <c r="AK1200" s="365"/>
      <c r="AL1200" s="365"/>
      <c r="AM1200" s="365"/>
      <c r="AN1200" s="365"/>
      <c r="AO1200" s="365"/>
      <c r="AP1200" s="365"/>
      <c r="AQ1200" s="365"/>
      <c r="AR1200" s="365"/>
      <c r="AS1200" s="365"/>
      <c r="AT1200" s="365"/>
      <c r="AU1200" s="268"/>
    </row>
    <row r="1201" spans="1:47" ht="15" customHeight="1" outlineLevel="1">
      <c r="A1201" s="466">
        <v>4</v>
      </c>
      <c r="B1201" s="275" t="s">
        <v>653</v>
      </c>
      <c r="C1201" s="253" t="s">
        <v>25</v>
      </c>
      <c r="D1201" s="257"/>
      <c r="E1201" s="257"/>
      <c r="F1201" s="257"/>
      <c r="G1201" s="257"/>
      <c r="H1201" s="257"/>
      <c r="I1201" s="257"/>
      <c r="J1201" s="257"/>
      <c r="K1201" s="257"/>
      <c r="L1201" s="257"/>
      <c r="M1201" s="257"/>
      <c r="N1201" s="257"/>
      <c r="O1201" s="257"/>
      <c r="P1201" s="257"/>
      <c r="Q1201" s="673"/>
      <c r="R1201" s="253"/>
      <c r="S1201" s="257"/>
      <c r="T1201" s="257"/>
      <c r="U1201" s="257"/>
      <c r="V1201" s="257"/>
      <c r="W1201" s="257"/>
      <c r="X1201" s="257"/>
      <c r="Y1201" s="257"/>
      <c r="Z1201" s="257"/>
      <c r="AA1201" s="257"/>
      <c r="AB1201" s="257"/>
      <c r="AC1201" s="257"/>
      <c r="AD1201" s="257"/>
      <c r="AE1201" s="257"/>
      <c r="AF1201" s="673"/>
      <c r="AG1201" s="368"/>
      <c r="AH1201" s="368"/>
      <c r="AI1201" s="368"/>
      <c r="AJ1201" s="368"/>
      <c r="AK1201" s="368"/>
      <c r="AL1201" s="368"/>
      <c r="AM1201" s="368"/>
      <c r="AN1201" s="363"/>
      <c r="AO1201" s="363"/>
      <c r="AP1201" s="363"/>
      <c r="AQ1201" s="363"/>
      <c r="AR1201" s="363"/>
      <c r="AS1201" s="363"/>
      <c r="AT1201" s="363"/>
      <c r="AU1201" s="258">
        <f>SUM(AG1201:AT1201)</f>
        <v>0</v>
      </c>
    </row>
    <row r="1202" spans="1:47" ht="15" customHeight="1" outlineLevel="1">
      <c r="A1202" s="466"/>
      <c r="B1202" s="256" t="s">
        <v>723</v>
      </c>
      <c r="C1202" s="253" t="s">
        <v>163</v>
      </c>
      <c r="D1202" s="257"/>
      <c r="E1202" s="257"/>
      <c r="F1202" s="257"/>
      <c r="G1202" s="257"/>
      <c r="H1202" s="257"/>
      <c r="I1202" s="257"/>
      <c r="J1202" s="257"/>
      <c r="K1202" s="257"/>
      <c r="L1202" s="257"/>
      <c r="M1202" s="257"/>
      <c r="N1202" s="257"/>
      <c r="O1202" s="257"/>
      <c r="P1202" s="257"/>
      <c r="Q1202" s="673"/>
      <c r="R1202" s="416"/>
      <c r="S1202" s="257"/>
      <c r="T1202" s="257"/>
      <c r="U1202" s="257"/>
      <c r="V1202" s="257"/>
      <c r="W1202" s="257"/>
      <c r="X1202" s="257"/>
      <c r="Y1202" s="257"/>
      <c r="Z1202" s="257"/>
      <c r="AA1202" s="257"/>
      <c r="AB1202" s="257"/>
      <c r="AC1202" s="257"/>
      <c r="AD1202" s="257"/>
      <c r="AE1202" s="257"/>
      <c r="AF1202" s="673"/>
      <c r="AG1202" s="364">
        <f>AG1201</f>
        <v>0</v>
      </c>
      <c r="AH1202" s="364">
        <f t="shared" ref="AH1202:AT1202" si="3504">AH1201</f>
        <v>0</v>
      </c>
      <c r="AI1202" s="364">
        <f t="shared" si="3504"/>
        <v>0</v>
      </c>
      <c r="AJ1202" s="364">
        <f t="shared" si="3504"/>
        <v>0</v>
      </c>
      <c r="AK1202" s="364">
        <f t="shared" si="3504"/>
        <v>0</v>
      </c>
      <c r="AL1202" s="364">
        <f t="shared" si="3504"/>
        <v>0</v>
      </c>
      <c r="AM1202" s="364">
        <f t="shared" si="3504"/>
        <v>0</v>
      </c>
      <c r="AN1202" s="364">
        <f t="shared" si="3504"/>
        <v>0</v>
      </c>
      <c r="AO1202" s="364">
        <f t="shared" si="3504"/>
        <v>0</v>
      </c>
      <c r="AP1202" s="364">
        <f t="shared" si="3504"/>
        <v>0</v>
      </c>
      <c r="AQ1202" s="364">
        <f t="shared" si="3504"/>
        <v>0</v>
      </c>
      <c r="AR1202" s="364">
        <f t="shared" si="3504"/>
        <v>0</v>
      </c>
      <c r="AS1202" s="364">
        <f t="shared" si="3504"/>
        <v>0</v>
      </c>
      <c r="AT1202" s="364">
        <f t="shared" si="3504"/>
        <v>0</v>
      </c>
      <c r="AU1202" s="259"/>
    </row>
    <row r="1203" spans="1:47" ht="15" customHeight="1" outlineLevel="1">
      <c r="A1203" s="466"/>
      <c r="B1203" s="256"/>
      <c r="C1203" s="267"/>
      <c r="D1203" s="266"/>
      <c r="E1203" s="266"/>
      <c r="F1203" s="266"/>
      <c r="G1203" s="266"/>
      <c r="H1203" s="266"/>
      <c r="I1203" s="266"/>
      <c r="J1203" s="266"/>
      <c r="K1203" s="266"/>
      <c r="L1203" s="266"/>
      <c r="M1203" s="266"/>
      <c r="N1203" s="266"/>
      <c r="O1203" s="266"/>
      <c r="P1203" s="266"/>
      <c r="Q1203" s="266"/>
      <c r="R1203" s="253"/>
      <c r="S1203" s="266"/>
      <c r="T1203" s="266"/>
      <c r="U1203" s="266"/>
      <c r="V1203" s="266"/>
      <c r="W1203" s="266"/>
      <c r="X1203" s="266"/>
      <c r="Y1203" s="266"/>
      <c r="Z1203" s="266"/>
      <c r="AA1203" s="266"/>
      <c r="AB1203" s="266"/>
      <c r="AC1203" s="266"/>
      <c r="AD1203" s="266"/>
      <c r="AE1203" s="266"/>
      <c r="AF1203" s="266"/>
      <c r="AG1203" s="365"/>
      <c r="AH1203" s="365"/>
      <c r="AI1203" s="365"/>
      <c r="AJ1203" s="365"/>
      <c r="AK1203" s="365"/>
      <c r="AL1203" s="365"/>
      <c r="AM1203" s="365"/>
      <c r="AN1203" s="365"/>
      <c r="AO1203" s="365"/>
      <c r="AP1203" s="365"/>
      <c r="AQ1203" s="365"/>
      <c r="AR1203" s="365"/>
      <c r="AS1203" s="365"/>
      <c r="AT1203" s="365"/>
      <c r="AU1203" s="268"/>
    </row>
    <row r="1204" spans="1:47" ht="15" customHeight="1" outlineLevel="1">
      <c r="A1204" s="466">
        <v>5</v>
      </c>
      <c r="B1204" s="381" t="s">
        <v>98</v>
      </c>
      <c r="C1204" s="253" t="s">
        <v>25</v>
      </c>
      <c r="D1204" s="257"/>
      <c r="E1204" s="257"/>
      <c r="F1204" s="257"/>
      <c r="G1204" s="257"/>
      <c r="H1204" s="257"/>
      <c r="I1204" s="257"/>
      <c r="J1204" s="257"/>
      <c r="K1204" s="257"/>
      <c r="L1204" s="257"/>
      <c r="M1204" s="257"/>
      <c r="N1204" s="257"/>
      <c r="O1204" s="257"/>
      <c r="P1204" s="257"/>
      <c r="Q1204" s="673"/>
      <c r="R1204" s="253"/>
      <c r="S1204" s="257"/>
      <c r="T1204" s="257"/>
      <c r="U1204" s="257"/>
      <c r="V1204" s="257"/>
      <c r="W1204" s="257"/>
      <c r="X1204" s="257"/>
      <c r="Y1204" s="257"/>
      <c r="Z1204" s="257"/>
      <c r="AA1204" s="257"/>
      <c r="AB1204" s="257"/>
      <c r="AC1204" s="257"/>
      <c r="AD1204" s="257"/>
      <c r="AE1204" s="257"/>
      <c r="AF1204" s="673"/>
      <c r="AG1204" s="368"/>
      <c r="AH1204" s="368"/>
      <c r="AI1204" s="368"/>
      <c r="AJ1204" s="368"/>
      <c r="AK1204" s="368"/>
      <c r="AL1204" s="368"/>
      <c r="AM1204" s="368"/>
      <c r="AN1204" s="363"/>
      <c r="AO1204" s="363"/>
      <c r="AP1204" s="363"/>
      <c r="AQ1204" s="363"/>
      <c r="AR1204" s="363"/>
      <c r="AS1204" s="363"/>
      <c r="AT1204" s="363"/>
      <c r="AU1204" s="258">
        <f>SUM(AG1204:AT1204)</f>
        <v>0</v>
      </c>
    </row>
    <row r="1205" spans="1:47" ht="15" customHeight="1" outlineLevel="1">
      <c r="A1205" s="466"/>
      <c r="B1205" s="256" t="s">
        <v>723</v>
      </c>
      <c r="C1205" s="253" t="s">
        <v>163</v>
      </c>
      <c r="D1205" s="257"/>
      <c r="E1205" s="257"/>
      <c r="F1205" s="257"/>
      <c r="G1205" s="257"/>
      <c r="H1205" s="257"/>
      <c r="I1205" s="257"/>
      <c r="J1205" s="257"/>
      <c r="K1205" s="257"/>
      <c r="L1205" s="257"/>
      <c r="M1205" s="257"/>
      <c r="N1205" s="257"/>
      <c r="O1205" s="257"/>
      <c r="P1205" s="257"/>
      <c r="Q1205" s="673"/>
      <c r="R1205" s="416"/>
      <c r="S1205" s="257"/>
      <c r="T1205" s="257"/>
      <c r="U1205" s="257"/>
      <c r="V1205" s="257"/>
      <c r="W1205" s="257"/>
      <c r="X1205" s="257"/>
      <c r="Y1205" s="257"/>
      <c r="Z1205" s="257"/>
      <c r="AA1205" s="257"/>
      <c r="AB1205" s="257"/>
      <c r="AC1205" s="257"/>
      <c r="AD1205" s="257"/>
      <c r="AE1205" s="257"/>
      <c r="AF1205" s="673"/>
      <c r="AG1205" s="364">
        <f>AG1204</f>
        <v>0</v>
      </c>
      <c r="AH1205" s="364">
        <f t="shared" ref="AH1205:AT1205" si="3505">AH1204</f>
        <v>0</v>
      </c>
      <c r="AI1205" s="364">
        <f t="shared" si="3505"/>
        <v>0</v>
      </c>
      <c r="AJ1205" s="364">
        <f t="shared" si="3505"/>
        <v>0</v>
      </c>
      <c r="AK1205" s="364">
        <f t="shared" si="3505"/>
        <v>0</v>
      </c>
      <c r="AL1205" s="364">
        <f t="shared" si="3505"/>
        <v>0</v>
      </c>
      <c r="AM1205" s="364">
        <f t="shared" si="3505"/>
        <v>0</v>
      </c>
      <c r="AN1205" s="364">
        <f t="shared" si="3505"/>
        <v>0</v>
      </c>
      <c r="AO1205" s="364">
        <f t="shared" si="3505"/>
        <v>0</v>
      </c>
      <c r="AP1205" s="364">
        <f t="shared" si="3505"/>
        <v>0</v>
      </c>
      <c r="AQ1205" s="364">
        <f t="shared" si="3505"/>
        <v>0</v>
      </c>
      <c r="AR1205" s="364">
        <f t="shared" si="3505"/>
        <v>0</v>
      </c>
      <c r="AS1205" s="364">
        <f t="shared" si="3505"/>
        <v>0</v>
      </c>
      <c r="AT1205" s="364">
        <f t="shared" si="3505"/>
        <v>0</v>
      </c>
      <c r="AU1205" s="259"/>
    </row>
    <row r="1206" spans="1:47" ht="15" customHeight="1" outlineLevel="1">
      <c r="A1206" s="466"/>
      <c r="B1206" s="256"/>
      <c r="C1206" s="253"/>
      <c r="D1206" s="253"/>
      <c r="E1206" s="253"/>
      <c r="F1206" s="253"/>
      <c r="G1206" s="253"/>
      <c r="H1206" s="253"/>
      <c r="I1206" s="253"/>
      <c r="J1206" s="253"/>
      <c r="K1206" s="253"/>
      <c r="L1206" s="253"/>
      <c r="M1206" s="253"/>
      <c r="N1206" s="253"/>
      <c r="O1206" s="253"/>
      <c r="P1206" s="253"/>
      <c r="Q1206" s="253"/>
      <c r="R1206" s="253"/>
      <c r="S1206" s="253"/>
      <c r="T1206" s="253"/>
      <c r="U1206" s="253"/>
      <c r="V1206" s="253"/>
      <c r="W1206" s="253"/>
      <c r="X1206" s="253"/>
      <c r="Y1206" s="253"/>
      <c r="Z1206" s="253"/>
      <c r="AA1206" s="253"/>
      <c r="AB1206" s="253"/>
      <c r="AC1206" s="253"/>
      <c r="AD1206" s="253"/>
      <c r="AE1206" s="253"/>
      <c r="AF1206" s="253"/>
      <c r="AG1206" s="375"/>
      <c r="AH1206" s="376"/>
      <c r="AI1206" s="376"/>
      <c r="AJ1206" s="376"/>
      <c r="AK1206" s="376"/>
      <c r="AL1206" s="376"/>
      <c r="AM1206" s="376"/>
      <c r="AN1206" s="376"/>
      <c r="AO1206" s="376"/>
      <c r="AP1206" s="376"/>
      <c r="AQ1206" s="376"/>
      <c r="AR1206" s="376"/>
      <c r="AS1206" s="376"/>
      <c r="AT1206" s="376"/>
      <c r="AU1206" s="259"/>
    </row>
    <row r="1207" spans="1:47" ht="15.6" outlineLevel="1">
      <c r="A1207" s="466"/>
      <c r="B1207" s="280" t="s">
        <v>495</v>
      </c>
      <c r="C1207" s="251"/>
      <c r="D1207" s="251"/>
      <c r="E1207" s="251"/>
      <c r="F1207" s="251"/>
      <c r="G1207" s="251"/>
      <c r="H1207" s="251"/>
      <c r="I1207" s="251"/>
      <c r="J1207" s="251"/>
      <c r="K1207" s="251"/>
      <c r="L1207" s="251"/>
      <c r="M1207" s="251"/>
      <c r="N1207" s="251"/>
      <c r="O1207" s="251"/>
      <c r="P1207" s="251"/>
      <c r="Q1207" s="251"/>
      <c r="R1207" s="252"/>
      <c r="S1207" s="251"/>
      <c r="T1207" s="251"/>
      <c r="U1207" s="251"/>
      <c r="V1207" s="251"/>
      <c r="W1207" s="251"/>
      <c r="X1207" s="251"/>
      <c r="Y1207" s="251"/>
      <c r="Z1207" s="251"/>
      <c r="AA1207" s="251"/>
      <c r="AB1207" s="251"/>
      <c r="AC1207" s="251"/>
      <c r="AD1207" s="251"/>
      <c r="AE1207" s="251"/>
      <c r="AF1207" s="251"/>
      <c r="AG1207" s="367"/>
      <c r="AH1207" s="367"/>
      <c r="AI1207" s="367"/>
      <c r="AJ1207" s="367"/>
      <c r="AK1207" s="367"/>
      <c r="AL1207" s="367"/>
      <c r="AM1207" s="367"/>
      <c r="AN1207" s="367"/>
      <c r="AO1207" s="367"/>
      <c r="AP1207" s="367"/>
      <c r="AQ1207" s="367"/>
      <c r="AR1207" s="367"/>
      <c r="AS1207" s="367"/>
      <c r="AT1207" s="367"/>
      <c r="AU1207" s="254"/>
    </row>
    <row r="1208" spans="1:47" ht="15" customHeight="1" outlineLevel="1">
      <c r="A1208" s="466">
        <v>6</v>
      </c>
      <c r="B1208" s="381" t="s">
        <v>99</v>
      </c>
      <c r="C1208" s="253" t="s">
        <v>25</v>
      </c>
      <c r="D1208" s="257"/>
      <c r="E1208" s="257"/>
      <c r="F1208" s="257"/>
      <c r="G1208" s="257"/>
      <c r="H1208" s="257"/>
      <c r="I1208" s="257"/>
      <c r="J1208" s="257"/>
      <c r="K1208" s="257"/>
      <c r="L1208" s="257"/>
      <c r="M1208" s="257"/>
      <c r="N1208" s="257"/>
      <c r="O1208" s="257"/>
      <c r="P1208" s="257"/>
      <c r="Q1208" s="257"/>
      <c r="R1208" s="257">
        <v>12</v>
      </c>
      <c r="S1208" s="257"/>
      <c r="T1208" s="257"/>
      <c r="U1208" s="257"/>
      <c r="V1208" s="257"/>
      <c r="W1208" s="257"/>
      <c r="X1208" s="257"/>
      <c r="Y1208" s="257"/>
      <c r="Z1208" s="257"/>
      <c r="AA1208" s="257"/>
      <c r="AB1208" s="257"/>
      <c r="AC1208" s="257"/>
      <c r="AD1208" s="257"/>
      <c r="AE1208" s="257"/>
      <c r="AF1208" s="673"/>
      <c r="AG1208" s="368"/>
      <c r="AH1208" s="368"/>
      <c r="AI1208" s="368"/>
      <c r="AJ1208" s="368"/>
      <c r="AK1208" s="368"/>
      <c r="AL1208" s="368"/>
      <c r="AM1208" s="368"/>
      <c r="AN1208" s="368"/>
      <c r="AO1208" s="368"/>
      <c r="AP1208" s="368"/>
      <c r="AQ1208" s="368"/>
      <c r="AR1208" s="368"/>
      <c r="AS1208" s="368"/>
      <c r="AT1208" s="368"/>
      <c r="AU1208" s="258">
        <f>SUM(AG1208:AT1208)</f>
        <v>0</v>
      </c>
    </row>
    <row r="1209" spans="1:47" ht="15" customHeight="1" outlineLevel="1">
      <c r="A1209" s="466"/>
      <c r="B1209" s="256" t="s">
        <v>723</v>
      </c>
      <c r="C1209" s="253" t="s">
        <v>163</v>
      </c>
      <c r="D1209" s="257"/>
      <c r="E1209" s="257"/>
      <c r="F1209" s="257"/>
      <c r="G1209" s="257"/>
      <c r="H1209" s="257"/>
      <c r="I1209" s="257"/>
      <c r="J1209" s="257"/>
      <c r="K1209" s="257"/>
      <c r="L1209" s="257"/>
      <c r="M1209" s="257"/>
      <c r="N1209" s="257"/>
      <c r="O1209" s="257"/>
      <c r="P1209" s="257"/>
      <c r="Q1209" s="257"/>
      <c r="R1209" s="257">
        <f>R1208</f>
        <v>12</v>
      </c>
      <c r="S1209" s="257"/>
      <c r="T1209" s="257"/>
      <c r="U1209" s="257"/>
      <c r="V1209" s="257"/>
      <c r="W1209" s="257"/>
      <c r="X1209" s="257"/>
      <c r="Y1209" s="257"/>
      <c r="Z1209" s="257"/>
      <c r="AA1209" s="257"/>
      <c r="AB1209" s="257"/>
      <c r="AC1209" s="257"/>
      <c r="AD1209" s="257"/>
      <c r="AE1209" s="257"/>
      <c r="AF1209" s="673"/>
      <c r="AG1209" s="364">
        <f>AG1208</f>
        <v>0</v>
      </c>
      <c r="AH1209" s="364">
        <f t="shared" ref="AH1209:AT1209" si="3506">AH1208</f>
        <v>0</v>
      </c>
      <c r="AI1209" s="364">
        <f t="shared" si="3506"/>
        <v>0</v>
      </c>
      <c r="AJ1209" s="364">
        <f t="shared" si="3506"/>
        <v>0</v>
      </c>
      <c r="AK1209" s="364">
        <f t="shared" si="3506"/>
        <v>0</v>
      </c>
      <c r="AL1209" s="364">
        <f t="shared" si="3506"/>
        <v>0</v>
      </c>
      <c r="AM1209" s="364">
        <f t="shared" si="3506"/>
        <v>0</v>
      </c>
      <c r="AN1209" s="364">
        <f t="shared" si="3506"/>
        <v>0</v>
      </c>
      <c r="AO1209" s="364">
        <f t="shared" si="3506"/>
        <v>0</v>
      </c>
      <c r="AP1209" s="364">
        <f t="shared" si="3506"/>
        <v>0</v>
      </c>
      <c r="AQ1209" s="364">
        <f t="shared" si="3506"/>
        <v>0</v>
      </c>
      <c r="AR1209" s="364">
        <f t="shared" si="3506"/>
        <v>0</v>
      </c>
      <c r="AS1209" s="364">
        <f t="shared" si="3506"/>
        <v>0</v>
      </c>
      <c r="AT1209" s="364">
        <f t="shared" si="3506"/>
        <v>0</v>
      </c>
      <c r="AU1209" s="272"/>
    </row>
    <row r="1210" spans="1:47" ht="15" customHeight="1" outlineLevel="1">
      <c r="A1210" s="466"/>
      <c r="B1210" s="271"/>
      <c r="C1210" s="273"/>
      <c r="D1210" s="253"/>
      <c r="E1210" s="253"/>
      <c r="F1210" s="253"/>
      <c r="G1210" s="253"/>
      <c r="H1210" s="253"/>
      <c r="I1210" s="253"/>
      <c r="J1210" s="253"/>
      <c r="K1210" s="253"/>
      <c r="L1210" s="253"/>
      <c r="M1210" s="253"/>
      <c r="N1210" s="253"/>
      <c r="O1210" s="253"/>
      <c r="P1210" s="253"/>
      <c r="Q1210" s="253"/>
      <c r="R1210" s="253"/>
      <c r="S1210" s="253"/>
      <c r="T1210" s="253"/>
      <c r="U1210" s="253"/>
      <c r="V1210" s="253"/>
      <c r="W1210" s="253"/>
      <c r="X1210" s="253"/>
      <c r="Y1210" s="253"/>
      <c r="Z1210" s="253"/>
      <c r="AA1210" s="253"/>
      <c r="AB1210" s="253"/>
      <c r="AC1210" s="253"/>
      <c r="AD1210" s="253"/>
      <c r="AE1210" s="253"/>
      <c r="AF1210" s="253"/>
      <c r="AG1210" s="369"/>
      <c r="AH1210" s="369"/>
      <c r="AI1210" s="369"/>
      <c r="AJ1210" s="369"/>
      <c r="AK1210" s="369"/>
      <c r="AL1210" s="369"/>
      <c r="AM1210" s="369"/>
      <c r="AN1210" s="369"/>
      <c r="AO1210" s="369"/>
      <c r="AP1210" s="369"/>
      <c r="AQ1210" s="369"/>
      <c r="AR1210" s="369"/>
      <c r="AS1210" s="369"/>
      <c r="AT1210" s="369"/>
      <c r="AU1210" s="274"/>
    </row>
    <row r="1211" spans="1:47" ht="15" customHeight="1" outlineLevel="1">
      <c r="A1211" s="466">
        <v>7</v>
      </c>
      <c r="B1211" s="381" t="s">
        <v>100</v>
      </c>
      <c r="C1211" s="253" t="s">
        <v>25</v>
      </c>
      <c r="D1211" s="257"/>
      <c r="E1211" s="257"/>
      <c r="F1211" s="257"/>
      <c r="G1211" s="257"/>
      <c r="H1211" s="257"/>
      <c r="I1211" s="257"/>
      <c r="J1211" s="257"/>
      <c r="K1211" s="257"/>
      <c r="L1211" s="257"/>
      <c r="M1211" s="257"/>
      <c r="N1211" s="257"/>
      <c r="O1211" s="257"/>
      <c r="P1211" s="257"/>
      <c r="Q1211" s="257"/>
      <c r="R1211" s="257">
        <v>12</v>
      </c>
      <c r="S1211" s="257"/>
      <c r="T1211" s="257"/>
      <c r="U1211" s="257"/>
      <c r="V1211" s="257"/>
      <c r="W1211" s="257"/>
      <c r="X1211" s="257"/>
      <c r="Y1211" s="257"/>
      <c r="Z1211" s="257"/>
      <c r="AA1211" s="257"/>
      <c r="AB1211" s="257"/>
      <c r="AC1211" s="257"/>
      <c r="AD1211" s="257"/>
      <c r="AE1211" s="257"/>
      <c r="AF1211" s="673"/>
      <c r="AG1211" s="368"/>
      <c r="AH1211" s="368"/>
      <c r="AI1211" s="368"/>
      <c r="AJ1211" s="368"/>
      <c r="AK1211" s="368"/>
      <c r="AL1211" s="368"/>
      <c r="AM1211" s="368"/>
      <c r="AN1211" s="368"/>
      <c r="AO1211" s="368"/>
      <c r="AP1211" s="368"/>
      <c r="AQ1211" s="368"/>
      <c r="AR1211" s="368"/>
      <c r="AS1211" s="368"/>
      <c r="AT1211" s="368"/>
      <c r="AU1211" s="258">
        <f>SUM(AG1211:AT1211)</f>
        <v>0</v>
      </c>
    </row>
    <row r="1212" spans="1:47" ht="15" customHeight="1" outlineLevel="1">
      <c r="A1212" s="466"/>
      <c r="B1212" s="256" t="s">
        <v>723</v>
      </c>
      <c r="C1212" s="253" t="s">
        <v>163</v>
      </c>
      <c r="D1212" s="257"/>
      <c r="E1212" s="257"/>
      <c r="F1212" s="257"/>
      <c r="G1212" s="257"/>
      <c r="H1212" s="257"/>
      <c r="I1212" s="257"/>
      <c r="J1212" s="257"/>
      <c r="K1212" s="257"/>
      <c r="L1212" s="257"/>
      <c r="M1212" s="257"/>
      <c r="N1212" s="257"/>
      <c r="O1212" s="257"/>
      <c r="P1212" s="257"/>
      <c r="Q1212" s="257"/>
      <c r="R1212" s="257">
        <f>R1211</f>
        <v>12</v>
      </c>
      <c r="S1212" s="257"/>
      <c r="T1212" s="257"/>
      <c r="U1212" s="257"/>
      <c r="V1212" s="257"/>
      <c r="W1212" s="257"/>
      <c r="X1212" s="257"/>
      <c r="Y1212" s="257"/>
      <c r="Z1212" s="257"/>
      <c r="AA1212" s="257"/>
      <c r="AB1212" s="257"/>
      <c r="AC1212" s="257"/>
      <c r="AD1212" s="257"/>
      <c r="AE1212" s="257"/>
      <c r="AF1212" s="673"/>
      <c r="AG1212" s="364">
        <f>AG1211</f>
        <v>0</v>
      </c>
      <c r="AH1212" s="364">
        <f t="shared" ref="AH1212:AT1212" si="3507">AH1211</f>
        <v>0</v>
      </c>
      <c r="AI1212" s="364">
        <f t="shared" si="3507"/>
        <v>0</v>
      </c>
      <c r="AJ1212" s="364">
        <f t="shared" si="3507"/>
        <v>0</v>
      </c>
      <c r="AK1212" s="364">
        <f t="shared" si="3507"/>
        <v>0</v>
      </c>
      <c r="AL1212" s="364">
        <f t="shared" si="3507"/>
        <v>0</v>
      </c>
      <c r="AM1212" s="364">
        <f t="shared" si="3507"/>
        <v>0</v>
      </c>
      <c r="AN1212" s="364">
        <f t="shared" si="3507"/>
        <v>0</v>
      </c>
      <c r="AO1212" s="364">
        <f t="shared" si="3507"/>
        <v>0</v>
      </c>
      <c r="AP1212" s="364">
        <f t="shared" si="3507"/>
        <v>0</v>
      </c>
      <c r="AQ1212" s="364">
        <f t="shared" si="3507"/>
        <v>0</v>
      </c>
      <c r="AR1212" s="364">
        <f t="shared" si="3507"/>
        <v>0</v>
      </c>
      <c r="AS1212" s="364">
        <f t="shared" si="3507"/>
        <v>0</v>
      </c>
      <c r="AT1212" s="364">
        <f t="shared" si="3507"/>
        <v>0</v>
      </c>
      <c r="AU1212" s="272"/>
    </row>
    <row r="1213" spans="1:47" ht="15" customHeight="1" outlineLevel="1">
      <c r="A1213" s="466"/>
      <c r="B1213" s="275"/>
      <c r="C1213" s="273"/>
      <c r="D1213" s="253"/>
      <c r="E1213" s="253"/>
      <c r="F1213" s="253"/>
      <c r="G1213" s="253"/>
      <c r="H1213" s="253"/>
      <c r="I1213" s="253"/>
      <c r="J1213" s="253"/>
      <c r="K1213" s="253"/>
      <c r="L1213" s="253"/>
      <c r="M1213" s="253"/>
      <c r="N1213" s="253"/>
      <c r="O1213" s="253"/>
      <c r="P1213" s="253"/>
      <c r="Q1213" s="253"/>
      <c r="R1213" s="253"/>
      <c r="S1213" s="253"/>
      <c r="T1213" s="253"/>
      <c r="U1213" s="253"/>
      <c r="V1213" s="253"/>
      <c r="W1213" s="253"/>
      <c r="X1213" s="253"/>
      <c r="Y1213" s="253"/>
      <c r="Z1213" s="253"/>
      <c r="AA1213" s="253"/>
      <c r="AB1213" s="253"/>
      <c r="AC1213" s="253"/>
      <c r="AD1213" s="253"/>
      <c r="AE1213" s="253"/>
      <c r="AF1213" s="253"/>
      <c r="AG1213" s="369"/>
      <c r="AH1213" s="370"/>
      <c r="AI1213" s="369"/>
      <c r="AJ1213" s="369"/>
      <c r="AK1213" s="369"/>
      <c r="AL1213" s="369"/>
      <c r="AM1213" s="369"/>
      <c r="AN1213" s="369"/>
      <c r="AO1213" s="369"/>
      <c r="AP1213" s="369"/>
      <c r="AQ1213" s="369"/>
      <c r="AR1213" s="369"/>
      <c r="AS1213" s="369"/>
      <c r="AT1213" s="369"/>
      <c r="AU1213" s="274"/>
    </row>
    <row r="1214" spans="1:47" ht="15" customHeight="1" outlineLevel="1">
      <c r="A1214" s="466">
        <v>8</v>
      </c>
      <c r="B1214" s="381" t="s">
        <v>101</v>
      </c>
      <c r="C1214" s="253" t="s">
        <v>25</v>
      </c>
      <c r="D1214" s="257"/>
      <c r="E1214" s="257"/>
      <c r="F1214" s="257"/>
      <c r="G1214" s="257"/>
      <c r="H1214" s="257"/>
      <c r="I1214" s="257"/>
      <c r="J1214" s="257"/>
      <c r="K1214" s="257"/>
      <c r="L1214" s="257"/>
      <c r="M1214" s="257"/>
      <c r="N1214" s="257"/>
      <c r="O1214" s="257"/>
      <c r="P1214" s="257"/>
      <c r="Q1214" s="257"/>
      <c r="R1214" s="257">
        <v>12</v>
      </c>
      <c r="S1214" s="257"/>
      <c r="T1214" s="257"/>
      <c r="U1214" s="257"/>
      <c r="V1214" s="257"/>
      <c r="W1214" s="257"/>
      <c r="X1214" s="257"/>
      <c r="Y1214" s="257"/>
      <c r="Z1214" s="257"/>
      <c r="AA1214" s="257"/>
      <c r="AB1214" s="257"/>
      <c r="AC1214" s="257"/>
      <c r="AD1214" s="257"/>
      <c r="AE1214" s="257"/>
      <c r="AF1214" s="673"/>
      <c r="AG1214" s="368"/>
      <c r="AH1214" s="368"/>
      <c r="AI1214" s="368"/>
      <c r="AJ1214" s="368"/>
      <c r="AK1214" s="368"/>
      <c r="AL1214" s="368"/>
      <c r="AM1214" s="368"/>
      <c r="AN1214" s="368"/>
      <c r="AO1214" s="368"/>
      <c r="AP1214" s="368"/>
      <c r="AQ1214" s="368"/>
      <c r="AR1214" s="368"/>
      <c r="AS1214" s="368"/>
      <c r="AT1214" s="368"/>
      <c r="AU1214" s="258">
        <f>SUM(AG1214:AT1214)</f>
        <v>0</v>
      </c>
    </row>
    <row r="1215" spans="1:47" ht="15" customHeight="1" outlineLevel="1">
      <c r="A1215" s="466"/>
      <c r="B1215" s="256" t="s">
        <v>723</v>
      </c>
      <c r="C1215" s="253" t="s">
        <v>163</v>
      </c>
      <c r="D1215" s="257"/>
      <c r="E1215" s="257"/>
      <c r="F1215" s="257"/>
      <c r="G1215" s="257"/>
      <c r="H1215" s="257"/>
      <c r="I1215" s="257"/>
      <c r="J1215" s="257"/>
      <c r="K1215" s="257"/>
      <c r="L1215" s="257"/>
      <c r="M1215" s="257"/>
      <c r="N1215" s="257"/>
      <c r="O1215" s="257"/>
      <c r="P1215" s="257"/>
      <c r="Q1215" s="257"/>
      <c r="R1215" s="257">
        <f>R1214</f>
        <v>12</v>
      </c>
      <c r="S1215" s="257"/>
      <c r="T1215" s="257"/>
      <c r="U1215" s="257"/>
      <c r="V1215" s="257"/>
      <c r="W1215" s="257"/>
      <c r="X1215" s="257"/>
      <c r="Y1215" s="257"/>
      <c r="Z1215" s="257"/>
      <c r="AA1215" s="257"/>
      <c r="AB1215" s="257"/>
      <c r="AC1215" s="257"/>
      <c r="AD1215" s="257"/>
      <c r="AE1215" s="257"/>
      <c r="AF1215" s="673"/>
      <c r="AG1215" s="364">
        <f>AG1214</f>
        <v>0</v>
      </c>
      <c r="AH1215" s="364">
        <f t="shared" ref="AH1215:AT1215" si="3508">AH1214</f>
        <v>0</v>
      </c>
      <c r="AI1215" s="364">
        <f t="shared" si="3508"/>
        <v>0</v>
      </c>
      <c r="AJ1215" s="364">
        <f t="shared" si="3508"/>
        <v>0</v>
      </c>
      <c r="AK1215" s="364">
        <f t="shared" si="3508"/>
        <v>0</v>
      </c>
      <c r="AL1215" s="364">
        <f t="shared" si="3508"/>
        <v>0</v>
      </c>
      <c r="AM1215" s="364">
        <f t="shared" si="3508"/>
        <v>0</v>
      </c>
      <c r="AN1215" s="364">
        <f t="shared" si="3508"/>
        <v>0</v>
      </c>
      <c r="AO1215" s="364">
        <f t="shared" si="3508"/>
        <v>0</v>
      </c>
      <c r="AP1215" s="364">
        <f t="shared" si="3508"/>
        <v>0</v>
      </c>
      <c r="AQ1215" s="364">
        <f t="shared" si="3508"/>
        <v>0</v>
      </c>
      <c r="AR1215" s="364">
        <f t="shared" si="3508"/>
        <v>0</v>
      </c>
      <c r="AS1215" s="364">
        <f t="shared" si="3508"/>
        <v>0</v>
      </c>
      <c r="AT1215" s="364">
        <f t="shared" si="3508"/>
        <v>0</v>
      </c>
      <c r="AU1215" s="272"/>
    </row>
    <row r="1216" spans="1:47" ht="15" customHeight="1" outlineLevel="1">
      <c r="A1216" s="466"/>
      <c r="B1216" s="275"/>
      <c r="C1216" s="273"/>
      <c r="D1216" s="277"/>
      <c r="E1216" s="277"/>
      <c r="F1216" s="277"/>
      <c r="G1216" s="277"/>
      <c r="H1216" s="277"/>
      <c r="I1216" s="277"/>
      <c r="J1216" s="277"/>
      <c r="K1216" s="277"/>
      <c r="L1216" s="277"/>
      <c r="M1216" s="277"/>
      <c r="N1216" s="277"/>
      <c r="O1216" s="277"/>
      <c r="P1216" s="277"/>
      <c r="Q1216" s="277"/>
      <c r="R1216" s="253"/>
      <c r="S1216" s="277"/>
      <c r="T1216" s="277"/>
      <c r="U1216" s="277"/>
      <c r="V1216" s="277"/>
      <c r="W1216" s="277"/>
      <c r="X1216" s="277"/>
      <c r="Y1216" s="277"/>
      <c r="Z1216" s="277"/>
      <c r="AA1216" s="277"/>
      <c r="AB1216" s="277"/>
      <c r="AC1216" s="277"/>
      <c r="AD1216" s="277"/>
      <c r="AE1216" s="277"/>
      <c r="AF1216" s="277"/>
      <c r="AG1216" s="369"/>
      <c r="AH1216" s="370"/>
      <c r="AI1216" s="369"/>
      <c r="AJ1216" s="369"/>
      <c r="AK1216" s="369"/>
      <c r="AL1216" s="369"/>
      <c r="AM1216" s="369"/>
      <c r="AN1216" s="369"/>
      <c r="AO1216" s="369"/>
      <c r="AP1216" s="369"/>
      <c r="AQ1216" s="369"/>
      <c r="AR1216" s="369"/>
      <c r="AS1216" s="369"/>
      <c r="AT1216" s="369"/>
      <c r="AU1216" s="274"/>
    </row>
    <row r="1217" spans="1:47" ht="15" customHeight="1" outlineLevel="1">
      <c r="A1217" s="466">
        <v>9</v>
      </c>
      <c r="B1217" s="381" t="s">
        <v>102</v>
      </c>
      <c r="C1217" s="253" t="s">
        <v>25</v>
      </c>
      <c r="D1217" s="257"/>
      <c r="E1217" s="257"/>
      <c r="F1217" s="257"/>
      <c r="G1217" s="257"/>
      <c r="H1217" s="257"/>
      <c r="I1217" s="257"/>
      <c r="J1217" s="257"/>
      <c r="K1217" s="257"/>
      <c r="L1217" s="257"/>
      <c r="M1217" s="257"/>
      <c r="N1217" s="257"/>
      <c r="O1217" s="257"/>
      <c r="P1217" s="257"/>
      <c r="Q1217" s="257"/>
      <c r="R1217" s="257">
        <v>12</v>
      </c>
      <c r="S1217" s="257"/>
      <c r="T1217" s="257"/>
      <c r="U1217" s="257"/>
      <c r="V1217" s="257"/>
      <c r="W1217" s="257"/>
      <c r="X1217" s="257"/>
      <c r="Y1217" s="257"/>
      <c r="Z1217" s="257"/>
      <c r="AA1217" s="257"/>
      <c r="AB1217" s="257"/>
      <c r="AC1217" s="257"/>
      <c r="AD1217" s="257"/>
      <c r="AE1217" s="257"/>
      <c r="AF1217" s="673"/>
      <c r="AG1217" s="368"/>
      <c r="AH1217" s="368"/>
      <c r="AI1217" s="368"/>
      <c r="AJ1217" s="368"/>
      <c r="AK1217" s="368"/>
      <c r="AL1217" s="368"/>
      <c r="AM1217" s="368"/>
      <c r="AN1217" s="368"/>
      <c r="AO1217" s="368"/>
      <c r="AP1217" s="368"/>
      <c r="AQ1217" s="368"/>
      <c r="AR1217" s="368"/>
      <c r="AS1217" s="368"/>
      <c r="AT1217" s="368"/>
      <c r="AU1217" s="258">
        <f>SUM(AG1217:AT1217)</f>
        <v>0</v>
      </c>
    </row>
    <row r="1218" spans="1:47" ht="15" customHeight="1" outlineLevel="1">
      <c r="A1218" s="466"/>
      <c r="B1218" s="256" t="s">
        <v>723</v>
      </c>
      <c r="C1218" s="253" t="s">
        <v>163</v>
      </c>
      <c r="D1218" s="257"/>
      <c r="E1218" s="257"/>
      <c r="F1218" s="257"/>
      <c r="G1218" s="257"/>
      <c r="H1218" s="257"/>
      <c r="I1218" s="257"/>
      <c r="J1218" s="257"/>
      <c r="K1218" s="257"/>
      <c r="L1218" s="257"/>
      <c r="M1218" s="257"/>
      <c r="N1218" s="257"/>
      <c r="O1218" s="257"/>
      <c r="P1218" s="257"/>
      <c r="Q1218" s="257"/>
      <c r="R1218" s="257">
        <f>R1217</f>
        <v>12</v>
      </c>
      <c r="S1218" s="257"/>
      <c r="T1218" s="257"/>
      <c r="U1218" s="257"/>
      <c r="V1218" s="257"/>
      <c r="W1218" s="257"/>
      <c r="X1218" s="257"/>
      <c r="Y1218" s="257"/>
      <c r="Z1218" s="257"/>
      <c r="AA1218" s="257"/>
      <c r="AB1218" s="257"/>
      <c r="AC1218" s="257"/>
      <c r="AD1218" s="257"/>
      <c r="AE1218" s="257"/>
      <c r="AF1218" s="673"/>
      <c r="AG1218" s="364">
        <f>AG1217</f>
        <v>0</v>
      </c>
      <c r="AH1218" s="364">
        <f t="shared" ref="AH1218:AT1218" si="3509">AH1217</f>
        <v>0</v>
      </c>
      <c r="AI1218" s="364">
        <f t="shared" si="3509"/>
        <v>0</v>
      </c>
      <c r="AJ1218" s="364">
        <f t="shared" si="3509"/>
        <v>0</v>
      </c>
      <c r="AK1218" s="364">
        <f t="shared" si="3509"/>
        <v>0</v>
      </c>
      <c r="AL1218" s="364">
        <f t="shared" si="3509"/>
        <v>0</v>
      </c>
      <c r="AM1218" s="364">
        <f t="shared" si="3509"/>
        <v>0</v>
      </c>
      <c r="AN1218" s="364">
        <f t="shared" si="3509"/>
        <v>0</v>
      </c>
      <c r="AO1218" s="364">
        <f t="shared" si="3509"/>
        <v>0</v>
      </c>
      <c r="AP1218" s="364">
        <f t="shared" si="3509"/>
        <v>0</v>
      </c>
      <c r="AQ1218" s="364">
        <f t="shared" si="3509"/>
        <v>0</v>
      </c>
      <c r="AR1218" s="364">
        <f t="shared" si="3509"/>
        <v>0</v>
      </c>
      <c r="AS1218" s="364">
        <f t="shared" si="3509"/>
        <v>0</v>
      </c>
      <c r="AT1218" s="364">
        <f t="shared" si="3509"/>
        <v>0</v>
      </c>
      <c r="AU1218" s="272"/>
    </row>
    <row r="1219" spans="1:47" ht="15" customHeight="1" outlineLevel="1">
      <c r="A1219" s="466"/>
      <c r="B1219" s="275"/>
      <c r="C1219" s="273"/>
      <c r="D1219" s="277"/>
      <c r="E1219" s="277"/>
      <c r="F1219" s="277"/>
      <c r="G1219" s="277"/>
      <c r="H1219" s="277"/>
      <c r="I1219" s="277"/>
      <c r="J1219" s="277"/>
      <c r="K1219" s="277"/>
      <c r="L1219" s="277"/>
      <c r="M1219" s="277"/>
      <c r="N1219" s="277"/>
      <c r="O1219" s="277"/>
      <c r="P1219" s="277"/>
      <c r="Q1219" s="277"/>
      <c r="R1219" s="253"/>
      <c r="S1219" s="277"/>
      <c r="T1219" s="277"/>
      <c r="U1219" s="277"/>
      <c r="V1219" s="277"/>
      <c r="W1219" s="277"/>
      <c r="X1219" s="277"/>
      <c r="Y1219" s="277"/>
      <c r="Z1219" s="277"/>
      <c r="AA1219" s="277"/>
      <c r="AB1219" s="277"/>
      <c r="AC1219" s="277"/>
      <c r="AD1219" s="277"/>
      <c r="AE1219" s="277"/>
      <c r="AF1219" s="277"/>
      <c r="AG1219" s="369"/>
      <c r="AH1219" s="369"/>
      <c r="AI1219" s="369"/>
      <c r="AJ1219" s="369"/>
      <c r="AK1219" s="369"/>
      <c r="AL1219" s="369"/>
      <c r="AM1219" s="369"/>
      <c r="AN1219" s="369"/>
      <c r="AO1219" s="369"/>
      <c r="AP1219" s="369"/>
      <c r="AQ1219" s="369"/>
      <c r="AR1219" s="369"/>
      <c r="AS1219" s="369"/>
      <c r="AT1219" s="369"/>
      <c r="AU1219" s="274"/>
    </row>
    <row r="1220" spans="1:47" ht="15" customHeight="1" outlineLevel="1">
      <c r="A1220" s="466">
        <v>10</v>
      </c>
      <c r="B1220" s="381" t="s">
        <v>103</v>
      </c>
      <c r="C1220" s="253" t="s">
        <v>25</v>
      </c>
      <c r="D1220" s="257"/>
      <c r="E1220" s="257"/>
      <c r="F1220" s="257"/>
      <c r="G1220" s="257"/>
      <c r="H1220" s="257"/>
      <c r="I1220" s="257"/>
      <c r="J1220" s="257"/>
      <c r="K1220" s="257"/>
      <c r="L1220" s="257"/>
      <c r="M1220" s="257"/>
      <c r="N1220" s="257"/>
      <c r="O1220" s="257"/>
      <c r="P1220" s="257"/>
      <c r="Q1220" s="257"/>
      <c r="R1220" s="257">
        <v>3</v>
      </c>
      <c r="S1220" s="257"/>
      <c r="T1220" s="257"/>
      <c r="U1220" s="257"/>
      <c r="V1220" s="257"/>
      <c r="W1220" s="257"/>
      <c r="X1220" s="257"/>
      <c r="Y1220" s="257"/>
      <c r="Z1220" s="257"/>
      <c r="AA1220" s="257"/>
      <c r="AB1220" s="257"/>
      <c r="AC1220" s="257"/>
      <c r="AD1220" s="257"/>
      <c r="AE1220" s="257"/>
      <c r="AF1220" s="673"/>
      <c r="AG1220" s="368"/>
      <c r="AH1220" s="368"/>
      <c r="AI1220" s="368"/>
      <c r="AJ1220" s="368"/>
      <c r="AK1220" s="368"/>
      <c r="AL1220" s="368"/>
      <c r="AM1220" s="368"/>
      <c r="AN1220" s="368"/>
      <c r="AO1220" s="368"/>
      <c r="AP1220" s="368"/>
      <c r="AQ1220" s="368"/>
      <c r="AR1220" s="368"/>
      <c r="AS1220" s="368"/>
      <c r="AT1220" s="368"/>
      <c r="AU1220" s="258">
        <f>SUM(AG1220:AT1220)</f>
        <v>0</v>
      </c>
    </row>
    <row r="1221" spans="1:47" ht="15" customHeight="1" outlineLevel="1">
      <c r="A1221" s="466"/>
      <c r="B1221" s="256" t="s">
        <v>723</v>
      </c>
      <c r="C1221" s="253" t="s">
        <v>163</v>
      </c>
      <c r="D1221" s="257"/>
      <c r="E1221" s="257"/>
      <c r="F1221" s="257"/>
      <c r="G1221" s="257"/>
      <c r="H1221" s="257"/>
      <c r="I1221" s="257"/>
      <c r="J1221" s="257"/>
      <c r="K1221" s="257"/>
      <c r="L1221" s="257"/>
      <c r="M1221" s="257"/>
      <c r="N1221" s="257"/>
      <c r="O1221" s="257"/>
      <c r="P1221" s="257"/>
      <c r="Q1221" s="257"/>
      <c r="R1221" s="257">
        <f>R1220</f>
        <v>3</v>
      </c>
      <c r="S1221" s="257"/>
      <c r="T1221" s="257"/>
      <c r="U1221" s="257"/>
      <c r="V1221" s="257"/>
      <c r="W1221" s="257"/>
      <c r="X1221" s="257"/>
      <c r="Y1221" s="257"/>
      <c r="Z1221" s="257"/>
      <c r="AA1221" s="257"/>
      <c r="AB1221" s="257"/>
      <c r="AC1221" s="257"/>
      <c r="AD1221" s="257"/>
      <c r="AE1221" s="257"/>
      <c r="AF1221" s="673"/>
      <c r="AG1221" s="364">
        <f>AG1220</f>
        <v>0</v>
      </c>
      <c r="AH1221" s="364">
        <f t="shared" ref="AH1221:AT1221" si="3510">AH1220</f>
        <v>0</v>
      </c>
      <c r="AI1221" s="364">
        <f t="shared" si="3510"/>
        <v>0</v>
      </c>
      <c r="AJ1221" s="364">
        <f t="shared" si="3510"/>
        <v>0</v>
      </c>
      <c r="AK1221" s="364">
        <f t="shared" si="3510"/>
        <v>0</v>
      </c>
      <c r="AL1221" s="364">
        <f t="shared" si="3510"/>
        <v>0</v>
      </c>
      <c r="AM1221" s="364">
        <f t="shared" si="3510"/>
        <v>0</v>
      </c>
      <c r="AN1221" s="364">
        <f t="shared" si="3510"/>
        <v>0</v>
      </c>
      <c r="AO1221" s="364">
        <f t="shared" si="3510"/>
        <v>0</v>
      </c>
      <c r="AP1221" s="364">
        <f t="shared" si="3510"/>
        <v>0</v>
      </c>
      <c r="AQ1221" s="364">
        <f t="shared" si="3510"/>
        <v>0</v>
      </c>
      <c r="AR1221" s="364">
        <f t="shared" si="3510"/>
        <v>0</v>
      </c>
      <c r="AS1221" s="364">
        <f t="shared" si="3510"/>
        <v>0</v>
      </c>
      <c r="AT1221" s="364">
        <f t="shared" si="3510"/>
        <v>0</v>
      </c>
      <c r="AU1221" s="272"/>
    </row>
    <row r="1222" spans="1:47" ht="15" customHeight="1" outlineLevel="1">
      <c r="A1222" s="466"/>
      <c r="B1222" s="275"/>
      <c r="C1222" s="273"/>
      <c r="D1222" s="277"/>
      <c r="E1222" s="277"/>
      <c r="F1222" s="277"/>
      <c r="G1222" s="277"/>
      <c r="H1222" s="277"/>
      <c r="I1222" s="277"/>
      <c r="J1222" s="277"/>
      <c r="K1222" s="277"/>
      <c r="L1222" s="277"/>
      <c r="M1222" s="277"/>
      <c r="N1222" s="277"/>
      <c r="O1222" s="277"/>
      <c r="P1222" s="277"/>
      <c r="Q1222" s="277"/>
      <c r="R1222" s="253"/>
      <c r="S1222" s="277"/>
      <c r="T1222" s="277"/>
      <c r="U1222" s="277"/>
      <c r="V1222" s="277"/>
      <c r="W1222" s="277"/>
      <c r="X1222" s="277"/>
      <c r="Y1222" s="277"/>
      <c r="Z1222" s="277"/>
      <c r="AA1222" s="277"/>
      <c r="AB1222" s="277"/>
      <c r="AC1222" s="277"/>
      <c r="AD1222" s="277"/>
      <c r="AE1222" s="277"/>
      <c r="AF1222" s="277"/>
      <c r="AG1222" s="369"/>
      <c r="AH1222" s="370"/>
      <c r="AI1222" s="369"/>
      <c r="AJ1222" s="369"/>
      <c r="AK1222" s="369"/>
      <c r="AL1222" s="369"/>
      <c r="AM1222" s="369"/>
      <c r="AN1222" s="369"/>
      <c r="AO1222" s="369"/>
      <c r="AP1222" s="369"/>
      <c r="AQ1222" s="369"/>
      <c r="AR1222" s="369"/>
      <c r="AS1222" s="369"/>
      <c r="AT1222" s="369"/>
      <c r="AU1222" s="274"/>
    </row>
    <row r="1223" spans="1:47" ht="15" customHeight="1" outlineLevel="1">
      <c r="A1223" s="466"/>
      <c r="B1223" s="250" t="s">
        <v>10</v>
      </c>
      <c r="C1223" s="251"/>
      <c r="D1223" s="251"/>
      <c r="E1223" s="251"/>
      <c r="F1223" s="251"/>
      <c r="G1223" s="251"/>
      <c r="H1223" s="251"/>
      <c r="I1223" s="251"/>
      <c r="J1223" s="251"/>
      <c r="K1223" s="251"/>
      <c r="L1223" s="251"/>
      <c r="M1223" s="251"/>
      <c r="N1223" s="251"/>
      <c r="O1223" s="251"/>
      <c r="P1223" s="251"/>
      <c r="Q1223" s="251"/>
      <c r="R1223" s="252"/>
      <c r="S1223" s="251"/>
      <c r="T1223" s="251"/>
      <c r="U1223" s="251"/>
      <c r="V1223" s="251"/>
      <c r="W1223" s="251"/>
      <c r="X1223" s="251"/>
      <c r="Y1223" s="251"/>
      <c r="Z1223" s="251"/>
      <c r="AA1223" s="251"/>
      <c r="AB1223" s="251"/>
      <c r="AC1223" s="251"/>
      <c r="AD1223" s="251"/>
      <c r="AE1223" s="251"/>
      <c r="AF1223" s="251"/>
      <c r="AG1223" s="367"/>
      <c r="AH1223" s="367"/>
      <c r="AI1223" s="367"/>
      <c r="AJ1223" s="367"/>
      <c r="AK1223" s="367"/>
      <c r="AL1223" s="367"/>
      <c r="AM1223" s="367"/>
      <c r="AN1223" s="367"/>
      <c r="AO1223" s="367"/>
      <c r="AP1223" s="367"/>
      <c r="AQ1223" s="367"/>
      <c r="AR1223" s="367"/>
      <c r="AS1223" s="367"/>
      <c r="AT1223" s="367"/>
      <c r="AU1223" s="254"/>
    </row>
    <row r="1224" spans="1:47" ht="15" customHeight="1" outlineLevel="1">
      <c r="A1224" s="466">
        <v>11</v>
      </c>
      <c r="B1224" s="381" t="s">
        <v>104</v>
      </c>
      <c r="C1224" s="253" t="s">
        <v>25</v>
      </c>
      <c r="D1224" s="257"/>
      <c r="E1224" s="257"/>
      <c r="F1224" s="257"/>
      <c r="G1224" s="257"/>
      <c r="H1224" s="257"/>
      <c r="I1224" s="257"/>
      <c r="J1224" s="257"/>
      <c r="K1224" s="257"/>
      <c r="L1224" s="257"/>
      <c r="M1224" s="257"/>
      <c r="N1224" s="257"/>
      <c r="O1224" s="257"/>
      <c r="P1224" s="257"/>
      <c r="Q1224" s="257"/>
      <c r="R1224" s="257">
        <v>12</v>
      </c>
      <c r="S1224" s="257"/>
      <c r="T1224" s="257"/>
      <c r="U1224" s="257"/>
      <c r="V1224" s="257"/>
      <c r="W1224" s="257"/>
      <c r="X1224" s="257"/>
      <c r="Y1224" s="257"/>
      <c r="Z1224" s="257"/>
      <c r="AA1224" s="257"/>
      <c r="AB1224" s="257"/>
      <c r="AC1224" s="257"/>
      <c r="AD1224" s="257"/>
      <c r="AE1224" s="257"/>
      <c r="AF1224" s="673"/>
      <c r="AG1224" s="379"/>
      <c r="AH1224" s="368"/>
      <c r="AI1224" s="368"/>
      <c r="AJ1224" s="368"/>
      <c r="AK1224" s="368"/>
      <c r="AL1224" s="368"/>
      <c r="AM1224" s="368"/>
      <c r="AN1224" s="368"/>
      <c r="AO1224" s="368"/>
      <c r="AP1224" s="368"/>
      <c r="AQ1224" s="368"/>
      <c r="AR1224" s="368"/>
      <c r="AS1224" s="368"/>
      <c r="AT1224" s="368"/>
      <c r="AU1224" s="258">
        <f>SUM(AG1224:AT1224)</f>
        <v>0</v>
      </c>
    </row>
    <row r="1225" spans="1:47" ht="15" customHeight="1" outlineLevel="1">
      <c r="A1225" s="466"/>
      <c r="B1225" s="256" t="s">
        <v>723</v>
      </c>
      <c r="C1225" s="253" t="s">
        <v>163</v>
      </c>
      <c r="D1225" s="257"/>
      <c r="E1225" s="257"/>
      <c r="F1225" s="257"/>
      <c r="G1225" s="257"/>
      <c r="H1225" s="257"/>
      <c r="I1225" s="257"/>
      <c r="J1225" s="257"/>
      <c r="K1225" s="257"/>
      <c r="L1225" s="257"/>
      <c r="M1225" s="257"/>
      <c r="N1225" s="257"/>
      <c r="O1225" s="257"/>
      <c r="P1225" s="257"/>
      <c r="Q1225" s="257"/>
      <c r="R1225" s="257">
        <f>R1224</f>
        <v>12</v>
      </c>
      <c r="S1225" s="257"/>
      <c r="T1225" s="257"/>
      <c r="U1225" s="257"/>
      <c r="V1225" s="257"/>
      <c r="W1225" s="257"/>
      <c r="X1225" s="257"/>
      <c r="Y1225" s="257"/>
      <c r="Z1225" s="257"/>
      <c r="AA1225" s="257"/>
      <c r="AB1225" s="257"/>
      <c r="AC1225" s="257"/>
      <c r="AD1225" s="257"/>
      <c r="AE1225" s="257"/>
      <c r="AF1225" s="673"/>
      <c r="AG1225" s="364">
        <f>AG1224</f>
        <v>0</v>
      </c>
      <c r="AH1225" s="364">
        <f t="shared" ref="AH1225:AT1225" si="3511">AH1224</f>
        <v>0</v>
      </c>
      <c r="AI1225" s="364">
        <f t="shared" si="3511"/>
        <v>0</v>
      </c>
      <c r="AJ1225" s="364">
        <f t="shared" si="3511"/>
        <v>0</v>
      </c>
      <c r="AK1225" s="364">
        <f t="shared" si="3511"/>
        <v>0</v>
      </c>
      <c r="AL1225" s="364">
        <f t="shared" si="3511"/>
        <v>0</v>
      </c>
      <c r="AM1225" s="364">
        <f t="shared" si="3511"/>
        <v>0</v>
      </c>
      <c r="AN1225" s="364">
        <f t="shared" si="3511"/>
        <v>0</v>
      </c>
      <c r="AO1225" s="364">
        <f t="shared" si="3511"/>
        <v>0</v>
      </c>
      <c r="AP1225" s="364">
        <f t="shared" si="3511"/>
        <v>0</v>
      </c>
      <c r="AQ1225" s="364">
        <f t="shared" si="3511"/>
        <v>0</v>
      </c>
      <c r="AR1225" s="364">
        <f t="shared" si="3511"/>
        <v>0</v>
      </c>
      <c r="AS1225" s="364">
        <f t="shared" si="3511"/>
        <v>0</v>
      </c>
      <c r="AT1225" s="364">
        <f t="shared" si="3511"/>
        <v>0</v>
      </c>
      <c r="AU1225" s="259"/>
    </row>
    <row r="1226" spans="1:47" ht="15" customHeight="1" outlineLevel="1">
      <c r="A1226" s="466"/>
      <c r="B1226" s="276"/>
      <c r="C1226" s="267"/>
      <c r="D1226" s="253"/>
      <c r="E1226" s="253"/>
      <c r="F1226" s="253"/>
      <c r="G1226" s="253"/>
      <c r="H1226" s="253"/>
      <c r="I1226" s="253"/>
      <c r="J1226" s="253"/>
      <c r="K1226" s="253"/>
      <c r="L1226" s="253"/>
      <c r="M1226" s="253"/>
      <c r="N1226" s="253"/>
      <c r="O1226" s="253"/>
      <c r="P1226" s="253"/>
      <c r="Q1226" s="253"/>
      <c r="R1226" s="253"/>
      <c r="S1226" s="253"/>
      <c r="T1226" s="253"/>
      <c r="U1226" s="253"/>
      <c r="V1226" s="253"/>
      <c r="W1226" s="253"/>
      <c r="X1226" s="253"/>
      <c r="Y1226" s="253"/>
      <c r="Z1226" s="253"/>
      <c r="AA1226" s="253"/>
      <c r="AB1226" s="253"/>
      <c r="AC1226" s="253"/>
      <c r="AD1226" s="253"/>
      <c r="AE1226" s="253"/>
      <c r="AF1226" s="253"/>
      <c r="AG1226" s="365"/>
      <c r="AH1226" s="374"/>
      <c r="AI1226" s="374"/>
      <c r="AJ1226" s="374"/>
      <c r="AK1226" s="374"/>
      <c r="AL1226" s="374"/>
      <c r="AM1226" s="374"/>
      <c r="AN1226" s="374"/>
      <c r="AO1226" s="374"/>
      <c r="AP1226" s="374"/>
      <c r="AQ1226" s="374"/>
      <c r="AR1226" s="374"/>
      <c r="AS1226" s="374"/>
      <c r="AT1226" s="374"/>
      <c r="AU1226" s="268"/>
    </row>
    <row r="1227" spans="1:47" ht="28.5" customHeight="1" outlineLevel="1">
      <c r="A1227" s="466">
        <v>12</v>
      </c>
      <c r="B1227" s="381" t="s">
        <v>105</v>
      </c>
      <c r="C1227" s="253" t="s">
        <v>25</v>
      </c>
      <c r="D1227" s="257"/>
      <c r="E1227" s="257"/>
      <c r="F1227" s="257"/>
      <c r="G1227" s="257"/>
      <c r="H1227" s="257"/>
      <c r="I1227" s="257"/>
      <c r="J1227" s="257"/>
      <c r="K1227" s="257"/>
      <c r="L1227" s="257"/>
      <c r="M1227" s="257"/>
      <c r="N1227" s="257"/>
      <c r="O1227" s="257"/>
      <c r="P1227" s="257"/>
      <c r="Q1227" s="257"/>
      <c r="R1227" s="257">
        <v>12</v>
      </c>
      <c r="S1227" s="257"/>
      <c r="T1227" s="257"/>
      <c r="U1227" s="257"/>
      <c r="V1227" s="257"/>
      <c r="W1227" s="257"/>
      <c r="X1227" s="257"/>
      <c r="Y1227" s="257"/>
      <c r="Z1227" s="257"/>
      <c r="AA1227" s="257"/>
      <c r="AB1227" s="257"/>
      <c r="AC1227" s="257"/>
      <c r="AD1227" s="257"/>
      <c r="AE1227" s="257"/>
      <c r="AF1227" s="673"/>
      <c r="AG1227" s="363"/>
      <c r="AH1227" s="368"/>
      <c r="AI1227" s="368"/>
      <c r="AJ1227" s="368"/>
      <c r="AK1227" s="368"/>
      <c r="AL1227" s="368"/>
      <c r="AM1227" s="368"/>
      <c r="AN1227" s="368"/>
      <c r="AO1227" s="368"/>
      <c r="AP1227" s="368"/>
      <c r="AQ1227" s="368"/>
      <c r="AR1227" s="368"/>
      <c r="AS1227" s="368"/>
      <c r="AT1227" s="368"/>
      <c r="AU1227" s="258">
        <f>SUM(AG1227:AT1227)</f>
        <v>0</v>
      </c>
    </row>
    <row r="1228" spans="1:47" ht="15" customHeight="1" outlineLevel="1">
      <c r="A1228" s="466"/>
      <c r="B1228" s="256" t="s">
        <v>723</v>
      </c>
      <c r="C1228" s="253" t="s">
        <v>163</v>
      </c>
      <c r="D1228" s="257"/>
      <c r="E1228" s="257"/>
      <c r="F1228" s="257"/>
      <c r="G1228" s="257"/>
      <c r="H1228" s="257"/>
      <c r="I1228" s="257"/>
      <c r="J1228" s="257"/>
      <c r="K1228" s="257"/>
      <c r="L1228" s="257"/>
      <c r="M1228" s="257"/>
      <c r="N1228" s="257"/>
      <c r="O1228" s="257"/>
      <c r="P1228" s="257"/>
      <c r="Q1228" s="257"/>
      <c r="R1228" s="257">
        <f>R1227</f>
        <v>12</v>
      </c>
      <c r="S1228" s="257"/>
      <c r="T1228" s="257"/>
      <c r="U1228" s="257"/>
      <c r="V1228" s="257"/>
      <c r="W1228" s="257"/>
      <c r="X1228" s="257"/>
      <c r="Y1228" s="257"/>
      <c r="Z1228" s="257"/>
      <c r="AA1228" s="257"/>
      <c r="AB1228" s="257"/>
      <c r="AC1228" s="257"/>
      <c r="AD1228" s="257"/>
      <c r="AE1228" s="257"/>
      <c r="AF1228" s="673"/>
      <c r="AG1228" s="364">
        <f>AG1227</f>
        <v>0</v>
      </c>
      <c r="AH1228" s="364">
        <f t="shared" ref="AH1228:AT1228" si="3512">AH1227</f>
        <v>0</v>
      </c>
      <c r="AI1228" s="364">
        <f t="shared" si="3512"/>
        <v>0</v>
      </c>
      <c r="AJ1228" s="364">
        <f t="shared" si="3512"/>
        <v>0</v>
      </c>
      <c r="AK1228" s="364">
        <f t="shared" si="3512"/>
        <v>0</v>
      </c>
      <c r="AL1228" s="364">
        <f t="shared" si="3512"/>
        <v>0</v>
      </c>
      <c r="AM1228" s="364">
        <f t="shared" si="3512"/>
        <v>0</v>
      </c>
      <c r="AN1228" s="364">
        <f t="shared" si="3512"/>
        <v>0</v>
      </c>
      <c r="AO1228" s="364">
        <f t="shared" si="3512"/>
        <v>0</v>
      </c>
      <c r="AP1228" s="364">
        <f t="shared" si="3512"/>
        <v>0</v>
      </c>
      <c r="AQ1228" s="364">
        <f t="shared" si="3512"/>
        <v>0</v>
      </c>
      <c r="AR1228" s="364">
        <f t="shared" si="3512"/>
        <v>0</v>
      </c>
      <c r="AS1228" s="364">
        <f t="shared" si="3512"/>
        <v>0</v>
      </c>
      <c r="AT1228" s="364">
        <f t="shared" si="3512"/>
        <v>0</v>
      </c>
      <c r="AU1228" s="259"/>
    </row>
    <row r="1229" spans="1:47" ht="15" customHeight="1" outlineLevel="1">
      <c r="A1229" s="466"/>
      <c r="B1229" s="276"/>
      <c r="C1229" s="267"/>
      <c r="D1229" s="253"/>
      <c r="E1229" s="253"/>
      <c r="F1229" s="253"/>
      <c r="G1229" s="253"/>
      <c r="H1229" s="253"/>
      <c r="I1229" s="253"/>
      <c r="J1229" s="253"/>
      <c r="K1229" s="253"/>
      <c r="L1229" s="253"/>
      <c r="M1229" s="253"/>
      <c r="N1229" s="253"/>
      <c r="O1229" s="253"/>
      <c r="P1229" s="253"/>
      <c r="Q1229" s="253"/>
      <c r="R1229" s="253"/>
      <c r="S1229" s="253"/>
      <c r="T1229" s="253"/>
      <c r="U1229" s="253"/>
      <c r="V1229" s="253"/>
      <c r="W1229" s="253"/>
      <c r="X1229" s="253"/>
      <c r="Y1229" s="253"/>
      <c r="Z1229" s="253"/>
      <c r="AA1229" s="253"/>
      <c r="AB1229" s="253"/>
      <c r="AC1229" s="253"/>
      <c r="AD1229" s="253"/>
      <c r="AE1229" s="253"/>
      <c r="AF1229" s="253"/>
      <c r="AG1229" s="375"/>
      <c r="AH1229" s="375"/>
      <c r="AI1229" s="365"/>
      <c r="AJ1229" s="365"/>
      <c r="AK1229" s="365"/>
      <c r="AL1229" s="365"/>
      <c r="AM1229" s="365"/>
      <c r="AN1229" s="365"/>
      <c r="AO1229" s="365"/>
      <c r="AP1229" s="365"/>
      <c r="AQ1229" s="365"/>
      <c r="AR1229" s="365"/>
      <c r="AS1229" s="365"/>
      <c r="AT1229" s="365"/>
      <c r="AU1229" s="268"/>
    </row>
    <row r="1230" spans="1:47" ht="15" customHeight="1" outlineLevel="1">
      <c r="A1230" s="466">
        <v>13</v>
      </c>
      <c r="B1230" s="381" t="s">
        <v>106</v>
      </c>
      <c r="C1230" s="253" t="s">
        <v>25</v>
      </c>
      <c r="D1230" s="257"/>
      <c r="E1230" s="257"/>
      <c r="F1230" s="257"/>
      <c r="G1230" s="257"/>
      <c r="H1230" s="257"/>
      <c r="I1230" s="257"/>
      <c r="J1230" s="257"/>
      <c r="K1230" s="257"/>
      <c r="L1230" s="257"/>
      <c r="M1230" s="257"/>
      <c r="N1230" s="257"/>
      <c r="O1230" s="257"/>
      <c r="P1230" s="257"/>
      <c r="Q1230" s="257"/>
      <c r="R1230" s="257">
        <v>12</v>
      </c>
      <c r="S1230" s="257"/>
      <c r="T1230" s="257"/>
      <c r="U1230" s="257"/>
      <c r="V1230" s="257"/>
      <c r="W1230" s="257"/>
      <c r="X1230" s="257"/>
      <c r="Y1230" s="257"/>
      <c r="Z1230" s="257"/>
      <c r="AA1230" s="257"/>
      <c r="AB1230" s="257"/>
      <c r="AC1230" s="257"/>
      <c r="AD1230" s="257"/>
      <c r="AE1230" s="257"/>
      <c r="AF1230" s="673"/>
      <c r="AG1230" s="363"/>
      <c r="AH1230" s="368"/>
      <c r="AI1230" s="368"/>
      <c r="AJ1230" s="368"/>
      <c r="AK1230" s="368"/>
      <c r="AL1230" s="368"/>
      <c r="AM1230" s="368"/>
      <c r="AN1230" s="368"/>
      <c r="AO1230" s="368"/>
      <c r="AP1230" s="368"/>
      <c r="AQ1230" s="368"/>
      <c r="AR1230" s="368"/>
      <c r="AS1230" s="368"/>
      <c r="AT1230" s="368"/>
      <c r="AU1230" s="258">
        <f>SUM(AG1230:AT1230)</f>
        <v>0</v>
      </c>
    </row>
    <row r="1231" spans="1:47" ht="15" customHeight="1" outlineLevel="1">
      <c r="A1231" s="466"/>
      <c r="B1231" s="256" t="s">
        <v>723</v>
      </c>
      <c r="C1231" s="253" t="s">
        <v>163</v>
      </c>
      <c r="D1231" s="257"/>
      <c r="E1231" s="257"/>
      <c r="F1231" s="257"/>
      <c r="G1231" s="257"/>
      <c r="H1231" s="257"/>
      <c r="I1231" s="257"/>
      <c r="J1231" s="257"/>
      <c r="K1231" s="257"/>
      <c r="L1231" s="257"/>
      <c r="M1231" s="257"/>
      <c r="N1231" s="257"/>
      <c r="O1231" s="257"/>
      <c r="P1231" s="257"/>
      <c r="Q1231" s="257"/>
      <c r="R1231" s="257">
        <f>R1230</f>
        <v>12</v>
      </c>
      <c r="S1231" s="257"/>
      <c r="T1231" s="257"/>
      <c r="U1231" s="257"/>
      <c r="V1231" s="257"/>
      <c r="W1231" s="257"/>
      <c r="X1231" s="257"/>
      <c r="Y1231" s="257"/>
      <c r="Z1231" s="257"/>
      <c r="AA1231" s="257"/>
      <c r="AB1231" s="257"/>
      <c r="AC1231" s="257"/>
      <c r="AD1231" s="257"/>
      <c r="AE1231" s="257"/>
      <c r="AF1231" s="673"/>
      <c r="AG1231" s="364">
        <f>AG1230</f>
        <v>0</v>
      </c>
      <c r="AH1231" s="364">
        <f t="shared" ref="AH1231:AT1231" si="3513">AH1230</f>
        <v>0</v>
      </c>
      <c r="AI1231" s="364">
        <f t="shared" si="3513"/>
        <v>0</v>
      </c>
      <c r="AJ1231" s="364">
        <f t="shared" si="3513"/>
        <v>0</v>
      </c>
      <c r="AK1231" s="364">
        <f t="shared" si="3513"/>
        <v>0</v>
      </c>
      <c r="AL1231" s="364">
        <f t="shared" si="3513"/>
        <v>0</v>
      </c>
      <c r="AM1231" s="364">
        <f t="shared" si="3513"/>
        <v>0</v>
      </c>
      <c r="AN1231" s="364">
        <f t="shared" si="3513"/>
        <v>0</v>
      </c>
      <c r="AO1231" s="364">
        <f t="shared" si="3513"/>
        <v>0</v>
      </c>
      <c r="AP1231" s="364">
        <f t="shared" si="3513"/>
        <v>0</v>
      </c>
      <c r="AQ1231" s="364">
        <f t="shared" si="3513"/>
        <v>0</v>
      </c>
      <c r="AR1231" s="364">
        <f t="shared" si="3513"/>
        <v>0</v>
      </c>
      <c r="AS1231" s="364">
        <f t="shared" si="3513"/>
        <v>0</v>
      </c>
      <c r="AT1231" s="364">
        <f t="shared" si="3513"/>
        <v>0</v>
      </c>
      <c r="AU1231" s="268"/>
    </row>
    <row r="1232" spans="1:47" ht="15" customHeight="1" outlineLevel="1">
      <c r="A1232" s="466"/>
      <c r="B1232" s="276"/>
      <c r="C1232" s="267"/>
      <c r="D1232" s="253"/>
      <c r="E1232" s="253"/>
      <c r="F1232" s="253"/>
      <c r="G1232" s="253"/>
      <c r="H1232" s="253"/>
      <c r="I1232" s="253"/>
      <c r="J1232" s="253"/>
      <c r="K1232" s="253"/>
      <c r="L1232" s="253"/>
      <c r="M1232" s="253"/>
      <c r="N1232" s="253"/>
      <c r="O1232" s="253"/>
      <c r="P1232" s="253"/>
      <c r="Q1232" s="253"/>
      <c r="R1232" s="253"/>
      <c r="S1232" s="253"/>
      <c r="T1232" s="253"/>
      <c r="U1232" s="253"/>
      <c r="V1232" s="253"/>
      <c r="W1232" s="253"/>
      <c r="X1232" s="253"/>
      <c r="Y1232" s="253"/>
      <c r="Z1232" s="253"/>
      <c r="AA1232" s="253"/>
      <c r="AB1232" s="253"/>
      <c r="AC1232" s="253"/>
      <c r="AD1232" s="253"/>
      <c r="AE1232" s="253"/>
      <c r="AF1232" s="253"/>
      <c r="AG1232" s="365"/>
      <c r="AH1232" s="365"/>
      <c r="AI1232" s="365"/>
      <c r="AJ1232" s="365"/>
      <c r="AK1232" s="365"/>
      <c r="AL1232" s="365"/>
      <c r="AM1232" s="365"/>
      <c r="AN1232" s="365"/>
      <c r="AO1232" s="365"/>
      <c r="AP1232" s="365"/>
      <c r="AQ1232" s="365"/>
      <c r="AR1232" s="365"/>
      <c r="AS1232" s="365"/>
      <c r="AT1232" s="365"/>
      <c r="AU1232" s="268"/>
    </row>
    <row r="1233" spans="1:48" ht="15" customHeight="1" outlineLevel="1">
      <c r="A1233" s="466"/>
      <c r="B1233" s="250" t="s">
        <v>107</v>
      </c>
      <c r="C1233" s="251"/>
      <c r="D1233" s="252"/>
      <c r="E1233" s="252"/>
      <c r="F1233" s="252"/>
      <c r="G1233" s="252"/>
      <c r="H1233" s="252"/>
      <c r="I1233" s="252"/>
      <c r="J1233" s="252"/>
      <c r="K1233" s="252"/>
      <c r="L1233" s="252"/>
      <c r="M1233" s="252"/>
      <c r="N1233" s="252"/>
      <c r="O1233" s="252"/>
      <c r="P1233" s="252"/>
      <c r="Q1233" s="252"/>
      <c r="R1233" s="252"/>
      <c r="S1233" s="252"/>
      <c r="T1233" s="251"/>
      <c r="U1233" s="251"/>
      <c r="V1233" s="251"/>
      <c r="W1233" s="251"/>
      <c r="X1233" s="251"/>
      <c r="Y1233" s="251"/>
      <c r="Z1233" s="251"/>
      <c r="AA1233" s="251"/>
      <c r="AB1233" s="251"/>
      <c r="AC1233" s="251"/>
      <c r="AD1233" s="251"/>
      <c r="AE1233" s="251"/>
      <c r="AF1233" s="251"/>
      <c r="AG1233" s="367"/>
      <c r="AH1233" s="367"/>
      <c r="AI1233" s="367"/>
      <c r="AJ1233" s="367"/>
      <c r="AK1233" s="367"/>
      <c r="AL1233" s="367"/>
      <c r="AM1233" s="367"/>
      <c r="AN1233" s="367"/>
      <c r="AO1233" s="367"/>
      <c r="AP1233" s="367"/>
      <c r="AQ1233" s="367"/>
      <c r="AR1233" s="367"/>
      <c r="AS1233" s="367"/>
      <c r="AT1233" s="367"/>
      <c r="AU1233" s="254"/>
    </row>
    <row r="1234" spans="1:48" ht="15" customHeight="1" outlineLevel="1">
      <c r="A1234" s="466">
        <v>14</v>
      </c>
      <c r="B1234" s="276" t="s">
        <v>108</v>
      </c>
      <c r="C1234" s="253" t="s">
        <v>25</v>
      </c>
      <c r="D1234" s="257"/>
      <c r="E1234" s="257"/>
      <c r="F1234" s="257"/>
      <c r="G1234" s="257"/>
      <c r="H1234" s="257"/>
      <c r="I1234" s="257"/>
      <c r="J1234" s="257"/>
      <c r="K1234" s="257"/>
      <c r="L1234" s="257"/>
      <c r="M1234" s="257"/>
      <c r="N1234" s="257"/>
      <c r="O1234" s="257"/>
      <c r="P1234" s="257"/>
      <c r="Q1234" s="257"/>
      <c r="R1234" s="257">
        <v>12</v>
      </c>
      <c r="S1234" s="257"/>
      <c r="T1234" s="257"/>
      <c r="U1234" s="257"/>
      <c r="V1234" s="257"/>
      <c r="W1234" s="257"/>
      <c r="X1234" s="257"/>
      <c r="Y1234" s="257"/>
      <c r="Z1234" s="257"/>
      <c r="AA1234" s="257"/>
      <c r="AB1234" s="257"/>
      <c r="AC1234" s="257"/>
      <c r="AD1234" s="257"/>
      <c r="AE1234" s="257"/>
      <c r="AF1234" s="673"/>
      <c r="AG1234" s="363"/>
      <c r="AH1234" s="363"/>
      <c r="AI1234" s="363"/>
      <c r="AJ1234" s="363"/>
      <c r="AK1234" s="363"/>
      <c r="AL1234" s="363"/>
      <c r="AM1234" s="363"/>
      <c r="AN1234" s="363"/>
      <c r="AO1234" s="363"/>
      <c r="AP1234" s="363"/>
      <c r="AQ1234" s="363"/>
      <c r="AR1234" s="363"/>
      <c r="AS1234" s="363"/>
      <c r="AT1234" s="363"/>
      <c r="AU1234" s="258">
        <f>SUM(AG1234:AT1234)</f>
        <v>0</v>
      </c>
    </row>
    <row r="1235" spans="1:48" ht="15" customHeight="1" outlineLevel="1">
      <c r="A1235" s="466"/>
      <c r="B1235" s="256" t="s">
        <v>723</v>
      </c>
      <c r="C1235" s="253" t="s">
        <v>163</v>
      </c>
      <c r="D1235" s="257"/>
      <c r="E1235" s="257"/>
      <c r="F1235" s="257"/>
      <c r="G1235" s="257"/>
      <c r="H1235" s="257"/>
      <c r="I1235" s="257"/>
      <c r="J1235" s="257"/>
      <c r="K1235" s="257"/>
      <c r="L1235" s="257"/>
      <c r="M1235" s="257"/>
      <c r="N1235" s="257"/>
      <c r="O1235" s="257"/>
      <c r="P1235" s="257"/>
      <c r="Q1235" s="257"/>
      <c r="R1235" s="257">
        <f>R1234</f>
        <v>12</v>
      </c>
      <c r="S1235" s="257"/>
      <c r="T1235" s="257"/>
      <c r="U1235" s="257"/>
      <c r="V1235" s="257"/>
      <c r="W1235" s="257"/>
      <c r="X1235" s="257"/>
      <c r="Y1235" s="257"/>
      <c r="Z1235" s="257"/>
      <c r="AA1235" s="257"/>
      <c r="AB1235" s="257"/>
      <c r="AC1235" s="257"/>
      <c r="AD1235" s="257"/>
      <c r="AE1235" s="257"/>
      <c r="AF1235" s="673"/>
      <c r="AG1235" s="364">
        <f>AG1234</f>
        <v>0</v>
      </c>
      <c r="AH1235" s="364">
        <f t="shared" ref="AH1235:AT1235" si="3514">AH1234</f>
        <v>0</v>
      </c>
      <c r="AI1235" s="364">
        <f t="shared" si="3514"/>
        <v>0</v>
      </c>
      <c r="AJ1235" s="364">
        <f t="shared" si="3514"/>
        <v>0</v>
      </c>
      <c r="AK1235" s="364">
        <f t="shared" si="3514"/>
        <v>0</v>
      </c>
      <c r="AL1235" s="364">
        <f t="shared" si="3514"/>
        <v>0</v>
      </c>
      <c r="AM1235" s="364">
        <f t="shared" si="3514"/>
        <v>0</v>
      </c>
      <c r="AN1235" s="364">
        <f t="shared" si="3514"/>
        <v>0</v>
      </c>
      <c r="AO1235" s="364">
        <f t="shared" si="3514"/>
        <v>0</v>
      </c>
      <c r="AP1235" s="364">
        <f t="shared" si="3514"/>
        <v>0</v>
      </c>
      <c r="AQ1235" s="364">
        <f t="shared" si="3514"/>
        <v>0</v>
      </c>
      <c r="AR1235" s="364">
        <f t="shared" si="3514"/>
        <v>0</v>
      </c>
      <c r="AS1235" s="364">
        <f t="shared" si="3514"/>
        <v>0</v>
      </c>
      <c r="AT1235" s="364">
        <f t="shared" si="3514"/>
        <v>0</v>
      </c>
      <c r="AU1235" s="259"/>
    </row>
    <row r="1236" spans="1:48" ht="15" customHeight="1" outlineLevel="1">
      <c r="A1236" s="466"/>
      <c r="B1236" s="276"/>
      <c r="C1236" s="267"/>
      <c r="D1236" s="253"/>
      <c r="E1236" s="253"/>
      <c r="F1236" s="253"/>
      <c r="G1236" s="253"/>
      <c r="H1236" s="253"/>
      <c r="I1236" s="253"/>
      <c r="J1236" s="253"/>
      <c r="K1236" s="253"/>
      <c r="L1236" s="253"/>
      <c r="M1236" s="253"/>
      <c r="N1236" s="253"/>
      <c r="O1236" s="253"/>
      <c r="P1236" s="253"/>
      <c r="Q1236" s="253"/>
      <c r="R1236" s="416"/>
      <c r="S1236" s="253"/>
      <c r="T1236" s="253"/>
      <c r="U1236" s="253"/>
      <c r="V1236" s="253"/>
      <c r="W1236" s="253"/>
      <c r="X1236" s="253"/>
      <c r="Y1236" s="253"/>
      <c r="Z1236" s="253"/>
      <c r="AA1236" s="253"/>
      <c r="AB1236" s="253"/>
      <c r="AC1236" s="253"/>
      <c r="AD1236" s="253"/>
      <c r="AE1236" s="253"/>
      <c r="AF1236" s="253"/>
      <c r="AG1236" s="365"/>
      <c r="AH1236" s="365"/>
      <c r="AI1236" s="365"/>
      <c r="AJ1236" s="365"/>
      <c r="AK1236" s="365"/>
      <c r="AL1236" s="365"/>
      <c r="AM1236" s="365"/>
      <c r="AN1236" s="365"/>
      <c r="AO1236" s="365"/>
      <c r="AP1236" s="365"/>
      <c r="AQ1236" s="365"/>
      <c r="AR1236" s="365"/>
      <c r="AS1236" s="365"/>
      <c r="AT1236" s="365"/>
      <c r="AU1236" s="263"/>
      <c r="AV1236" s="546"/>
    </row>
    <row r="1237" spans="1:48" s="245" customFormat="1" ht="15.6" outlineLevel="1">
      <c r="A1237" s="466"/>
      <c r="B1237" s="250" t="s">
        <v>487</v>
      </c>
      <c r="C1237" s="253"/>
      <c r="D1237" s="253"/>
      <c r="E1237" s="253"/>
      <c r="F1237" s="253"/>
      <c r="G1237" s="253"/>
      <c r="H1237" s="253"/>
      <c r="I1237" s="253"/>
      <c r="J1237" s="253"/>
      <c r="K1237" s="253"/>
      <c r="L1237" s="253"/>
      <c r="M1237" s="253"/>
      <c r="N1237" s="253"/>
      <c r="O1237" s="253"/>
      <c r="P1237" s="253"/>
      <c r="Q1237" s="253"/>
      <c r="R1237" s="253"/>
      <c r="S1237" s="253"/>
      <c r="T1237" s="253"/>
      <c r="U1237" s="253"/>
      <c r="V1237" s="253"/>
      <c r="W1237" s="253"/>
      <c r="X1237" s="253"/>
      <c r="Y1237" s="253"/>
      <c r="Z1237" s="253"/>
      <c r="AA1237" s="253"/>
      <c r="AB1237" s="253"/>
      <c r="AC1237" s="253"/>
      <c r="AD1237" s="253"/>
      <c r="AE1237" s="253"/>
      <c r="AF1237" s="253"/>
      <c r="AG1237" s="365"/>
      <c r="AH1237" s="365"/>
      <c r="AI1237" s="365"/>
      <c r="AJ1237" s="365"/>
      <c r="AK1237" s="365"/>
      <c r="AL1237" s="365"/>
      <c r="AM1237" s="369"/>
      <c r="AN1237" s="369"/>
      <c r="AO1237" s="369"/>
      <c r="AP1237" s="369"/>
      <c r="AQ1237" s="369"/>
      <c r="AR1237" s="369"/>
      <c r="AS1237" s="369"/>
      <c r="AT1237" s="369"/>
      <c r="AU1237" s="455"/>
      <c r="AV1237" s="547"/>
    </row>
    <row r="1238" spans="1:48" ht="15" outlineLevel="1">
      <c r="A1238" s="466">
        <v>15</v>
      </c>
      <c r="B1238" s="256" t="s">
        <v>492</v>
      </c>
      <c r="C1238" s="253" t="s">
        <v>25</v>
      </c>
      <c r="D1238" s="257"/>
      <c r="E1238" s="257"/>
      <c r="F1238" s="257"/>
      <c r="G1238" s="257"/>
      <c r="H1238" s="257"/>
      <c r="I1238" s="257"/>
      <c r="J1238" s="257"/>
      <c r="K1238" s="257"/>
      <c r="L1238" s="257"/>
      <c r="M1238" s="257"/>
      <c r="N1238" s="257"/>
      <c r="O1238" s="257"/>
      <c r="P1238" s="257"/>
      <c r="Q1238" s="257"/>
      <c r="R1238" s="257">
        <v>0</v>
      </c>
      <c r="S1238" s="257"/>
      <c r="T1238" s="257"/>
      <c r="U1238" s="257"/>
      <c r="V1238" s="257"/>
      <c r="W1238" s="257"/>
      <c r="X1238" s="257"/>
      <c r="Y1238" s="257"/>
      <c r="Z1238" s="257"/>
      <c r="AA1238" s="257"/>
      <c r="AB1238" s="257"/>
      <c r="AC1238" s="257"/>
      <c r="AD1238" s="257"/>
      <c r="AE1238" s="257"/>
      <c r="AF1238" s="673"/>
      <c r="AG1238" s="363"/>
      <c r="AH1238" s="363"/>
      <c r="AI1238" s="363"/>
      <c r="AJ1238" s="363"/>
      <c r="AK1238" s="363"/>
      <c r="AL1238" s="363"/>
      <c r="AM1238" s="363"/>
      <c r="AN1238" s="363"/>
      <c r="AO1238" s="363"/>
      <c r="AP1238" s="363"/>
      <c r="AQ1238" s="363"/>
      <c r="AR1238" s="363"/>
      <c r="AS1238" s="363"/>
      <c r="AT1238" s="363"/>
      <c r="AU1238" s="548">
        <f>SUM(AG1238:AT1238)</f>
        <v>0</v>
      </c>
      <c r="AV1238" s="546"/>
    </row>
    <row r="1239" spans="1:48" ht="15" outlineLevel="1">
      <c r="A1239" s="466"/>
      <c r="B1239" s="256" t="s">
        <v>723</v>
      </c>
      <c r="C1239" s="253" t="s">
        <v>163</v>
      </c>
      <c r="D1239" s="257"/>
      <c r="E1239" s="257"/>
      <c r="F1239" s="257"/>
      <c r="G1239" s="257"/>
      <c r="H1239" s="257"/>
      <c r="I1239" s="257"/>
      <c r="J1239" s="257"/>
      <c r="K1239" s="257"/>
      <c r="L1239" s="257"/>
      <c r="M1239" s="257"/>
      <c r="N1239" s="257"/>
      <c r="O1239" s="257"/>
      <c r="P1239" s="257"/>
      <c r="Q1239" s="257"/>
      <c r="R1239" s="257">
        <f>R1238</f>
        <v>0</v>
      </c>
      <c r="S1239" s="257"/>
      <c r="T1239" s="257"/>
      <c r="U1239" s="257"/>
      <c r="V1239" s="257"/>
      <c r="W1239" s="257"/>
      <c r="X1239" s="257"/>
      <c r="Y1239" s="257"/>
      <c r="Z1239" s="257"/>
      <c r="AA1239" s="257"/>
      <c r="AB1239" s="257"/>
      <c r="AC1239" s="257"/>
      <c r="AD1239" s="257"/>
      <c r="AE1239" s="257"/>
      <c r="AF1239" s="673"/>
      <c r="AG1239" s="364">
        <f>AG1238</f>
        <v>0</v>
      </c>
      <c r="AH1239" s="364">
        <f>AH1238</f>
        <v>0</v>
      </c>
      <c r="AI1239" s="364">
        <f t="shared" ref="AI1239:AK1239" si="3515">AI1238</f>
        <v>0</v>
      </c>
      <c r="AJ1239" s="364">
        <f t="shared" si="3515"/>
        <v>0</v>
      </c>
      <c r="AK1239" s="364">
        <f t="shared" si="3515"/>
        <v>0</v>
      </c>
      <c r="AL1239" s="364">
        <f>AL1238</f>
        <v>0</v>
      </c>
      <c r="AM1239" s="364">
        <f t="shared" ref="AM1239:AT1239" si="3516">AM1238</f>
        <v>0</v>
      </c>
      <c r="AN1239" s="364">
        <f t="shared" si="3516"/>
        <v>0</v>
      </c>
      <c r="AO1239" s="364">
        <f t="shared" si="3516"/>
        <v>0</v>
      </c>
      <c r="AP1239" s="364">
        <f t="shared" si="3516"/>
        <v>0</v>
      </c>
      <c r="AQ1239" s="364">
        <f t="shared" si="3516"/>
        <v>0</v>
      </c>
      <c r="AR1239" s="364">
        <f t="shared" si="3516"/>
        <v>0</v>
      </c>
      <c r="AS1239" s="364">
        <f t="shared" si="3516"/>
        <v>0</v>
      </c>
      <c r="AT1239" s="364">
        <f t="shared" si="3516"/>
        <v>0</v>
      </c>
      <c r="AU1239" s="259"/>
    </row>
    <row r="1240" spans="1:48" ht="15" outlineLevel="1">
      <c r="A1240" s="466"/>
      <c r="B1240" s="276"/>
      <c r="C1240" s="267"/>
      <c r="D1240" s="253"/>
      <c r="E1240" s="253"/>
      <c r="F1240" s="253"/>
      <c r="G1240" s="253"/>
      <c r="H1240" s="253"/>
      <c r="I1240" s="253"/>
      <c r="J1240" s="253"/>
      <c r="K1240" s="253"/>
      <c r="L1240" s="253"/>
      <c r="M1240" s="253"/>
      <c r="N1240" s="253"/>
      <c r="O1240" s="253"/>
      <c r="P1240" s="253"/>
      <c r="Q1240" s="253"/>
      <c r="R1240" s="253"/>
      <c r="S1240" s="253"/>
      <c r="T1240" s="253"/>
      <c r="U1240" s="253"/>
      <c r="V1240" s="253"/>
      <c r="W1240" s="253"/>
      <c r="X1240" s="253"/>
      <c r="Y1240" s="253"/>
      <c r="Z1240" s="253"/>
      <c r="AA1240" s="253"/>
      <c r="AB1240" s="253"/>
      <c r="AC1240" s="253"/>
      <c r="AD1240" s="253"/>
      <c r="AE1240" s="253"/>
      <c r="AF1240" s="253"/>
      <c r="AG1240" s="365"/>
      <c r="AH1240" s="365"/>
      <c r="AI1240" s="365"/>
      <c r="AJ1240" s="365"/>
      <c r="AK1240" s="365"/>
      <c r="AL1240" s="365"/>
      <c r="AM1240" s="365"/>
      <c r="AN1240" s="365"/>
      <c r="AO1240" s="365"/>
      <c r="AP1240" s="365"/>
      <c r="AQ1240" s="365"/>
      <c r="AR1240" s="365"/>
      <c r="AS1240" s="365"/>
      <c r="AT1240" s="365"/>
      <c r="AU1240" s="268"/>
    </row>
    <row r="1241" spans="1:48" s="245" customFormat="1" ht="15" outlineLevel="1">
      <c r="A1241" s="466">
        <v>16</v>
      </c>
      <c r="B1241" s="285" t="s">
        <v>488</v>
      </c>
      <c r="C1241" s="253" t="s">
        <v>25</v>
      </c>
      <c r="D1241" s="257"/>
      <c r="E1241" s="257"/>
      <c r="F1241" s="257"/>
      <c r="G1241" s="257"/>
      <c r="H1241" s="257"/>
      <c r="I1241" s="257"/>
      <c r="J1241" s="257"/>
      <c r="K1241" s="257"/>
      <c r="L1241" s="257"/>
      <c r="M1241" s="257"/>
      <c r="N1241" s="257"/>
      <c r="O1241" s="257"/>
      <c r="P1241" s="257"/>
      <c r="Q1241" s="257"/>
      <c r="R1241" s="257">
        <v>0</v>
      </c>
      <c r="S1241" s="257"/>
      <c r="T1241" s="257"/>
      <c r="U1241" s="257"/>
      <c r="V1241" s="257"/>
      <c r="W1241" s="257"/>
      <c r="X1241" s="257"/>
      <c r="Y1241" s="257"/>
      <c r="Z1241" s="257"/>
      <c r="AA1241" s="257"/>
      <c r="AB1241" s="257"/>
      <c r="AC1241" s="257"/>
      <c r="AD1241" s="257"/>
      <c r="AE1241" s="257"/>
      <c r="AF1241" s="673"/>
      <c r="AG1241" s="363"/>
      <c r="AH1241" s="363"/>
      <c r="AI1241" s="363"/>
      <c r="AJ1241" s="363"/>
      <c r="AK1241" s="363"/>
      <c r="AL1241" s="363"/>
      <c r="AM1241" s="363"/>
      <c r="AN1241" s="363"/>
      <c r="AO1241" s="363"/>
      <c r="AP1241" s="363"/>
      <c r="AQ1241" s="363"/>
      <c r="AR1241" s="363"/>
      <c r="AS1241" s="363"/>
      <c r="AT1241" s="363"/>
      <c r="AU1241" s="258">
        <f>SUM(AG1241:AT1241)</f>
        <v>0</v>
      </c>
    </row>
    <row r="1242" spans="1:48" s="245" customFormat="1" ht="15" outlineLevel="1">
      <c r="A1242" s="466"/>
      <c r="B1242" s="256" t="s">
        <v>723</v>
      </c>
      <c r="C1242" s="253" t="s">
        <v>163</v>
      </c>
      <c r="D1242" s="257"/>
      <c r="E1242" s="257"/>
      <c r="F1242" s="257"/>
      <c r="G1242" s="257"/>
      <c r="H1242" s="257"/>
      <c r="I1242" s="257"/>
      <c r="J1242" s="257"/>
      <c r="K1242" s="257"/>
      <c r="L1242" s="257"/>
      <c r="M1242" s="257"/>
      <c r="N1242" s="257"/>
      <c r="O1242" s="257"/>
      <c r="P1242" s="257"/>
      <c r="Q1242" s="257"/>
      <c r="R1242" s="257">
        <f>R1241</f>
        <v>0</v>
      </c>
      <c r="S1242" s="257"/>
      <c r="T1242" s="257"/>
      <c r="U1242" s="257"/>
      <c r="V1242" s="257"/>
      <c r="W1242" s="257"/>
      <c r="X1242" s="257"/>
      <c r="Y1242" s="257"/>
      <c r="Z1242" s="257"/>
      <c r="AA1242" s="257"/>
      <c r="AB1242" s="257"/>
      <c r="AC1242" s="257"/>
      <c r="AD1242" s="257"/>
      <c r="AE1242" s="257"/>
      <c r="AF1242" s="673"/>
      <c r="AG1242" s="364">
        <f>AG1241</f>
        <v>0</v>
      </c>
      <c r="AH1242" s="364">
        <f t="shared" ref="AH1242:AS1242" si="3517">AH1241</f>
        <v>0</v>
      </c>
      <c r="AI1242" s="364">
        <f t="shared" si="3517"/>
        <v>0</v>
      </c>
      <c r="AJ1242" s="364">
        <f t="shared" si="3517"/>
        <v>0</v>
      </c>
      <c r="AK1242" s="364">
        <f t="shared" si="3517"/>
        <v>0</v>
      </c>
      <c r="AL1242" s="364">
        <f t="shared" si="3517"/>
        <v>0</v>
      </c>
      <c r="AM1242" s="364">
        <f t="shared" si="3517"/>
        <v>0</v>
      </c>
      <c r="AN1242" s="364">
        <f t="shared" si="3517"/>
        <v>0</v>
      </c>
      <c r="AO1242" s="364">
        <f t="shared" si="3517"/>
        <v>0</v>
      </c>
      <c r="AP1242" s="364">
        <f t="shared" si="3517"/>
        <v>0</v>
      </c>
      <c r="AQ1242" s="364">
        <f t="shared" si="3517"/>
        <v>0</v>
      </c>
      <c r="AR1242" s="364">
        <f t="shared" si="3517"/>
        <v>0</v>
      </c>
      <c r="AS1242" s="364">
        <f t="shared" si="3517"/>
        <v>0</v>
      </c>
      <c r="AT1242" s="364">
        <f>AT1241</f>
        <v>0</v>
      </c>
      <c r="AU1242" s="259"/>
    </row>
    <row r="1243" spans="1:48" s="245" customFormat="1" ht="15" outlineLevel="1">
      <c r="A1243" s="466"/>
      <c r="B1243" s="285"/>
      <c r="C1243" s="253"/>
      <c r="D1243" s="253"/>
      <c r="E1243" s="253"/>
      <c r="F1243" s="253"/>
      <c r="G1243" s="253"/>
      <c r="H1243" s="253"/>
      <c r="I1243" s="253"/>
      <c r="J1243" s="253"/>
      <c r="K1243" s="253"/>
      <c r="L1243" s="253"/>
      <c r="M1243" s="253"/>
      <c r="N1243" s="253"/>
      <c r="O1243" s="253"/>
      <c r="P1243" s="253"/>
      <c r="Q1243" s="253"/>
      <c r="R1243" s="253"/>
      <c r="S1243" s="253"/>
      <c r="T1243" s="253"/>
      <c r="U1243" s="253"/>
      <c r="V1243" s="253"/>
      <c r="W1243" s="253"/>
      <c r="X1243" s="253"/>
      <c r="Y1243" s="253"/>
      <c r="Z1243" s="253"/>
      <c r="AA1243" s="253"/>
      <c r="AB1243" s="253"/>
      <c r="AC1243" s="253"/>
      <c r="AD1243" s="253"/>
      <c r="AE1243" s="253"/>
      <c r="AF1243" s="253"/>
      <c r="AG1243" s="365"/>
      <c r="AH1243" s="365"/>
      <c r="AI1243" s="365"/>
      <c r="AJ1243" s="365"/>
      <c r="AK1243" s="365"/>
      <c r="AL1243" s="365"/>
      <c r="AM1243" s="369"/>
      <c r="AN1243" s="369"/>
      <c r="AO1243" s="369"/>
      <c r="AP1243" s="369"/>
      <c r="AQ1243" s="369"/>
      <c r="AR1243" s="369"/>
      <c r="AS1243" s="369"/>
      <c r="AT1243" s="369"/>
      <c r="AU1243" s="274"/>
    </row>
    <row r="1244" spans="1:48" ht="15.6" outlineLevel="1">
      <c r="A1244" s="466"/>
      <c r="B1244" s="457" t="s">
        <v>493</v>
      </c>
      <c r="C1244" s="281"/>
      <c r="D1244" s="252"/>
      <c r="E1244" s="251"/>
      <c r="F1244" s="251"/>
      <c r="G1244" s="251"/>
      <c r="H1244" s="251"/>
      <c r="I1244" s="251"/>
      <c r="J1244" s="251"/>
      <c r="K1244" s="251"/>
      <c r="L1244" s="251"/>
      <c r="M1244" s="251"/>
      <c r="N1244" s="251"/>
      <c r="O1244" s="251"/>
      <c r="P1244" s="251"/>
      <c r="Q1244" s="251"/>
      <c r="R1244" s="252"/>
      <c r="S1244" s="251"/>
      <c r="T1244" s="251"/>
      <c r="U1244" s="251"/>
      <c r="V1244" s="251"/>
      <c r="W1244" s="251"/>
      <c r="X1244" s="251"/>
      <c r="Y1244" s="251"/>
      <c r="Z1244" s="251"/>
      <c r="AA1244" s="251"/>
      <c r="AB1244" s="251"/>
      <c r="AC1244" s="251"/>
      <c r="AD1244" s="251"/>
      <c r="AE1244" s="251"/>
      <c r="AF1244" s="251"/>
      <c r="AG1244" s="367"/>
      <c r="AH1244" s="367"/>
      <c r="AI1244" s="367"/>
      <c r="AJ1244" s="367"/>
      <c r="AK1244" s="367"/>
      <c r="AL1244" s="367"/>
      <c r="AM1244" s="367"/>
      <c r="AN1244" s="367"/>
      <c r="AO1244" s="367"/>
      <c r="AP1244" s="367"/>
      <c r="AQ1244" s="367"/>
      <c r="AR1244" s="367"/>
      <c r="AS1244" s="367"/>
      <c r="AT1244" s="367"/>
      <c r="AU1244" s="254"/>
    </row>
    <row r="1245" spans="1:48" ht="15" outlineLevel="1">
      <c r="A1245" s="466">
        <v>17</v>
      </c>
      <c r="B1245" s="381" t="s">
        <v>112</v>
      </c>
      <c r="C1245" s="253" t="s">
        <v>25</v>
      </c>
      <c r="D1245" s="257"/>
      <c r="E1245" s="257"/>
      <c r="F1245" s="257"/>
      <c r="G1245" s="257"/>
      <c r="H1245" s="257"/>
      <c r="I1245" s="257"/>
      <c r="J1245" s="257"/>
      <c r="K1245" s="257"/>
      <c r="L1245" s="257"/>
      <c r="M1245" s="257"/>
      <c r="N1245" s="257"/>
      <c r="O1245" s="257"/>
      <c r="P1245" s="257"/>
      <c r="Q1245" s="257"/>
      <c r="R1245" s="257">
        <v>12</v>
      </c>
      <c r="S1245" s="257"/>
      <c r="T1245" s="257"/>
      <c r="U1245" s="257"/>
      <c r="V1245" s="257"/>
      <c r="W1245" s="257"/>
      <c r="X1245" s="257"/>
      <c r="Y1245" s="257"/>
      <c r="Z1245" s="257"/>
      <c r="AA1245" s="257"/>
      <c r="AB1245" s="257"/>
      <c r="AC1245" s="257"/>
      <c r="AD1245" s="257"/>
      <c r="AE1245" s="257"/>
      <c r="AF1245" s="673"/>
      <c r="AG1245" s="379"/>
      <c r="AH1245" s="363"/>
      <c r="AI1245" s="363"/>
      <c r="AJ1245" s="363"/>
      <c r="AK1245" s="363"/>
      <c r="AL1245" s="363"/>
      <c r="AM1245" s="363"/>
      <c r="AN1245" s="368"/>
      <c r="AO1245" s="368"/>
      <c r="AP1245" s="368"/>
      <c r="AQ1245" s="368"/>
      <c r="AR1245" s="368"/>
      <c r="AS1245" s="368"/>
      <c r="AT1245" s="368"/>
      <c r="AU1245" s="258">
        <f>SUM(AG1245:AT1245)</f>
        <v>0</v>
      </c>
    </row>
    <row r="1246" spans="1:48" ht="15" outlineLevel="1">
      <c r="A1246" s="466"/>
      <c r="B1246" s="256" t="s">
        <v>723</v>
      </c>
      <c r="C1246" s="253" t="s">
        <v>163</v>
      </c>
      <c r="D1246" s="257"/>
      <c r="E1246" s="257"/>
      <c r="F1246" s="257"/>
      <c r="G1246" s="257"/>
      <c r="H1246" s="257"/>
      <c r="I1246" s="257"/>
      <c r="J1246" s="257"/>
      <c r="K1246" s="257"/>
      <c r="L1246" s="257"/>
      <c r="M1246" s="257"/>
      <c r="N1246" s="257"/>
      <c r="O1246" s="257"/>
      <c r="P1246" s="257"/>
      <c r="Q1246" s="257"/>
      <c r="R1246" s="257">
        <f>R1245</f>
        <v>12</v>
      </c>
      <c r="S1246" s="257"/>
      <c r="T1246" s="257"/>
      <c r="U1246" s="257"/>
      <c r="V1246" s="257"/>
      <c r="W1246" s="257"/>
      <c r="X1246" s="257"/>
      <c r="Y1246" s="257"/>
      <c r="Z1246" s="257"/>
      <c r="AA1246" s="257"/>
      <c r="AB1246" s="257"/>
      <c r="AC1246" s="257"/>
      <c r="AD1246" s="257"/>
      <c r="AE1246" s="257"/>
      <c r="AF1246" s="673"/>
      <c r="AG1246" s="364">
        <f>AG1245</f>
        <v>0</v>
      </c>
      <c r="AH1246" s="364">
        <f t="shared" ref="AH1246:AT1246" si="3518">AH1245</f>
        <v>0</v>
      </c>
      <c r="AI1246" s="364">
        <f t="shared" si="3518"/>
        <v>0</v>
      </c>
      <c r="AJ1246" s="364">
        <f t="shared" si="3518"/>
        <v>0</v>
      </c>
      <c r="AK1246" s="364">
        <f t="shared" si="3518"/>
        <v>0</v>
      </c>
      <c r="AL1246" s="364">
        <f t="shared" si="3518"/>
        <v>0</v>
      </c>
      <c r="AM1246" s="364">
        <f t="shared" si="3518"/>
        <v>0</v>
      </c>
      <c r="AN1246" s="364">
        <f t="shared" si="3518"/>
        <v>0</v>
      </c>
      <c r="AO1246" s="364">
        <f t="shared" si="3518"/>
        <v>0</v>
      </c>
      <c r="AP1246" s="364">
        <f t="shared" si="3518"/>
        <v>0</v>
      </c>
      <c r="AQ1246" s="364">
        <f t="shared" si="3518"/>
        <v>0</v>
      </c>
      <c r="AR1246" s="364">
        <f t="shared" si="3518"/>
        <v>0</v>
      </c>
      <c r="AS1246" s="364">
        <f t="shared" si="3518"/>
        <v>0</v>
      </c>
      <c r="AT1246" s="364">
        <f t="shared" si="3518"/>
        <v>0</v>
      </c>
      <c r="AU1246" s="268"/>
    </row>
    <row r="1247" spans="1:48" ht="15" outlineLevel="1">
      <c r="A1247" s="466"/>
      <c r="B1247" s="256"/>
      <c r="C1247" s="253"/>
      <c r="D1247" s="253"/>
      <c r="E1247" s="253"/>
      <c r="F1247" s="253"/>
      <c r="G1247" s="253"/>
      <c r="H1247" s="253"/>
      <c r="I1247" s="253"/>
      <c r="J1247" s="253"/>
      <c r="K1247" s="253"/>
      <c r="L1247" s="253"/>
      <c r="M1247" s="253"/>
      <c r="N1247" s="253"/>
      <c r="O1247" s="253"/>
      <c r="P1247" s="253"/>
      <c r="Q1247" s="253"/>
      <c r="R1247" s="253"/>
      <c r="S1247" s="253"/>
      <c r="T1247" s="253"/>
      <c r="U1247" s="253"/>
      <c r="V1247" s="253"/>
      <c r="W1247" s="253"/>
      <c r="X1247" s="253"/>
      <c r="Y1247" s="253"/>
      <c r="Z1247" s="253"/>
      <c r="AA1247" s="253"/>
      <c r="AB1247" s="253"/>
      <c r="AC1247" s="253"/>
      <c r="AD1247" s="253"/>
      <c r="AE1247" s="253"/>
      <c r="AF1247" s="253"/>
      <c r="AG1247" s="375"/>
      <c r="AH1247" s="378"/>
      <c r="AI1247" s="378"/>
      <c r="AJ1247" s="378"/>
      <c r="AK1247" s="378"/>
      <c r="AL1247" s="378"/>
      <c r="AM1247" s="378"/>
      <c r="AN1247" s="378"/>
      <c r="AO1247" s="378"/>
      <c r="AP1247" s="378"/>
      <c r="AQ1247" s="378"/>
      <c r="AR1247" s="378"/>
      <c r="AS1247" s="378"/>
      <c r="AT1247" s="378"/>
      <c r="AU1247" s="268"/>
    </row>
    <row r="1248" spans="1:48" ht="15" outlineLevel="1">
      <c r="A1248" s="466">
        <v>18</v>
      </c>
      <c r="B1248" s="381" t="s">
        <v>109</v>
      </c>
      <c r="C1248" s="253" t="s">
        <v>25</v>
      </c>
      <c r="D1248" s="257"/>
      <c r="E1248" s="257"/>
      <c r="F1248" s="257"/>
      <c r="G1248" s="257"/>
      <c r="H1248" s="257"/>
      <c r="I1248" s="257"/>
      <c r="J1248" s="257"/>
      <c r="K1248" s="257"/>
      <c r="L1248" s="257"/>
      <c r="M1248" s="257"/>
      <c r="N1248" s="257"/>
      <c r="O1248" s="257"/>
      <c r="P1248" s="257"/>
      <c r="Q1248" s="257"/>
      <c r="R1248" s="257">
        <v>12</v>
      </c>
      <c r="S1248" s="257"/>
      <c r="T1248" s="257"/>
      <c r="U1248" s="257"/>
      <c r="V1248" s="257"/>
      <c r="W1248" s="257"/>
      <c r="X1248" s="257"/>
      <c r="Y1248" s="257"/>
      <c r="Z1248" s="257"/>
      <c r="AA1248" s="257"/>
      <c r="AB1248" s="257"/>
      <c r="AC1248" s="257"/>
      <c r="AD1248" s="257"/>
      <c r="AE1248" s="257"/>
      <c r="AF1248" s="673"/>
      <c r="AG1248" s="379"/>
      <c r="AH1248" s="363"/>
      <c r="AI1248" s="363"/>
      <c r="AJ1248" s="363"/>
      <c r="AK1248" s="363"/>
      <c r="AL1248" s="363"/>
      <c r="AM1248" s="363"/>
      <c r="AN1248" s="368"/>
      <c r="AO1248" s="368"/>
      <c r="AP1248" s="368"/>
      <c r="AQ1248" s="368"/>
      <c r="AR1248" s="368"/>
      <c r="AS1248" s="368"/>
      <c r="AT1248" s="368"/>
      <c r="AU1248" s="258">
        <f>SUM(AG1248:AT1248)</f>
        <v>0</v>
      </c>
    </row>
    <row r="1249" spans="1:47" ht="15" outlineLevel="1">
      <c r="A1249" s="466"/>
      <c r="B1249" s="256" t="s">
        <v>723</v>
      </c>
      <c r="C1249" s="253" t="s">
        <v>163</v>
      </c>
      <c r="D1249" s="257"/>
      <c r="E1249" s="257"/>
      <c r="F1249" s="257"/>
      <c r="G1249" s="257"/>
      <c r="H1249" s="257"/>
      <c r="I1249" s="257"/>
      <c r="J1249" s="257"/>
      <c r="K1249" s="257"/>
      <c r="L1249" s="257"/>
      <c r="M1249" s="257"/>
      <c r="N1249" s="257"/>
      <c r="O1249" s="257"/>
      <c r="P1249" s="257"/>
      <c r="Q1249" s="257"/>
      <c r="R1249" s="257">
        <f>R1248</f>
        <v>12</v>
      </c>
      <c r="S1249" s="257"/>
      <c r="T1249" s="257"/>
      <c r="U1249" s="257"/>
      <c r="V1249" s="257"/>
      <c r="W1249" s="257"/>
      <c r="X1249" s="257"/>
      <c r="Y1249" s="257"/>
      <c r="Z1249" s="257"/>
      <c r="AA1249" s="257"/>
      <c r="AB1249" s="257"/>
      <c r="AC1249" s="257"/>
      <c r="AD1249" s="257"/>
      <c r="AE1249" s="257"/>
      <c r="AF1249" s="673"/>
      <c r="AG1249" s="364">
        <f>AG1248</f>
        <v>0</v>
      </c>
      <c r="AH1249" s="364">
        <f t="shared" ref="AH1249:AT1249" si="3519">AH1248</f>
        <v>0</v>
      </c>
      <c r="AI1249" s="364">
        <f t="shared" si="3519"/>
        <v>0</v>
      </c>
      <c r="AJ1249" s="364">
        <f t="shared" si="3519"/>
        <v>0</v>
      </c>
      <c r="AK1249" s="364">
        <f t="shared" si="3519"/>
        <v>0</v>
      </c>
      <c r="AL1249" s="364">
        <f t="shared" si="3519"/>
        <v>0</v>
      </c>
      <c r="AM1249" s="364">
        <f t="shared" si="3519"/>
        <v>0</v>
      </c>
      <c r="AN1249" s="364">
        <f t="shared" si="3519"/>
        <v>0</v>
      </c>
      <c r="AO1249" s="364">
        <f t="shared" si="3519"/>
        <v>0</v>
      </c>
      <c r="AP1249" s="364">
        <f t="shared" si="3519"/>
        <v>0</v>
      </c>
      <c r="AQ1249" s="364">
        <f t="shared" si="3519"/>
        <v>0</v>
      </c>
      <c r="AR1249" s="364">
        <f t="shared" si="3519"/>
        <v>0</v>
      </c>
      <c r="AS1249" s="364">
        <f t="shared" si="3519"/>
        <v>0</v>
      </c>
      <c r="AT1249" s="364">
        <f t="shared" si="3519"/>
        <v>0</v>
      </c>
      <c r="AU1249" s="268"/>
    </row>
    <row r="1250" spans="1:47" ht="15" outlineLevel="1">
      <c r="A1250" s="466"/>
      <c r="B1250" s="283"/>
      <c r="C1250" s="253"/>
      <c r="D1250" s="253"/>
      <c r="E1250" s="253"/>
      <c r="F1250" s="253"/>
      <c r="G1250" s="253"/>
      <c r="H1250" s="253"/>
      <c r="I1250" s="253"/>
      <c r="J1250" s="253"/>
      <c r="K1250" s="253"/>
      <c r="L1250" s="253"/>
      <c r="M1250" s="253"/>
      <c r="N1250" s="253"/>
      <c r="O1250" s="253"/>
      <c r="P1250" s="253"/>
      <c r="Q1250" s="253"/>
      <c r="R1250" s="253"/>
      <c r="S1250" s="253"/>
      <c r="T1250" s="253"/>
      <c r="U1250" s="253"/>
      <c r="V1250" s="253"/>
      <c r="W1250" s="253"/>
      <c r="X1250" s="253"/>
      <c r="Y1250" s="253"/>
      <c r="Z1250" s="253"/>
      <c r="AA1250" s="253"/>
      <c r="AB1250" s="253"/>
      <c r="AC1250" s="253"/>
      <c r="AD1250" s="253"/>
      <c r="AE1250" s="253"/>
      <c r="AF1250" s="253"/>
      <c r="AG1250" s="376"/>
      <c r="AH1250" s="377"/>
      <c r="AI1250" s="377"/>
      <c r="AJ1250" s="377"/>
      <c r="AK1250" s="377"/>
      <c r="AL1250" s="377"/>
      <c r="AM1250" s="377"/>
      <c r="AN1250" s="377"/>
      <c r="AO1250" s="377"/>
      <c r="AP1250" s="377"/>
      <c r="AQ1250" s="377"/>
      <c r="AR1250" s="377"/>
      <c r="AS1250" s="377"/>
      <c r="AT1250" s="377"/>
      <c r="AU1250" s="259"/>
    </row>
    <row r="1251" spans="1:47" ht="15" outlineLevel="1">
      <c r="A1251" s="466">
        <v>19</v>
      </c>
      <c r="B1251" s="381" t="s">
        <v>111</v>
      </c>
      <c r="C1251" s="253" t="s">
        <v>25</v>
      </c>
      <c r="D1251" s="257"/>
      <c r="E1251" s="257"/>
      <c r="F1251" s="257"/>
      <c r="G1251" s="257"/>
      <c r="H1251" s="257"/>
      <c r="I1251" s="257"/>
      <c r="J1251" s="257"/>
      <c r="K1251" s="257"/>
      <c r="L1251" s="257"/>
      <c r="M1251" s="257"/>
      <c r="N1251" s="257"/>
      <c r="O1251" s="257"/>
      <c r="P1251" s="257"/>
      <c r="Q1251" s="257"/>
      <c r="R1251" s="257">
        <v>12</v>
      </c>
      <c r="S1251" s="257"/>
      <c r="T1251" s="257"/>
      <c r="U1251" s="257"/>
      <c r="V1251" s="257"/>
      <c r="W1251" s="257"/>
      <c r="X1251" s="257"/>
      <c r="Y1251" s="257"/>
      <c r="Z1251" s="257"/>
      <c r="AA1251" s="257"/>
      <c r="AB1251" s="257"/>
      <c r="AC1251" s="257"/>
      <c r="AD1251" s="257"/>
      <c r="AE1251" s="257"/>
      <c r="AF1251" s="673"/>
      <c r="AG1251" s="379"/>
      <c r="AH1251" s="363"/>
      <c r="AI1251" s="363"/>
      <c r="AJ1251" s="363"/>
      <c r="AK1251" s="363"/>
      <c r="AL1251" s="363"/>
      <c r="AM1251" s="363"/>
      <c r="AN1251" s="368"/>
      <c r="AO1251" s="368"/>
      <c r="AP1251" s="368"/>
      <c r="AQ1251" s="368"/>
      <c r="AR1251" s="368"/>
      <c r="AS1251" s="368"/>
      <c r="AT1251" s="368"/>
      <c r="AU1251" s="258">
        <f>SUM(AG1251:AT1251)</f>
        <v>0</v>
      </c>
    </row>
    <row r="1252" spans="1:47" ht="15" outlineLevel="1">
      <c r="A1252" s="466"/>
      <c r="B1252" s="256" t="s">
        <v>723</v>
      </c>
      <c r="C1252" s="253" t="s">
        <v>163</v>
      </c>
      <c r="D1252" s="257"/>
      <c r="E1252" s="257"/>
      <c r="F1252" s="257"/>
      <c r="G1252" s="257"/>
      <c r="H1252" s="257"/>
      <c r="I1252" s="257"/>
      <c r="J1252" s="257"/>
      <c r="K1252" s="257"/>
      <c r="L1252" s="257"/>
      <c r="M1252" s="257"/>
      <c r="N1252" s="257"/>
      <c r="O1252" s="257"/>
      <c r="P1252" s="257"/>
      <c r="Q1252" s="257"/>
      <c r="R1252" s="257">
        <f>R1251</f>
        <v>12</v>
      </c>
      <c r="S1252" s="257"/>
      <c r="T1252" s="257"/>
      <c r="U1252" s="257"/>
      <c r="V1252" s="257"/>
      <c r="W1252" s="257"/>
      <c r="X1252" s="257"/>
      <c r="Y1252" s="257"/>
      <c r="Z1252" s="257"/>
      <c r="AA1252" s="257"/>
      <c r="AB1252" s="257"/>
      <c r="AC1252" s="257"/>
      <c r="AD1252" s="257"/>
      <c r="AE1252" s="257"/>
      <c r="AF1252" s="673"/>
      <c r="AG1252" s="364">
        <f>AG1251</f>
        <v>0</v>
      </c>
      <c r="AH1252" s="364">
        <f t="shared" ref="AH1252:AT1252" si="3520">AH1251</f>
        <v>0</v>
      </c>
      <c r="AI1252" s="364">
        <f t="shared" si="3520"/>
        <v>0</v>
      </c>
      <c r="AJ1252" s="364">
        <f t="shared" si="3520"/>
        <v>0</v>
      </c>
      <c r="AK1252" s="364">
        <f t="shared" si="3520"/>
        <v>0</v>
      </c>
      <c r="AL1252" s="364">
        <f t="shared" si="3520"/>
        <v>0</v>
      </c>
      <c r="AM1252" s="364">
        <f t="shared" si="3520"/>
        <v>0</v>
      </c>
      <c r="AN1252" s="364">
        <f t="shared" si="3520"/>
        <v>0</v>
      </c>
      <c r="AO1252" s="364">
        <f t="shared" si="3520"/>
        <v>0</v>
      </c>
      <c r="AP1252" s="364">
        <f t="shared" si="3520"/>
        <v>0</v>
      </c>
      <c r="AQ1252" s="364">
        <f t="shared" si="3520"/>
        <v>0</v>
      </c>
      <c r="AR1252" s="364">
        <f t="shared" si="3520"/>
        <v>0</v>
      </c>
      <c r="AS1252" s="364">
        <f t="shared" si="3520"/>
        <v>0</v>
      </c>
      <c r="AT1252" s="364">
        <f t="shared" si="3520"/>
        <v>0</v>
      </c>
      <c r="AU1252" s="259"/>
    </row>
    <row r="1253" spans="1:47" ht="15" outlineLevel="1">
      <c r="A1253" s="466"/>
      <c r="B1253" s="283"/>
      <c r="C1253" s="253"/>
      <c r="D1253" s="253"/>
      <c r="E1253" s="253"/>
      <c r="F1253" s="253"/>
      <c r="G1253" s="253"/>
      <c r="H1253" s="253"/>
      <c r="I1253" s="253"/>
      <c r="J1253" s="253"/>
      <c r="K1253" s="253"/>
      <c r="L1253" s="253"/>
      <c r="M1253" s="253"/>
      <c r="N1253" s="253"/>
      <c r="O1253" s="253"/>
      <c r="P1253" s="253"/>
      <c r="Q1253" s="253"/>
      <c r="R1253" s="253"/>
      <c r="S1253" s="253"/>
      <c r="T1253" s="253"/>
      <c r="U1253" s="253"/>
      <c r="V1253" s="253"/>
      <c r="W1253" s="253"/>
      <c r="X1253" s="253"/>
      <c r="Y1253" s="253"/>
      <c r="Z1253" s="253"/>
      <c r="AA1253" s="253"/>
      <c r="AB1253" s="253"/>
      <c r="AC1253" s="253"/>
      <c r="AD1253" s="253"/>
      <c r="AE1253" s="253"/>
      <c r="AF1253" s="253"/>
      <c r="AG1253" s="365"/>
      <c r="AH1253" s="365"/>
      <c r="AI1253" s="365"/>
      <c r="AJ1253" s="365"/>
      <c r="AK1253" s="365"/>
      <c r="AL1253" s="365"/>
      <c r="AM1253" s="365"/>
      <c r="AN1253" s="365"/>
      <c r="AO1253" s="365"/>
      <c r="AP1253" s="365"/>
      <c r="AQ1253" s="365"/>
      <c r="AR1253" s="365"/>
      <c r="AS1253" s="365"/>
      <c r="AT1253" s="365"/>
      <c r="AU1253" s="268"/>
    </row>
    <row r="1254" spans="1:47" ht="15" outlineLevel="1">
      <c r="A1254" s="466">
        <v>20</v>
      </c>
      <c r="B1254" s="381" t="s">
        <v>110</v>
      </c>
      <c r="C1254" s="253" t="s">
        <v>25</v>
      </c>
      <c r="D1254" s="257"/>
      <c r="E1254" s="257"/>
      <c r="F1254" s="257"/>
      <c r="G1254" s="257"/>
      <c r="H1254" s="257"/>
      <c r="I1254" s="257"/>
      <c r="J1254" s="257"/>
      <c r="K1254" s="257"/>
      <c r="L1254" s="257"/>
      <c r="M1254" s="257"/>
      <c r="N1254" s="257"/>
      <c r="O1254" s="257"/>
      <c r="P1254" s="257"/>
      <c r="Q1254" s="257"/>
      <c r="R1254" s="257">
        <v>12</v>
      </c>
      <c r="S1254" s="257"/>
      <c r="T1254" s="257"/>
      <c r="U1254" s="257"/>
      <c r="V1254" s="257"/>
      <c r="W1254" s="257"/>
      <c r="X1254" s="257"/>
      <c r="Y1254" s="257"/>
      <c r="Z1254" s="257"/>
      <c r="AA1254" s="257"/>
      <c r="AB1254" s="257"/>
      <c r="AC1254" s="257"/>
      <c r="AD1254" s="257"/>
      <c r="AE1254" s="257"/>
      <c r="AF1254" s="673"/>
      <c r="AG1254" s="379"/>
      <c r="AH1254" s="363"/>
      <c r="AI1254" s="363"/>
      <c r="AJ1254" s="363"/>
      <c r="AK1254" s="363"/>
      <c r="AL1254" s="363"/>
      <c r="AM1254" s="363"/>
      <c r="AN1254" s="368"/>
      <c r="AO1254" s="368"/>
      <c r="AP1254" s="368"/>
      <c r="AQ1254" s="368"/>
      <c r="AR1254" s="368"/>
      <c r="AS1254" s="368"/>
      <c r="AT1254" s="368"/>
      <c r="AU1254" s="258">
        <f>SUM(AG1254:AT1254)</f>
        <v>0</v>
      </c>
    </row>
    <row r="1255" spans="1:47" ht="15" outlineLevel="1">
      <c r="A1255" s="466"/>
      <c r="B1255" s="256" t="s">
        <v>723</v>
      </c>
      <c r="C1255" s="253" t="s">
        <v>163</v>
      </c>
      <c r="D1255" s="257"/>
      <c r="E1255" s="257"/>
      <c r="F1255" s="257"/>
      <c r="G1255" s="257"/>
      <c r="H1255" s="257"/>
      <c r="I1255" s="257"/>
      <c r="J1255" s="257"/>
      <c r="K1255" s="257"/>
      <c r="L1255" s="257"/>
      <c r="M1255" s="257"/>
      <c r="N1255" s="257"/>
      <c r="O1255" s="257"/>
      <c r="P1255" s="257"/>
      <c r="Q1255" s="257"/>
      <c r="R1255" s="257">
        <f>R1254</f>
        <v>12</v>
      </c>
      <c r="S1255" s="257"/>
      <c r="T1255" s="257"/>
      <c r="U1255" s="257"/>
      <c r="V1255" s="257"/>
      <c r="W1255" s="257"/>
      <c r="X1255" s="257"/>
      <c r="Y1255" s="257"/>
      <c r="Z1255" s="257"/>
      <c r="AA1255" s="257"/>
      <c r="AB1255" s="257"/>
      <c r="AC1255" s="257"/>
      <c r="AD1255" s="257"/>
      <c r="AE1255" s="257"/>
      <c r="AF1255" s="673"/>
      <c r="AG1255" s="364">
        <f t="shared" ref="AG1255:AT1255" si="3521">AG1254</f>
        <v>0</v>
      </c>
      <c r="AH1255" s="364">
        <f t="shared" si="3521"/>
        <v>0</v>
      </c>
      <c r="AI1255" s="364">
        <f t="shared" si="3521"/>
        <v>0</v>
      </c>
      <c r="AJ1255" s="364">
        <f t="shared" si="3521"/>
        <v>0</v>
      </c>
      <c r="AK1255" s="364">
        <f t="shared" si="3521"/>
        <v>0</v>
      </c>
      <c r="AL1255" s="364">
        <f t="shared" si="3521"/>
        <v>0</v>
      </c>
      <c r="AM1255" s="364">
        <f t="shared" si="3521"/>
        <v>0</v>
      </c>
      <c r="AN1255" s="364">
        <f t="shared" si="3521"/>
        <v>0</v>
      </c>
      <c r="AO1255" s="364">
        <f t="shared" si="3521"/>
        <v>0</v>
      </c>
      <c r="AP1255" s="364">
        <f t="shared" si="3521"/>
        <v>0</v>
      </c>
      <c r="AQ1255" s="364">
        <f t="shared" si="3521"/>
        <v>0</v>
      </c>
      <c r="AR1255" s="364">
        <f t="shared" si="3521"/>
        <v>0</v>
      </c>
      <c r="AS1255" s="364">
        <f t="shared" si="3521"/>
        <v>0</v>
      </c>
      <c r="AT1255" s="364">
        <f t="shared" si="3521"/>
        <v>0</v>
      </c>
      <c r="AU1255" s="268"/>
    </row>
    <row r="1256" spans="1:47" ht="15.6" outlineLevel="1">
      <c r="A1256" s="466"/>
      <c r="B1256" s="284"/>
      <c r="C1256" s="262"/>
      <c r="D1256" s="253"/>
      <c r="E1256" s="253"/>
      <c r="F1256" s="253"/>
      <c r="G1256" s="253"/>
      <c r="H1256" s="253"/>
      <c r="I1256" s="253"/>
      <c r="J1256" s="253"/>
      <c r="K1256" s="253"/>
      <c r="L1256" s="253"/>
      <c r="M1256" s="253"/>
      <c r="N1256" s="253"/>
      <c r="O1256" s="253"/>
      <c r="P1256" s="253"/>
      <c r="Q1256" s="253"/>
      <c r="R1256" s="262"/>
      <c r="S1256" s="253"/>
      <c r="T1256" s="253"/>
      <c r="U1256" s="253"/>
      <c r="V1256" s="253"/>
      <c r="W1256" s="253"/>
      <c r="X1256" s="253"/>
      <c r="Y1256" s="253"/>
      <c r="Z1256" s="253"/>
      <c r="AA1256" s="253"/>
      <c r="AB1256" s="253"/>
      <c r="AC1256" s="253"/>
      <c r="AD1256" s="253"/>
      <c r="AE1256" s="253"/>
      <c r="AF1256" s="253"/>
      <c r="AG1256" s="365"/>
      <c r="AH1256" s="365"/>
      <c r="AI1256" s="365"/>
      <c r="AJ1256" s="365"/>
      <c r="AK1256" s="365"/>
      <c r="AL1256" s="365"/>
      <c r="AM1256" s="365"/>
      <c r="AN1256" s="365"/>
      <c r="AO1256" s="365"/>
      <c r="AP1256" s="365"/>
      <c r="AQ1256" s="365"/>
      <c r="AR1256" s="365"/>
      <c r="AS1256" s="365"/>
      <c r="AT1256" s="365"/>
      <c r="AU1256" s="268"/>
    </row>
    <row r="1257" spans="1:47" ht="15.6" outlineLevel="1">
      <c r="A1257" s="466"/>
      <c r="B1257" s="456" t="s">
        <v>500</v>
      </c>
      <c r="C1257" s="253"/>
      <c r="D1257" s="253"/>
      <c r="E1257" s="253"/>
      <c r="F1257" s="253"/>
      <c r="G1257" s="253"/>
      <c r="H1257" s="253"/>
      <c r="I1257" s="253"/>
      <c r="J1257" s="253"/>
      <c r="K1257" s="253"/>
      <c r="L1257" s="253"/>
      <c r="M1257" s="253"/>
      <c r="N1257" s="253"/>
      <c r="O1257" s="253"/>
      <c r="P1257" s="253"/>
      <c r="Q1257" s="253"/>
      <c r="R1257" s="253"/>
      <c r="S1257" s="253"/>
      <c r="T1257" s="253"/>
      <c r="U1257" s="253"/>
      <c r="V1257" s="253"/>
      <c r="W1257" s="253"/>
      <c r="X1257" s="253"/>
      <c r="Y1257" s="253"/>
      <c r="Z1257" s="253"/>
      <c r="AA1257" s="253"/>
      <c r="AB1257" s="253"/>
      <c r="AC1257" s="253"/>
      <c r="AD1257" s="253"/>
      <c r="AE1257" s="253"/>
      <c r="AF1257" s="253"/>
      <c r="AG1257" s="375"/>
      <c r="AH1257" s="378"/>
      <c r="AI1257" s="378"/>
      <c r="AJ1257" s="378"/>
      <c r="AK1257" s="378"/>
      <c r="AL1257" s="378"/>
      <c r="AM1257" s="378"/>
      <c r="AN1257" s="378"/>
      <c r="AO1257" s="378"/>
      <c r="AP1257" s="378"/>
      <c r="AQ1257" s="378"/>
      <c r="AR1257" s="378"/>
      <c r="AS1257" s="378"/>
      <c r="AT1257" s="378"/>
      <c r="AU1257" s="268"/>
    </row>
    <row r="1258" spans="1:47" ht="15.6" outlineLevel="1">
      <c r="A1258" s="466"/>
      <c r="B1258" s="445" t="s">
        <v>496</v>
      </c>
      <c r="C1258" s="253"/>
      <c r="D1258" s="253"/>
      <c r="E1258" s="253"/>
      <c r="F1258" s="253"/>
      <c r="G1258" s="253"/>
      <c r="H1258" s="253"/>
      <c r="I1258" s="253"/>
      <c r="J1258" s="253"/>
      <c r="K1258" s="253"/>
      <c r="L1258" s="253"/>
      <c r="M1258" s="253"/>
      <c r="N1258" s="253"/>
      <c r="O1258" s="253"/>
      <c r="P1258" s="253"/>
      <c r="Q1258" s="253"/>
      <c r="R1258" s="253"/>
      <c r="S1258" s="253"/>
      <c r="T1258" s="253"/>
      <c r="U1258" s="253"/>
      <c r="V1258" s="253"/>
      <c r="W1258" s="253"/>
      <c r="X1258" s="253"/>
      <c r="Y1258" s="253"/>
      <c r="Z1258" s="253"/>
      <c r="AA1258" s="253"/>
      <c r="AB1258" s="253"/>
      <c r="AC1258" s="253"/>
      <c r="AD1258" s="253"/>
      <c r="AE1258" s="253"/>
      <c r="AF1258" s="253"/>
      <c r="AG1258" s="375"/>
      <c r="AH1258" s="378"/>
      <c r="AI1258" s="378"/>
      <c r="AJ1258" s="378"/>
      <c r="AK1258" s="378"/>
      <c r="AL1258" s="378"/>
      <c r="AM1258" s="378"/>
      <c r="AN1258" s="378"/>
      <c r="AO1258" s="378"/>
      <c r="AP1258" s="378"/>
      <c r="AQ1258" s="378"/>
      <c r="AR1258" s="378"/>
      <c r="AS1258" s="378"/>
      <c r="AT1258" s="378"/>
      <c r="AU1258" s="268"/>
    </row>
    <row r="1259" spans="1:47" ht="15" customHeight="1" outlineLevel="1">
      <c r="A1259" s="466">
        <v>21</v>
      </c>
      <c r="B1259" s="381" t="s">
        <v>113</v>
      </c>
      <c r="C1259" s="253" t="s">
        <v>25</v>
      </c>
      <c r="D1259" s="257"/>
      <c r="E1259" s="257"/>
      <c r="F1259" s="257"/>
      <c r="G1259" s="257"/>
      <c r="H1259" s="257"/>
      <c r="I1259" s="257"/>
      <c r="J1259" s="257"/>
      <c r="K1259" s="257"/>
      <c r="L1259" s="257"/>
      <c r="M1259" s="257"/>
      <c r="N1259" s="257"/>
      <c r="O1259" s="257"/>
      <c r="P1259" s="257"/>
      <c r="Q1259" s="673"/>
      <c r="R1259" s="253"/>
      <c r="S1259" s="257"/>
      <c r="T1259" s="257"/>
      <c r="U1259" s="257"/>
      <c r="V1259" s="257"/>
      <c r="W1259" s="257"/>
      <c r="X1259" s="257"/>
      <c r="Y1259" s="257"/>
      <c r="Z1259" s="257"/>
      <c r="AA1259" s="257"/>
      <c r="AB1259" s="257"/>
      <c r="AC1259" s="257"/>
      <c r="AD1259" s="257"/>
      <c r="AE1259" s="257"/>
      <c r="AF1259" s="673"/>
      <c r="AG1259" s="363"/>
      <c r="AH1259" s="363"/>
      <c r="AI1259" s="363"/>
      <c r="AJ1259" s="363"/>
      <c r="AK1259" s="363"/>
      <c r="AL1259" s="363"/>
      <c r="AM1259" s="363"/>
      <c r="AN1259" s="363"/>
      <c r="AO1259" s="363"/>
      <c r="AP1259" s="363"/>
      <c r="AQ1259" s="363"/>
      <c r="AR1259" s="363"/>
      <c r="AS1259" s="363"/>
      <c r="AT1259" s="363"/>
      <c r="AU1259" s="258">
        <f>SUM(AG1259:AT1259)</f>
        <v>0</v>
      </c>
    </row>
    <row r="1260" spans="1:47" ht="15" customHeight="1" outlineLevel="1">
      <c r="A1260" s="466"/>
      <c r="B1260" s="256" t="s">
        <v>723</v>
      </c>
      <c r="C1260" s="253" t="s">
        <v>163</v>
      </c>
      <c r="D1260" s="257"/>
      <c r="E1260" s="257"/>
      <c r="F1260" s="257"/>
      <c r="G1260" s="257"/>
      <c r="H1260" s="257"/>
      <c r="I1260" s="257"/>
      <c r="J1260" s="257"/>
      <c r="K1260" s="257"/>
      <c r="L1260" s="257"/>
      <c r="M1260" s="257"/>
      <c r="N1260" s="257"/>
      <c r="O1260" s="257"/>
      <c r="P1260" s="257"/>
      <c r="Q1260" s="673"/>
      <c r="R1260" s="253"/>
      <c r="S1260" s="257"/>
      <c r="T1260" s="257"/>
      <c r="U1260" s="257"/>
      <c r="V1260" s="257"/>
      <c r="W1260" s="257"/>
      <c r="X1260" s="257"/>
      <c r="Y1260" s="257"/>
      <c r="Z1260" s="257"/>
      <c r="AA1260" s="257"/>
      <c r="AB1260" s="257"/>
      <c r="AC1260" s="257"/>
      <c r="AD1260" s="257"/>
      <c r="AE1260" s="257"/>
      <c r="AF1260" s="673"/>
      <c r="AG1260" s="364">
        <f>AG1259</f>
        <v>0</v>
      </c>
      <c r="AH1260" s="364">
        <f t="shared" ref="AH1260:AT1260" si="3522">AH1259</f>
        <v>0</v>
      </c>
      <c r="AI1260" s="364">
        <f t="shared" si="3522"/>
        <v>0</v>
      </c>
      <c r="AJ1260" s="364">
        <f t="shared" si="3522"/>
        <v>0</v>
      </c>
      <c r="AK1260" s="364">
        <f t="shared" si="3522"/>
        <v>0</v>
      </c>
      <c r="AL1260" s="364">
        <f t="shared" si="3522"/>
        <v>0</v>
      </c>
      <c r="AM1260" s="364">
        <f t="shared" si="3522"/>
        <v>0</v>
      </c>
      <c r="AN1260" s="364">
        <f t="shared" si="3522"/>
        <v>0</v>
      </c>
      <c r="AO1260" s="364">
        <f t="shared" si="3522"/>
        <v>0</v>
      </c>
      <c r="AP1260" s="364">
        <f t="shared" si="3522"/>
        <v>0</v>
      </c>
      <c r="AQ1260" s="364">
        <f t="shared" si="3522"/>
        <v>0</v>
      </c>
      <c r="AR1260" s="364">
        <f t="shared" si="3522"/>
        <v>0</v>
      </c>
      <c r="AS1260" s="364">
        <f t="shared" si="3522"/>
        <v>0</v>
      </c>
      <c r="AT1260" s="364">
        <f t="shared" si="3522"/>
        <v>0</v>
      </c>
      <c r="AU1260" s="268"/>
    </row>
    <row r="1261" spans="1:47" ht="15" customHeight="1" outlineLevel="1">
      <c r="A1261" s="466"/>
      <c r="B1261" s="256"/>
      <c r="C1261" s="253"/>
      <c r="D1261" s="253"/>
      <c r="E1261" s="253"/>
      <c r="F1261" s="253"/>
      <c r="G1261" s="253"/>
      <c r="H1261" s="253"/>
      <c r="I1261" s="253"/>
      <c r="J1261" s="253"/>
      <c r="K1261" s="253"/>
      <c r="L1261" s="253"/>
      <c r="M1261" s="253"/>
      <c r="N1261" s="253"/>
      <c r="O1261" s="253"/>
      <c r="P1261" s="253"/>
      <c r="Q1261" s="253"/>
      <c r="R1261" s="253"/>
      <c r="S1261" s="253"/>
      <c r="T1261" s="253"/>
      <c r="U1261" s="253"/>
      <c r="V1261" s="253"/>
      <c r="W1261" s="253"/>
      <c r="X1261" s="253"/>
      <c r="Y1261" s="253"/>
      <c r="Z1261" s="253"/>
      <c r="AA1261" s="253"/>
      <c r="AB1261" s="253"/>
      <c r="AC1261" s="253"/>
      <c r="AD1261" s="253"/>
      <c r="AE1261" s="253"/>
      <c r="AF1261" s="253"/>
      <c r="AG1261" s="375"/>
      <c r="AH1261" s="378"/>
      <c r="AI1261" s="378"/>
      <c r="AJ1261" s="378"/>
      <c r="AK1261" s="378"/>
      <c r="AL1261" s="378"/>
      <c r="AM1261" s="378"/>
      <c r="AN1261" s="378"/>
      <c r="AO1261" s="378"/>
      <c r="AP1261" s="378"/>
      <c r="AQ1261" s="378"/>
      <c r="AR1261" s="378"/>
      <c r="AS1261" s="378"/>
      <c r="AT1261" s="378"/>
      <c r="AU1261" s="268"/>
    </row>
    <row r="1262" spans="1:47" ht="15" customHeight="1" outlineLevel="1">
      <c r="A1262" s="466">
        <v>22</v>
      </c>
      <c r="B1262" s="381" t="s">
        <v>114</v>
      </c>
      <c r="C1262" s="253" t="s">
        <v>25</v>
      </c>
      <c r="D1262" s="257"/>
      <c r="E1262" s="257"/>
      <c r="F1262" s="257"/>
      <c r="G1262" s="257"/>
      <c r="H1262" s="257"/>
      <c r="I1262" s="257"/>
      <c r="J1262" s="257"/>
      <c r="K1262" s="257"/>
      <c r="L1262" s="257"/>
      <c r="M1262" s="257"/>
      <c r="N1262" s="257"/>
      <c r="O1262" s="257"/>
      <c r="P1262" s="257"/>
      <c r="Q1262" s="673"/>
      <c r="R1262" s="253"/>
      <c r="S1262" s="257"/>
      <c r="T1262" s="257"/>
      <c r="U1262" s="257"/>
      <c r="V1262" s="257"/>
      <c r="W1262" s="257"/>
      <c r="X1262" s="257"/>
      <c r="Y1262" s="257"/>
      <c r="Z1262" s="257"/>
      <c r="AA1262" s="257"/>
      <c r="AB1262" s="257"/>
      <c r="AC1262" s="257"/>
      <c r="AD1262" s="257"/>
      <c r="AE1262" s="257"/>
      <c r="AF1262" s="673"/>
      <c r="AG1262" s="363"/>
      <c r="AH1262" s="363"/>
      <c r="AI1262" s="363"/>
      <c r="AJ1262" s="363"/>
      <c r="AK1262" s="363"/>
      <c r="AL1262" s="363"/>
      <c r="AM1262" s="363"/>
      <c r="AN1262" s="363"/>
      <c r="AO1262" s="363"/>
      <c r="AP1262" s="363"/>
      <c r="AQ1262" s="363"/>
      <c r="AR1262" s="363"/>
      <c r="AS1262" s="363"/>
      <c r="AT1262" s="363"/>
      <c r="AU1262" s="258">
        <f>SUM(AG1262:AT1262)</f>
        <v>0</v>
      </c>
    </row>
    <row r="1263" spans="1:47" ht="15" customHeight="1" outlineLevel="1">
      <c r="A1263" s="466"/>
      <c r="B1263" s="256" t="s">
        <v>723</v>
      </c>
      <c r="C1263" s="253" t="s">
        <v>163</v>
      </c>
      <c r="D1263" s="257"/>
      <c r="E1263" s="257"/>
      <c r="F1263" s="257"/>
      <c r="G1263" s="257"/>
      <c r="H1263" s="257"/>
      <c r="I1263" s="257"/>
      <c r="J1263" s="257"/>
      <c r="K1263" s="257"/>
      <c r="L1263" s="257"/>
      <c r="M1263" s="257"/>
      <c r="N1263" s="257"/>
      <c r="O1263" s="257"/>
      <c r="P1263" s="257"/>
      <c r="Q1263" s="673"/>
      <c r="R1263" s="253"/>
      <c r="S1263" s="257"/>
      <c r="T1263" s="257"/>
      <c r="U1263" s="257"/>
      <c r="V1263" s="257"/>
      <c r="W1263" s="257"/>
      <c r="X1263" s="257"/>
      <c r="Y1263" s="257"/>
      <c r="Z1263" s="257"/>
      <c r="AA1263" s="257"/>
      <c r="AB1263" s="257"/>
      <c r="AC1263" s="257"/>
      <c r="AD1263" s="257"/>
      <c r="AE1263" s="257"/>
      <c r="AF1263" s="673"/>
      <c r="AG1263" s="364">
        <f>AG1262</f>
        <v>0</v>
      </c>
      <c r="AH1263" s="364">
        <f t="shared" ref="AH1263:AT1263" si="3523">AH1262</f>
        <v>0</v>
      </c>
      <c r="AI1263" s="364">
        <f t="shared" si="3523"/>
        <v>0</v>
      </c>
      <c r="AJ1263" s="364">
        <f t="shared" si="3523"/>
        <v>0</v>
      </c>
      <c r="AK1263" s="364">
        <f t="shared" si="3523"/>
        <v>0</v>
      </c>
      <c r="AL1263" s="364">
        <f t="shared" si="3523"/>
        <v>0</v>
      </c>
      <c r="AM1263" s="364">
        <f t="shared" si="3523"/>
        <v>0</v>
      </c>
      <c r="AN1263" s="364">
        <f t="shared" si="3523"/>
        <v>0</v>
      </c>
      <c r="AO1263" s="364">
        <f t="shared" si="3523"/>
        <v>0</v>
      </c>
      <c r="AP1263" s="364">
        <f t="shared" si="3523"/>
        <v>0</v>
      </c>
      <c r="AQ1263" s="364">
        <f t="shared" si="3523"/>
        <v>0</v>
      </c>
      <c r="AR1263" s="364">
        <f t="shared" si="3523"/>
        <v>0</v>
      </c>
      <c r="AS1263" s="364">
        <f t="shared" si="3523"/>
        <v>0</v>
      </c>
      <c r="AT1263" s="364">
        <f t="shared" si="3523"/>
        <v>0</v>
      </c>
      <c r="AU1263" s="268"/>
    </row>
    <row r="1264" spans="1:47" ht="15" customHeight="1" outlineLevel="1">
      <c r="A1264" s="466"/>
      <c r="B1264" s="256"/>
      <c r="C1264" s="253"/>
      <c r="D1264" s="253"/>
      <c r="E1264" s="253"/>
      <c r="F1264" s="253"/>
      <c r="G1264" s="253"/>
      <c r="H1264" s="253"/>
      <c r="I1264" s="253"/>
      <c r="J1264" s="253"/>
      <c r="K1264" s="253"/>
      <c r="L1264" s="253"/>
      <c r="M1264" s="253"/>
      <c r="N1264" s="253"/>
      <c r="O1264" s="253"/>
      <c r="P1264" s="253"/>
      <c r="Q1264" s="253"/>
      <c r="R1264" s="253"/>
      <c r="S1264" s="253"/>
      <c r="T1264" s="253"/>
      <c r="U1264" s="253"/>
      <c r="V1264" s="253"/>
      <c r="W1264" s="253"/>
      <c r="X1264" s="253"/>
      <c r="Y1264" s="253"/>
      <c r="Z1264" s="253"/>
      <c r="AA1264" s="253"/>
      <c r="AB1264" s="253"/>
      <c r="AC1264" s="253"/>
      <c r="AD1264" s="253"/>
      <c r="AE1264" s="253"/>
      <c r="AF1264" s="253"/>
      <c r="AG1264" s="375"/>
      <c r="AH1264" s="378"/>
      <c r="AI1264" s="378"/>
      <c r="AJ1264" s="378"/>
      <c r="AK1264" s="378"/>
      <c r="AL1264" s="378"/>
      <c r="AM1264" s="378"/>
      <c r="AN1264" s="378"/>
      <c r="AO1264" s="378"/>
      <c r="AP1264" s="378"/>
      <c r="AQ1264" s="378"/>
      <c r="AR1264" s="378"/>
      <c r="AS1264" s="378"/>
      <c r="AT1264" s="378"/>
      <c r="AU1264" s="268"/>
    </row>
    <row r="1265" spans="1:47" ht="15" customHeight="1" outlineLevel="1">
      <c r="A1265" s="466">
        <v>23</v>
      </c>
      <c r="B1265" s="381" t="s">
        <v>115</v>
      </c>
      <c r="C1265" s="253" t="s">
        <v>25</v>
      </c>
      <c r="D1265" s="257"/>
      <c r="E1265" s="257"/>
      <c r="F1265" s="257"/>
      <c r="G1265" s="257"/>
      <c r="H1265" s="257"/>
      <c r="I1265" s="257"/>
      <c r="J1265" s="257"/>
      <c r="K1265" s="257"/>
      <c r="L1265" s="257"/>
      <c r="M1265" s="257"/>
      <c r="N1265" s="257"/>
      <c r="O1265" s="257"/>
      <c r="P1265" s="257"/>
      <c r="Q1265" s="673"/>
      <c r="R1265" s="253"/>
      <c r="S1265" s="257"/>
      <c r="T1265" s="257"/>
      <c r="U1265" s="257"/>
      <c r="V1265" s="257"/>
      <c r="W1265" s="257"/>
      <c r="X1265" s="257"/>
      <c r="Y1265" s="257"/>
      <c r="Z1265" s="257"/>
      <c r="AA1265" s="257"/>
      <c r="AB1265" s="257"/>
      <c r="AC1265" s="257"/>
      <c r="AD1265" s="257"/>
      <c r="AE1265" s="257"/>
      <c r="AF1265" s="673"/>
      <c r="AG1265" s="363"/>
      <c r="AH1265" s="363"/>
      <c r="AI1265" s="363"/>
      <c r="AJ1265" s="363"/>
      <c r="AK1265" s="363"/>
      <c r="AL1265" s="363"/>
      <c r="AM1265" s="363"/>
      <c r="AN1265" s="363"/>
      <c r="AO1265" s="363"/>
      <c r="AP1265" s="363"/>
      <c r="AQ1265" s="363"/>
      <c r="AR1265" s="363"/>
      <c r="AS1265" s="363"/>
      <c r="AT1265" s="363"/>
      <c r="AU1265" s="258">
        <f>SUM(AG1265:AT1265)</f>
        <v>0</v>
      </c>
    </row>
    <row r="1266" spans="1:47" ht="15" customHeight="1" outlineLevel="1">
      <c r="A1266" s="466"/>
      <c r="B1266" s="256" t="s">
        <v>723</v>
      </c>
      <c r="C1266" s="253" t="s">
        <v>163</v>
      </c>
      <c r="D1266" s="257"/>
      <c r="E1266" s="257"/>
      <c r="F1266" s="257"/>
      <c r="G1266" s="257"/>
      <c r="H1266" s="257"/>
      <c r="I1266" s="257"/>
      <c r="J1266" s="257"/>
      <c r="K1266" s="257"/>
      <c r="L1266" s="257"/>
      <c r="M1266" s="257"/>
      <c r="N1266" s="257"/>
      <c r="O1266" s="257"/>
      <c r="P1266" s="257"/>
      <c r="Q1266" s="673"/>
      <c r="R1266" s="253"/>
      <c r="S1266" s="257"/>
      <c r="T1266" s="257"/>
      <c r="U1266" s="257"/>
      <c r="V1266" s="257"/>
      <c r="W1266" s="257"/>
      <c r="X1266" s="257"/>
      <c r="Y1266" s="257"/>
      <c r="Z1266" s="257"/>
      <c r="AA1266" s="257"/>
      <c r="AB1266" s="257"/>
      <c r="AC1266" s="257"/>
      <c r="AD1266" s="257"/>
      <c r="AE1266" s="257"/>
      <c r="AF1266" s="673"/>
      <c r="AG1266" s="364">
        <f>AG1265</f>
        <v>0</v>
      </c>
      <c r="AH1266" s="364">
        <f t="shared" ref="AH1266:AT1266" si="3524">AH1265</f>
        <v>0</v>
      </c>
      <c r="AI1266" s="364">
        <f t="shared" si="3524"/>
        <v>0</v>
      </c>
      <c r="AJ1266" s="364">
        <f t="shared" si="3524"/>
        <v>0</v>
      </c>
      <c r="AK1266" s="364">
        <f t="shared" si="3524"/>
        <v>0</v>
      </c>
      <c r="AL1266" s="364">
        <f t="shared" si="3524"/>
        <v>0</v>
      </c>
      <c r="AM1266" s="364">
        <f t="shared" si="3524"/>
        <v>0</v>
      </c>
      <c r="AN1266" s="364">
        <f t="shared" si="3524"/>
        <v>0</v>
      </c>
      <c r="AO1266" s="364">
        <f t="shared" si="3524"/>
        <v>0</v>
      </c>
      <c r="AP1266" s="364">
        <f t="shared" si="3524"/>
        <v>0</v>
      </c>
      <c r="AQ1266" s="364">
        <f t="shared" si="3524"/>
        <v>0</v>
      </c>
      <c r="AR1266" s="364">
        <f t="shared" si="3524"/>
        <v>0</v>
      </c>
      <c r="AS1266" s="364">
        <f t="shared" si="3524"/>
        <v>0</v>
      </c>
      <c r="AT1266" s="364">
        <f t="shared" si="3524"/>
        <v>0</v>
      </c>
      <c r="AU1266" s="268"/>
    </row>
    <row r="1267" spans="1:47" ht="15" customHeight="1" outlineLevel="1">
      <c r="A1267" s="466"/>
      <c r="B1267" s="383"/>
      <c r="C1267" s="253"/>
      <c r="D1267" s="253"/>
      <c r="E1267" s="253"/>
      <c r="F1267" s="253"/>
      <c r="G1267" s="253"/>
      <c r="H1267" s="253"/>
      <c r="I1267" s="253"/>
      <c r="J1267" s="253"/>
      <c r="K1267" s="253"/>
      <c r="L1267" s="253"/>
      <c r="M1267" s="253"/>
      <c r="N1267" s="253"/>
      <c r="O1267" s="253"/>
      <c r="P1267" s="253"/>
      <c r="Q1267" s="253"/>
      <c r="R1267" s="253"/>
      <c r="S1267" s="253"/>
      <c r="T1267" s="253"/>
      <c r="U1267" s="253"/>
      <c r="V1267" s="253"/>
      <c r="W1267" s="253"/>
      <c r="X1267" s="253"/>
      <c r="Y1267" s="253"/>
      <c r="Z1267" s="253"/>
      <c r="AA1267" s="253"/>
      <c r="AB1267" s="253"/>
      <c r="AC1267" s="253"/>
      <c r="AD1267" s="253"/>
      <c r="AE1267" s="253"/>
      <c r="AF1267" s="253"/>
      <c r="AG1267" s="375"/>
      <c r="AH1267" s="378"/>
      <c r="AI1267" s="378"/>
      <c r="AJ1267" s="378"/>
      <c r="AK1267" s="378"/>
      <c r="AL1267" s="378"/>
      <c r="AM1267" s="378"/>
      <c r="AN1267" s="378"/>
      <c r="AO1267" s="378"/>
      <c r="AP1267" s="378"/>
      <c r="AQ1267" s="378"/>
      <c r="AR1267" s="378"/>
      <c r="AS1267" s="378"/>
      <c r="AT1267" s="378"/>
      <c r="AU1267" s="268"/>
    </row>
    <row r="1268" spans="1:47" ht="15" customHeight="1" outlineLevel="1">
      <c r="A1268" s="466">
        <v>24</v>
      </c>
      <c r="B1268" s="381" t="s">
        <v>116</v>
      </c>
      <c r="C1268" s="253" t="s">
        <v>25</v>
      </c>
      <c r="D1268" s="257"/>
      <c r="E1268" s="257"/>
      <c r="F1268" s="257"/>
      <c r="G1268" s="257"/>
      <c r="H1268" s="257"/>
      <c r="I1268" s="257"/>
      <c r="J1268" s="257"/>
      <c r="K1268" s="257"/>
      <c r="L1268" s="257"/>
      <c r="M1268" s="257"/>
      <c r="N1268" s="257"/>
      <c r="O1268" s="257"/>
      <c r="P1268" s="257"/>
      <c r="Q1268" s="673"/>
      <c r="R1268" s="253"/>
      <c r="S1268" s="257"/>
      <c r="T1268" s="257"/>
      <c r="U1268" s="257"/>
      <c r="V1268" s="257"/>
      <c r="W1268" s="257"/>
      <c r="X1268" s="257"/>
      <c r="Y1268" s="257"/>
      <c r="Z1268" s="257"/>
      <c r="AA1268" s="257"/>
      <c r="AB1268" s="257"/>
      <c r="AC1268" s="257"/>
      <c r="AD1268" s="257"/>
      <c r="AE1268" s="257"/>
      <c r="AF1268" s="673"/>
      <c r="AG1268" s="363"/>
      <c r="AH1268" s="363"/>
      <c r="AI1268" s="363"/>
      <c r="AJ1268" s="363"/>
      <c r="AK1268" s="363"/>
      <c r="AL1268" s="363"/>
      <c r="AM1268" s="363"/>
      <c r="AN1268" s="363"/>
      <c r="AO1268" s="363"/>
      <c r="AP1268" s="363"/>
      <c r="AQ1268" s="363"/>
      <c r="AR1268" s="363"/>
      <c r="AS1268" s="363"/>
      <c r="AT1268" s="363"/>
      <c r="AU1268" s="258">
        <f>SUM(AG1268:AT1268)</f>
        <v>0</v>
      </c>
    </row>
    <row r="1269" spans="1:47" ht="15" customHeight="1" outlineLevel="1">
      <c r="A1269" s="466"/>
      <c r="B1269" s="256" t="s">
        <v>723</v>
      </c>
      <c r="C1269" s="253" t="s">
        <v>163</v>
      </c>
      <c r="D1269" s="257"/>
      <c r="E1269" s="257"/>
      <c r="F1269" s="257"/>
      <c r="G1269" s="257"/>
      <c r="H1269" s="257"/>
      <c r="I1269" s="257"/>
      <c r="J1269" s="257"/>
      <c r="K1269" s="257"/>
      <c r="L1269" s="257"/>
      <c r="M1269" s="257"/>
      <c r="N1269" s="257"/>
      <c r="O1269" s="257"/>
      <c r="P1269" s="257"/>
      <c r="Q1269" s="673"/>
      <c r="R1269" s="253"/>
      <c r="S1269" s="257"/>
      <c r="T1269" s="257"/>
      <c r="U1269" s="257"/>
      <c r="V1269" s="257"/>
      <c r="W1269" s="257"/>
      <c r="X1269" s="257"/>
      <c r="Y1269" s="257"/>
      <c r="Z1269" s="257"/>
      <c r="AA1269" s="257"/>
      <c r="AB1269" s="257"/>
      <c r="AC1269" s="257"/>
      <c r="AD1269" s="257"/>
      <c r="AE1269" s="257"/>
      <c r="AF1269" s="673"/>
      <c r="AG1269" s="364">
        <f>AG1268</f>
        <v>0</v>
      </c>
      <c r="AH1269" s="364">
        <f t="shared" ref="AH1269:AT1269" si="3525">AH1268</f>
        <v>0</v>
      </c>
      <c r="AI1269" s="364">
        <f t="shared" si="3525"/>
        <v>0</v>
      </c>
      <c r="AJ1269" s="364">
        <f t="shared" si="3525"/>
        <v>0</v>
      </c>
      <c r="AK1269" s="364">
        <f t="shared" si="3525"/>
        <v>0</v>
      </c>
      <c r="AL1269" s="364">
        <f t="shared" si="3525"/>
        <v>0</v>
      </c>
      <c r="AM1269" s="364">
        <f t="shared" si="3525"/>
        <v>0</v>
      </c>
      <c r="AN1269" s="364">
        <f t="shared" si="3525"/>
        <v>0</v>
      </c>
      <c r="AO1269" s="364">
        <f t="shared" si="3525"/>
        <v>0</v>
      </c>
      <c r="AP1269" s="364">
        <f t="shared" si="3525"/>
        <v>0</v>
      </c>
      <c r="AQ1269" s="364">
        <f t="shared" si="3525"/>
        <v>0</v>
      </c>
      <c r="AR1269" s="364">
        <f t="shared" si="3525"/>
        <v>0</v>
      </c>
      <c r="AS1269" s="364">
        <f t="shared" si="3525"/>
        <v>0</v>
      </c>
      <c r="AT1269" s="364">
        <f t="shared" si="3525"/>
        <v>0</v>
      </c>
      <c r="AU1269" s="268"/>
    </row>
    <row r="1270" spans="1:47" ht="15" customHeight="1" outlineLevel="1">
      <c r="A1270" s="466"/>
      <c r="B1270" s="256"/>
      <c r="C1270" s="253"/>
      <c r="D1270" s="253"/>
      <c r="E1270" s="253"/>
      <c r="F1270" s="253"/>
      <c r="G1270" s="253"/>
      <c r="H1270" s="253"/>
      <c r="I1270" s="253"/>
      <c r="J1270" s="253"/>
      <c r="K1270" s="253"/>
      <c r="L1270" s="253"/>
      <c r="M1270" s="253"/>
      <c r="N1270" s="253"/>
      <c r="O1270" s="253"/>
      <c r="P1270" s="253"/>
      <c r="Q1270" s="253"/>
      <c r="R1270" s="253"/>
      <c r="S1270" s="253"/>
      <c r="T1270" s="253"/>
      <c r="U1270" s="253"/>
      <c r="V1270" s="253"/>
      <c r="W1270" s="253"/>
      <c r="X1270" s="253"/>
      <c r="Y1270" s="253"/>
      <c r="Z1270" s="253"/>
      <c r="AA1270" s="253"/>
      <c r="AB1270" s="253"/>
      <c r="AC1270" s="253"/>
      <c r="AD1270" s="253"/>
      <c r="AE1270" s="253"/>
      <c r="AF1270" s="253"/>
      <c r="AG1270" s="365"/>
      <c r="AH1270" s="378"/>
      <c r="AI1270" s="378"/>
      <c r="AJ1270" s="378"/>
      <c r="AK1270" s="378"/>
      <c r="AL1270" s="378"/>
      <c r="AM1270" s="378"/>
      <c r="AN1270" s="378"/>
      <c r="AO1270" s="378"/>
      <c r="AP1270" s="378"/>
      <c r="AQ1270" s="378"/>
      <c r="AR1270" s="378"/>
      <c r="AS1270" s="378"/>
      <c r="AT1270" s="378"/>
      <c r="AU1270" s="268"/>
    </row>
    <row r="1271" spans="1:47" ht="15" customHeight="1" outlineLevel="1">
      <c r="A1271" s="466"/>
      <c r="B1271" s="250" t="s">
        <v>497</v>
      </c>
      <c r="C1271" s="253"/>
      <c r="D1271" s="253"/>
      <c r="E1271" s="253"/>
      <c r="F1271" s="253"/>
      <c r="G1271" s="253"/>
      <c r="H1271" s="253"/>
      <c r="I1271" s="253"/>
      <c r="J1271" s="253"/>
      <c r="K1271" s="253"/>
      <c r="L1271" s="253"/>
      <c r="M1271" s="253"/>
      <c r="N1271" s="253"/>
      <c r="O1271" s="253"/>
      <c r="P1271" s="253"/>
      <c r="Q1271" s="253"/>
      <c r="R1271" s="253"/>
      <c r="S1271" s="253"/>
      <c r="T1271" s="253"/>
      <c r="U1271" s="253"/>
      <c r="V1271" s="253"/>
      <c r="W1271" s="253"/>
      <c r="X1271" s="253"/>
      <c r="Y1271" s="253"/>
      <c r="Z1271" s="253"/>
      <c r="AA1271" s="253"/>
      <c r="AB1271" s="253"/>
      <c r="AC1271" s="253"/>
      <c r="AD1271" s="253"/>
      <c r="AE1271" s="253"/>
      <c r="AF1271" s="253"/>
      <c r="AG1271" s="365"/>
      <c r="AH1271" s="378"/>
      <c r="AI1271" s="378"/>
      <c r="AJ1271" s="378"/>
      <c r="AK1271" s="378"/>
      <c r="AL1271" s="378"/>
      <c r="AM1271" s="378"/>
      <c r="AN1271" s="378"/>
      <c r="AO1271" s="378"/>
      <c r="AP1271" s="378"/>
      <c r="AQ1271" s="378"/>
      <c r="AR1271" s="378"/>
      <c r="AS1271" s="378"/>
      <c r="AT1271" s="378"/>
      <c r="AU1271" s="268"/>
    </row>
    <row r="1272" spans="1:47" ht="15" customHeight="1" outlineLevel="1">
      <c r="A1272" s="466">
        <v>25</v>
      </c>
      <c r="B1272" s="381" t="s">
        <v>117</v>
      </c>
      <c r="C1272" s="253" t="s">
        <v>25</v>
      </c>
      <c r="D1272" s="257"/>
      <c r="E1272" s="257"/>
      <c r="F1272" s="257"/>
      <c r="G1272" s="257"/>
      <c r="H1272" s="257"/>
      <c r="I1272" s="257"/>
      <c r="J1272" s="257"/>
      <c r="K1272" s="257"/>
      <c r="L1272" s="257"/>
      <c r="M1272" s="257"/>
      <c r="N1272" s="257"/>
      <c r="O1272" s="257"/>
      <c r="P1272" s="257"/>
      <c r="Q1272" s="257"/>
      <c r="R1272" s="257">
        <v>12</v>
      </c>
      <c r="S1272" s="257"/>
      <c r="T1272" s="257"/>
      <c r="U1272" s="257"/>
      <c r="V1272" s="257"/>
      <c r="W1272" s="257"/>
      <c r="X1272" s="257"/>
      <c r="Y1272" s="257"/>
      <c r="Z1272" s="257"/>
      <c r="AA1272" s="257"/>
      <c r="AB1272" s="257"/>
      <c r="AC1272" s="257"/>
      <c r="AD1272" s="257"/>
      <c r="AE1272" s="257"/>
      <c r="AF1272" s="673"/>
      <c r="AG1272" s="379"/>
      <c r="AH1272" s="368"/>
      <c r="AI1272" s="368"/>
      <c r="AJ1272" s="368"/>
      <c r="AK1272" s="368"/>
      <c r="AL1272" s="368"/>
      <c r="AM1272" s="368"/>
      <c r="AN1272" s="368"/>
      <c r="AO1272" s="368"/>
      <c r="AP1272" s="368"/>
      <c r="AQ1272" s="368"/>
      <c r="AR1272" s="368"/>
      <c r="AS1272" s="368"/>
      <c r="AT1272" s="368"/>
      <c r="AU1272" s="258">
        <f>SUM(AG1272:AT1272)</f>
        <v>0</v>
      </c>
    </row>
    <row r="1273" spans="1:47" ht="15" customHeight="1" outlineLevel="1">
      <c r="A1273" s="466"/>
      <c r="B1273" s="256" t="s">
        <v>723</v>
      </c>
      <c r="C1273" s="253" t="s">
        <v>163</v>
      </c>
      <c r="D1273" s="257"/>
      <c r="E1273" s="257"/>
      <c r="F1273" s="257"/>
      <c r="G1273" s="257"/>
      <c r="H1273" s="257"/>
      <c r="I1273" s="257"/>
      <c r="J1273" s="257"/>
      <c r="K1273" s="257"/>
      <c r="L1273" s="257"/>
      <c r="M1273" s="257"/>
      <c r="N1273" s="257"/>
      <c r="O1273" s="257"/>
      <c r="P1273" s="257"/>
      <c r="Q1273" s="257"/>
      <c r="R1273" s="257">
        <f>R1272</f>
        <v>12</v>
      </c>
      <c r="S1273" s="257"/>
      <c r="T1273" s="257"/>
      <c r="U1273" s="257"/>
      <c r="V1273" s="257"/>
      <c r="W1273" s="257"/>
      <c r="X1273" s="257"/>
      <c r="Y1273" s="257"/>
      <c r="Z1273" s="257"/>
      <c r="AA1273" s="257"/>
      <c r="AB1273" s="257"/>
      <c r="AC1273" s="257"/>
      <c r="AD1273" s="257"/>
      <c r="AE1273" s="257"/>
      <c r="AF1273" s="673"/>
      <c r="AG1273" s="364">
        <f>AG1272</f>
        <v>0</v>
      </c>
      <c r="AH1273" s="364">
        <f t="shared" ref="AH1273:AT1273" si="3526">AH1272</f>
        <v>0</v>
      </c>
      <c r="AI1273" s="364">
        <f t="shared" si="3526"/>
        <v>0</v>
      </c>
      <c r="AJ1273" s="364">
        <f t="shared" si="3526"/>
        <v>0</v>
      </c>
      <c r="AK1273" s="364">
        <f t="shared" si="3526"/>
        <v>0</v>
      </c>
      <c r="AL1273" s="364">
        <f t="shared" si="3526"/>
        <v>0</v>
      </c>
      <c r="AM1273" s="364">
        <f t="shared" si="3526"/>
        <v>0</v>
      </c>
      <c r="AN1273" s="364">
        <f t="shared" si="3526"/>
        <v>0</v>
      </c>
      <c r="AO1273" s="364">
        <f t="shared" si="3526"/>
        <v>0</v>
      </c>
      <c r="AP1273" s="364">
        <f t="shared" si="3526"/>
        <v>0</v>
      </c>
      <c r="AQ1273" s="364">
        <f t="shared" si="3526"/>
        <v>0</v>
      </c>
      <c r="AR1273" s="364">
        <f t="shared" si="3526"/>
        <v>0</v>
      </c>
      <c r="AS1273" s="364">
        <f t="shared" si="3526"/>
        <v>0</v>
      </c>
      <c r="AT1273" s="364">
        <f t="shared" si="3526"/>
        <v>0</v>
      </c>
      <c r="AU1273" s="268"/>
    </row>
    <row r="1274" spans="1:47" ht="15" customHeight="1" outlineLevel="1">
      <c r="A1274" s="466"/>
      <c r="B1274" s="256"/>
      <c r="C1274" s="253"/>
      <c r="D1274" s="253"/>
      <c r="E1274" s="253"/>
      <c r="F1274" s="253"/>
      <c r="G1274" s="253"/>
      <c r="H1274" s="253"/>
      <c r="I1274" s="253"/>
      <c r="J1274" s="253"/>
      <c r="K1274" s="253"/>
      <c r="L1274" s="253"/>
      <c r="M1274" s="253"/>
      <c r="N1274" s="253"/>
      <c r="O1274" s="253"/>
      <c r="P1274" s="253"/>
      <c r="Q1274" s="253"/>
      <c r="R1274" s="253"/>
      <c r="S1274" s="253"/>
      <c r="T1274" s="253"/>
      <c r="U1274" s="253"/>
      <c r="V1274" s="253"/>
      <c r="W1274" s="253"/>
      <c r="X1274" s="253"/>
      <c r="Y1274" s="253"/>
      <c r="Z1274" s="253"/>
      <c r="AA1274" s="253"/>
      <c r="AB1274" s="253"/>
      <c r="AC1274" s="253"/>
      <c r="AD1274" s="253"/>
      <c r="AE1274" s="253"/>
      <c r="AF1274" s="253"/>
      <c r="AG1274" s="365"/>
      <c r="AH1274" s="378"/>
      <c r="AI1274" s="378"/>
      <c r="AJ1274" s="378"/>
      <c r="AK1274" s="378"/>
      <c r="AL1274" s="378"/>
      <c r="AM1274" s="378"/>
      <c r="AN1274" s="378"/>
      <c r="AO1274" s="378"/>
      <c r="AP1274" s="378"/>
      <c r="AQ1274" s="378"/>
      <c r="AR1274" s="378"/>
      <c r="AS1274" s="378"/>
      <c r="AT1274" s="378"/>
      <c r="AU1274" s="268"/>
    </row>
    <row r="1275" spans="1:47" ht="15" customHeight="1" outlineLevel="1">
      <c r="A1275" s="466">
        <v>26</v>
      </c>
      <c r="B1275" s="381" t="s">
        <v>118</v>
      </c>
      <c r="C1275" s="253" t="s">
        <v>25</v>
      </c>
      <c r="D1275" s="257"/>
      <c r="E1275" s="257">
        <f>'7.  Persistence Report'!BA78</f>
        <v>64575</v>
      </c>
      <c r="F1275" s="257"/>
      <c r="G1275" s="257"/>
      <c r="H1275" s="257"/>
      <c r="I1275" s="257"/>
      <c r="J1275" s="257"/>
      <c r="K1275" s="257"/>
      <c r="L1275" s="257"/>
      <c r="M1275" s="257"/>
      <c r="N1275" s="257"/>
      <c r="O1275" s="257"/>
      <c r="P1275" s="257"/>
      <c r="Q1275" s="257"/>
      <c r="R1275" s="257">
        <v>12</v>
      </c>
      <c r="S1275" s="257"/>
      <c r="T1275" s="257">
        <f>'7.  Persistence Report'!V78</f>
        <v>12</v>
      </c>
      <c r="U1275" s="257"/>
      <c r="V1275" s="257"/>
      <c r="W1275" s="257"/>
      <c r="X1275" s="257"/>
      <c r="Y1275" s="257"/>
      <c r="Z1275" s="257"/>
      <c r="AA1275" s="257"/>
      <c r="AB1275" s="257"/>
      <c r="AC1275" s="257"/>
      <c r="AD1275" s="257"/>
      <c r="AE1275" s="257"/>
      <c r="AF1275" s="673"/>
      <c r="AG1275" s="379"/>
      <c r="AH1275" s="368"/>
      <c r="AI1275" s="368"/>
      <c r="AJ1275" s="368"/>
      <c r="AK1275" s="368"/>
      <c r="AL1275" s="368"/>
      <c r="AM1275" s="368"/>
      <c r="AN1275" s="368"/>
      <c r="AO1275" s="368"/>
      <c r="AP1275" s="368"/>
      <c r="AQ1275" s="368"/>
      <c r="AR1275" s="368"/>
      <c r="AS1275" s="368"/>
      <c r="AT1275" s="368"/>
      <c r="AU1275" s="258">
        <f>SUM(AG1275:AT1275)</f>
        <v>0</v>
      </c>
    </row>
    <row r="1276" spans="1:47" ht="15" customHeight="1" outlineLevel="1">
      <c r="A1276" s="466"/>
      <c r="B1276" s="256" t="s">
        <v>723</v>
      </c>
      <c r="C1276" s="253" t="s">
        <v>163</v>
      </c>
      <c r="D1276" s="257"/>
      <c r="E1276" s="257"/>
      <c r="F1276" s="257"/>
      <c r="G1276" s="257"/>
      <c r="H1276" s="257"/>
      <c r="I1276" s="257"/>
      <c r="J1276" s="257"/>
      <c r="K1276" s="257"/>
      <c r="L1276" s="257"/>
      <c r="M1276" s="257"/>
      <c r="N1276" s="257"/>
      <c r="O1276" s="257"/>
      <c r="P1276" s="257"/>
      <c r="Q1276" s="257"/>
      <c r="R1276" s="257">
        <f>R1275</f>
        <v>12</v>
      </c>
      <c r="S1276" s="257"/>
      <c r="T1276" s="257"/>
      <c r="U1276" s="257"/>
      <c r="V1276" s="257"/>
      <c r="W1276" s="257"/>
      <c r="X1276" s="257"/>
      <c r="Y1276" s="257"/>
      <c r="Z1276" s="257"/>
      <c r="AA1276" s="257"/>
      <c r="AB1276" s="257"/>
      <c r="AC1276" s="257"/>
      <c r="AD1276" s="257"/>
      <c r="AE1276" s="257"/>
      <c r="AF1276" s="673"/>
      <c r="AG1276" s="364">
        <f>AG1275</f>
        <v>0</v>
      </c>
      <c r="AH1276" s="364">
        <f t="shared" ref="AH1276:AT1276" si="3527">AH1275</f>
        <v>0</v>
      </c>
      <c r="AI1276" s="364">
        <f t="shared" si="3527"/>
        <v>0</v>
      </c>
      <c r="AJ1276" s="364">
        <f t="shared" si="3527"/>
        <v>0</v>
      </c>
      <c r="AK1276" s="364">
        <f t="shared" si="3527"/>
        <v>0</v>
      </c>
      <c r="AL1276" s="364">
        <f t="shared" si="3527"/>
        <v>0</v>
      </c>
      <c r="AM1276" s="364">
        <f t="shared" si="3527"/>
        <v>0</v>
      </c>
      <c r="AN1276" s="364">
        <f t="shared" si="3527"/>
        <v>0</v>
      </c>
      <c r="AO1276" s="364">
        <f t="shared" si="3527"/>
        <v>0</v>
      </c>
      <c r="AP1276" s="364">
        <f t="shared" si="3527"/>
        <v>0</v>
      </c>
      <c r="AQ1276" s="364">
        <f t="shared" si="3527"/>
        <v>0</v>
      </c>
      <c r="AR1276" s="364">
        <f t="shared" si="3527"/>
        <v>0</v>
      </c>
      <c r="AS1276" s="364">
        <f t="shared" si="3527"/>
        <v>0</v>
      </c>
      <c r="AT1276" s="364">
        <f t="shared" si="3527"/>
        <v>0</v>
      </c>
      <c r="AU1276" s="268"/>
    </row>
    <row r="1277" spans="1:47" ht="15" customHeight="1" outlineLevel="1">
      <c r="A1277" s="466"/>
      <c r="B1277" s="256"/>
      <c r="C1277" s="253"/>
      <c r="D1277" s="253"/>
      <c r="E1277" s="253"/>
      <c r="F1277" s="253"/>
      <c r="G1277" s="253"/>
      <c r="H1277" s="253"/>
      <c r="I1277" s="253"/>
      <c r="J1277" s="253"/>
      <c r="K1277" s="253"/>
      <c r="L1277" s="253"/>
      <c r="M1277" s="253"/>
      <c r="N1277" s="253"/>
      <c r="O1277" s="253"/>
      <c r="P1277" s="253"/>
      <c r="Q1277" s="253"/>
      <c r="R1277" s="253"/>
      <c r="S1277" s="253"/>
      <c r="T1277" s="253"/>
      <c r="U1277" s="253"/>
      <c r="V1277" s="253"/>
      <c r="W1277" s="253"/>
      <c r="X1277" s="253"/>
      <c r="Y1277" s="253"/>
      <c r="Z1277" s="253"/>
      <c r="AA1277" s="253"/>
      <c r="AB1277" s="253"/>
      <c r="AC1277" s="253"/>
      <c r="AD1277" s="253"/>
      <c r="AE1277" s="253"/>
      <c r="AF1277" s="253"/>
      <c r="AG1277" s="365"/>
      <c r="AH1277" s="378"/>
      <c r="AI1277" s="378"/>
      <c r="AJ1277" s="378"/>
      <c r="AK1277" s="378"/>
      <c r="AL1277" s="378"/>
      <c r="AM1277" s="378"/>
      <c r="AN1277" s="378"/>
      <c r="AO1277" s="378"/>
      <c r="AP1277" s="378"/>
      <c r="AQ1277" s="378"/>
      <c r="AR1277" s="378"/>
      <c r="AS1277" s="378"/>
      <c r="AT1277" s="378"/>
      <c r="AU1277" s="268"/>
    </row>
    <row r="1278" spans="1:47" ht="15" customHeight="1" outlineLevel="1">
      <c r="A1278" s="466">
        <v>27</v>
      </c>
      <c r="B1278" s="381" t="s">
        <v>119</v>
      </c>
      <c r="C1278" s="253" t="s">
        <v>25</v>
      </c>
      <c r="D1278" s="257"/>
      <c r="E1278" s="257"/>
      <c r="F1278" s="257"/>
      <c r="G1278" s="257"/>
      <c r="H1278" s="257"/>
      <c r="I1278" s="257"/>
      <c r="J1278" s="257"/>
      <c r="K1278" s="257"/>
      <c r="L1278" s="257"/>
      <c r="M1278" s="257"/>
      <c r="N1278" s="257"/>
      <c r="O1278" s="257"/>
      <c r="P1278" s="257"/>
      <c r="Q1278" s="257"/>
      <c r="R1278" s="257">
        <v>12</v>
      </c>
      <c r="S1278" s="257"/>
      <c r="T1278" s="257"/>
      <c r="U1278" s="257"/>
      <c r="V1278" s="257"/>
      <c r="W1278" s="257"/>
      <c r="X1278" s="257"/>
      <c r="Y1278" s="257"/>
      <c r="Z1278" s="257"/>
      <c r="AA1278" s="257"/>
      <c r="AB1278" s="257"/>
      <c r="AC1278" s="257"/>
      <c r="AD1278" s="257"/>
      <c r="AE1278" s="257"/>
      <c r="AF1278" s="673"/>
      <c r="AG1278" s="379"/>
      <c r="AH1278" s="368"/>
      <c r="AI1278" s="368"/>
      <c r="AJ1278" s="368"/>
      <c r="AK1278" s="368"/>
      <c r="AL1278" s="368"/>
      <c r="AM1278" s="368"/>
      <c r="AN1278" s="368"/>
      <c r="AO1278" s="368"/>
      <c r="AP1278" s="368"/>
      <c r="AQ1278" s="368"/>
      <c r="AR1278" s="368"/>
      <c r="AS1278" s="368"/>
      <c r="AT1278" s="368"/>
      <c r="AU1278" s="258">
        <f>SUM(AG1278:AT1278)</f>
        <v>0</v>
      </c>
    </row>
    <row r="1279" spans="1:47" ht="15" customHeight="1" outlineLevel="1">
      <c r="A1279" s="466"/>
      <c r="B1279" s="256" t="s">
        <v>723</v>
      </c>
      <c r="C1279" s="253" t="s">
        <v>163</v>
      </c>
      <c r="D1279" s="257"/>
      <c r="E1279" s="257"/>
      <c r="F1279" s="257"/>
      <c r="G1279" s="257"/>
      <c r="H1279" s="257"/>
      <c r="I1279" s="257"/>
      <c r="J1279" s="257"/>
      <c r="K1279" s="257"/>
      <c r="L1279" s="257"/>
      <c r="M1279" s="257"/>
      <c r="N1279" s="257"/>
      <c r="O1279" s="257"/>
      <c r="P1279" s="257"/>
      <c r="Q1279" s="257"/>
      <c r="R1279" s="257">
        <f>R1278</f>
        <v>12</v>
      </c>
      <c r="S1279" s="257"/>
      <c r="T1279" s="257"/>
      <c r="U1279" s="257"/>
      <c r="V1279" s="257"/>
      <c r="W1279" s="257"/>
      <c r="X1279" s="257"/>
      <c r="Y1279" s="257"/>
      <c r="Z1279" s="257"/>
      <c r="AA1279" s="257"/>
      <c r="AB1279" s="257"/>
      <c r="AC1279" s="257"/>
      <c r="AD1279" s="257"/>
      <c r="AE1279" s="257"/>
      <c r="AF1279" s="673"/>
      <c r="AG1279" s="364">
        <f>AG1278</f>
        <v>0</v>
      </c>
      <c r="AH1279" s="364">
        <f t="shared" ref="AH1279:AT1279" si="3528">AH1278</f>
        <v>0</v>
      </c>
      <c r="AI1279" s="364">
        <f t="shared" si="3528"/>
        <v>0</v>
      </c>
      <c r="AJ1279" s="364">
        <f t="shared" si="3528"/>
        <v>0</v>
      </c>
      <c r="AK1279" s="364">
        <f t="shared" si="3528"/>
        <v>0</v>
      </c>
      <c r="AL1279" s="364">
        <f t="shared" si="3528"/>
        <v>0</v>
      </c>
      <c r="AM1279" s="364">
        <f t="shared" si="3528"/>
        <v>0</v>
      </c>
      <c r="AN1279" s="364">
        <f t="shared" si="3528"/>
        <v>0</v>
      </c>
      <c r="AO1279" s="364">
        <f t="shared" si="3528"/>
        <v>0</v>
      </c>
      <c r="AP1279" s="364">
        <f t="shared" si="3528"/>
        <v>0</v>
      </c>
      <c r="AQ1279" s="364">
        <f t="shared" si="3528"/>
        <v>0</v>
      </c>
      <c r="AR1279" s="364">
        <f t="shared" si="3528"/>
        <v>0</v>
      </c>
      <c r="AS1279" s="364">
        <f t="shared" si="3528"/>
        <v>0</v>
      </c>
      <c r="AT1279" s="364">
        <f t="shared" si="3528"/>
        <v>0</v>
      </c>
      <c r="AU1279" s="268"/>
    </row>
    <row r="1280" spans="1:47" ht="15" customHeight="1" outlineLevel="1">
      <c r="A1280" s="466"/>
      <c r="B1280" s="256"/>
      <c r="C1280" s="253"/>
      <c r="D1280" s="253"/>
      <c r="E1280" s="253"/>
      <c r="F1280" s="253"/>
      <c r="G1280" s="253"/>
      <c r="H1280" s="253"/>
      <c r="I1280" s="253"/>
      <c r="J1280" s="253"/>
      <c r="K1280" s="253"/>
      <c r="L1280" s="253"/>
      <c r="M1280" s="253"/>
      <c r="N1280" s="253"/>
      <c r="O1280" s="253"/>
      <c r="P1280" s="253"/>
      <c r="Q1280" s="253"/>
      <c r="R1280" s="253"/>
      <c r="S1280" s="253"/>
      <c r="T1280" s="253"/>
      <c r="U1280" s="253"/>
      <c r="V1280" s="253"/>
      <c r="W1280" s="253"/>
      <c r="X1280" s="253"/>
      <c r="Y1280" s="253"/>
      <c r="Z1280" s="253"/>
      <c r="AA1280" s="253"/>
      <c r="AB1280" s="253"/>
      <c r="AC1280" s="253"/>
      <c r="AD1280" s="253"/>
      <c r="AE1280" s="253"/>
      <c r="AF1280" s="253"/>
      <c r="AG1280" s="365"/>
      <c r="AH1280" s="378"/>
      <c r="AI1280" s="378"/>
      <c r="AJ1280" s="378"/>
      <c r="AK1280" s="378"/>
      <c r="AL1280" s="378"/>
      <c r="AM1280" s="378"/>
      <c r="AN1280" s="378"/>
      <c r="AO1280" s="378"/>
      <c r="AP1280" s="378"/>
      <c r="AQ1280" s="378"/>
      <c r="AR1280" s="378"/>
      <c r="AS1280" s="378"/>
      <c r="AT1280" s="378"/>
      <c r="AU1280" s="268"/>
    </row>
    <row r="1281" spans="1:47" ht="15" customHeight="1" outlineLevel="1">
      <c r="A1281" s="466">
        <v>28</v>
      </c>
      <c r="B1281" s="381" t="s">
        <v>120</v>
      </c>
      <c r="C1281" s="253" t="s">
        <v>25</v>
      </c>
      <c r="D1281" s="257"/>
      <c r="E1281" s="257"/>
      <c r="F1281" s="257"/>
      <c r="G1281" s="257"/>
      <c r="H1281" s="257"/>
      <c r="I1281" s="257"/>
      <c r="J1281" s="257"/>
      <c r="K1281" s="257"/>
      <c r="L1281" s="257"/>
      <c r="M1281" s="257"/>
      <c r="N1281" s="257"/>
      <c r="O1281" s="257"/>
      <c r="P1281" s="257"/>
      <c r="Q1281" s="257"/>
      <c r="R1281" s="257">
        <v>12</v>
      </c>
      <c r="S1281" s="257"/>
      <c r="T1281" s="257"/>
      <c r="U1281" s="257"/>
      <c r="V1281" s="257"/>
      <c r="W1281" s="257"/>
      <c r="X1281" s="257"/>
      <c r="Y1281" s="257"/>
      <c r="Z1281" s="257"/>
      <c r="AA1281" s="257"/>
      <c r="AB1281" s="257"/>
      <c r="AC1281" s="257"/>
      <c r="AD1281" s="257"/>
      <c r="AE1281" s="257"/>
      <c r="AF1281" s="673"/>
      <c r="AG1281" s="379"/>
      <c r="AH1281" s="368"/>
      <c r="AI1281" s="368"/>
      <c r="AJ1281" s="368"/>
      <c r="AK1281" s="368"/>
      <c r="AL1281" s="368"/>
      <c r="AM1281" s="368"/>
      <c r="AN1281" s="368"/>
      <c r="AO1281" s="368"/>
      <c r="AP1281" s="368"/>
      <c r="AQ1281" s="368"/>
      <c r="AR1281" s="368"/>
      <c r="AS1281" s="368"/>
      <c r="AT1281" s="368"/>
      <c r="AU1281" s="258">
        <f>SUM(AG1281:AT1281)</f>
        <v>0</v>
      </c>
    </row>
    <row r="1282" spans="1:47" ht="15" customHeight="1" outlineLevel="1">
      <c r="A1282" s="466"/>
      <c r="B1282" s="256" t="s">
        <v>723</v>
      </c>
      <c r="C1282" s="253" t="s">
        <v>163</v>
      </c>
      <c r="D1282" s="257"/>
      <c r="E1282" s="257"/>
      <c r="F1282" s="257"/>
      <c r="G1282" s="257"/>
      <c r="H1282" s="257"/>
      <c r="I1282" s="257"/>
      <c r="J1282" s="257"/>
      <c r="K1282" s="257"/>
      <c r="L1282" s="257"/>
      <c r="M1282" s="257"/>
      <c r="N1282" s="257"/>
      <c r="O1282" s="257"/>
      <c r="P1282" s="257"/>
      <c r="Q1282" s="257"/>
      <c r="R1282" s="257">
        <f>R1281</f>
        <v>12</v>
      </c>
      <c r="S1282" s="257"/>
      <c r="T1282" s="257"/>
      <c r="U1282" s="257"/>
      <c r="V1282" s="257"/>
      <c r="W1282" s="257"/>
      <c r="X1282" s="257"/>
      <c r="Y1282" s="257"/>
      <c r="Z1282" s="257"/>
      <c r="AA1282" s="257"/>
      <c r="AB1282" s="257"/>
      <c r="AC1282" s="257"/>
      <c r="AD1282" s="257"/>
      <c r="AE1282" s="257"/>
      <c r="AF1282" s="673"/>
      <c r="AG1282" s="364">
        <f>AG1281</f>
        <v>0</v>
      </c>
      <c r="AH1282" s="364">
        <f>AH1281</f>
        <v>0</v>
      </c>
      <c r="AI1282" s="364">
        <f t="shared" ref="AI1282:AL1282" si="3529">AI1281</f>
        <v>0</v>
      </c>
      <c r="AJ1282" s="364">
        <f t="shared" si="3529"/>
        <v>0</v>
      </c>
      <c r="AK1282" s="364">
        <f t="shared" si="3529"/>
        <v>0</v>
      </c>
      <c r="AL1282" s="364">
        <f t="shared" si="3529"/>
        <v>0</v>
      </c>
      <c r="AM1282" s="364">
        <f>AM1281</f>
        <v>0</v>
      </c>
      <c r="AN1282" s="364">
        <f t="shared" ref="AN1282:AT1282" si="3530">AN1281</f>
        <v>0</v>
      </c>
      <c r="AO1282" s="364">
        <f t="shared" si="3530"/>
        <v>0</v>
      </c>
      <c r="AP1282" s="364">
        <f t="shared" si="3530"/>
        <v>0</v>
      </c>
      <c r="AQ1282" s="364">
        <f t="shared" si="3530"/>
        <v>0</v>
      </c>
      <c r="AR1282" s="364">
        <f t="shared" si="3530"/>
        <v>0</v>
      </c>
      <c r="AS1282" s="364">
        <f t="shared" si="3530"/>
        <v>0</v>
      </c>
      <c r="AT1282" s="364">
        <f t="shared" si="3530"/>
        <v>0</v>
      </c>
      <c r="AU1282" s="268"/>
    </row>
    <row r="1283" spans="1:47" ht="15" customHeight="1" outlineLevel="1">
      <c r="A1283" s="466"/>
      <c r="B1283" s="256"/>
      <c r="C1283" s="253"/>
      <c r="D1283" s="253"/>
      <c r="E1283" s="253"/>
      <c r="F1283" s="253"/>
      <c r="G1283" s="253"/>
      <c r="H1283" s="253"/>
      <c r="I1283" s="253"/>
      <c r="J1283" s="253"/>
      <c r="K1283" s="253"/>
      <c r="L1283" s="253"/>
      <c r="M1283" s="253"/>
      <c r="N1283" s="253"/>
      <c r="O1283" s="253"/>
      <c r="P1283" s="253"/>
      <c r="Q1283" s="253"/>
      <c r="R1283" s="253"/>
      <c r="S1283" s="253"/>
      <c r="T1283" s="253"/>
      <c r="U1283" s="253"/>
      <c r="V1283" s="253"/>
      <c r="W1283" s="253"/>
      <c r="X1283" s="253"/>
      <c r="Y1283" s="253"/>
      <c r="Z1283" s="253"/>
      <c r="AA1283" s="253"/>
      <c r="AB1283" s="253"/>
      <c r="AC1283" s="253"/>
      <c r="AD1283" s="253"/>
      <c r="AE1283" s="253"/>
      <c r="AF1283" s="253"/>
      <c r="AG1283" s="365"/>
      <c r="AH1283" s="378"/>
      <c r="AI1283" s="378"/>
      <c r="AJ1283" s="378"/>
      <c r="AK1283" s="378"/>
      <c r="AL1283" s="378"/>
      <c r="AM1283" s="378"/>
      <c r="AN1283" s="378"/>
      <c r="AO1283" s="378"/>
      <c r="AP1283" s="378"/>
      <c r="AQ1283" s="378"/>
      <c r="AR1283" s="378"/>
      <c r="AS1283" s="378"/>
      <c r="AT1283" s="378"/>
      <c r="AU1283" s="268"/>
    </row>
    <row r="1284" spans="1:47" ht="15" customHeight="1" outlineLevel="1">
      <c r="A1284" s="466">
        <v>29</v>
      </c>
      <c r="B1284" s="381" t="s">
        <v>121</v>
      </c>
      <c r="C1284" s="253" t="s">
        <v>25</v>
      </c>
      <c r="D1284" s="257"/>
      <c r="E1284" s="257"/>
      <c r="F1284" s="257"/>
      <c r="G1284" s="257"/>
      <c r="H1284" s="257"/>
      <c r="I1284" s="257"/>
      <c r="J1284" s="257"/>
      <c r="K1284" s="257"/>
      <c r="L1284" s="257"/>
      <c r="M1284" s="257"/>
      <c r="N1284" s="257"/>
      <c r="O1284" s="257"/>
      <c r="P1284" s="257"/>
      <c r="Q1284" s="257"/>
      <c r="R1284" s="257">
        <v>3</v>
      </c>
      <c r="S1284" s="257"/>
      <c r="T1284" s="257"/>
      <c r="U1284" s="257"/>
      <c r="V1284" s="257"/>
      <c r="W1284" s="257"/>
      <c r="X1284" s="257"/>
      <c r="Y1284" s="257"/>
      <c r="Z1284" s="257"/>
      <c r="AA1284" s="257"/>
      <c r="AB1284" s="257"/>
      <c r="AC1284" s="257"/>
      <c r="AD1284" s="257"/>
      <c r="AE1284" s="257"/>
      <c r="AF1284" s="673"/>
      <c r="AG1284" s="379"/>
      <c r="AH1284" s="368"/>
      <c r="AI1284" s="368"/>
      <c r="AJ1284" s="368"/>
      <c r="AK1284" s="368"/>
      <c r="AL1284" s="368"/>
      <c r="AM1284" s="368"/>
      <c r="AN1284" s="368"/>
      <c r="AO1284" s="368"/>
      <c r="AP1284" s="368"/>
      <c r="AQ1284" s="368"/>
      <c r="AR1284" s="368"/>
      <c r="AS1284" s="368"/>
      <c r="AT1284" s="368"/>
      <c r="AU1284" s="258">
        <f>SUM(AG1284:AT1284)</f>
        <v>0</v>
      </c>
    </row>
    <row r="1285" spans="1:47" ht="15" customHeight="1" outlineLevel="1">
      <c r="A1285" s="466"/>
      <c r="B1285" s="256" t="s">
        <v>723</v>
      </c>
      <c r="C1285" s="253" t="s">
        <v>163</v>
      </c>
      <c r="D1285" s="257"/>
      <c r="E1285" s="257"/>
      <c r="F1285" s="257"/>
      <c r="G1285" s="257"/>
      <c r="H1285" s="257"/>
      <c r="I1285" s="257"/>
      <c r="J1285" s="257"/>
      <c r="K1285" s="257"/>
      <c r="L1285" s="257"/>
      <c r="M1285" s="257"/>
      <c r="N1285" s="257"/>
      <c r="O1285" s="257"/>
      <c r="P1285" s="257"/>
      <c r="Q1285" s="257"/>
      <c r="R1285" s="257">
        <f>R1284</f>
        <v>3</v>
      </c>
      <c r="S1285" s="257"/>
      <c r="T1285" s="257"/>
      <c r="U1285" s="257"/>
      <c r="V1285" s="257"/>
      <c r="W1285" s="257"/>
      <c r="X1285" s="257"/>
      <c r="Y1285" s="257"/>
      <c r="Z1285" s="257"/>
      <c r="AA1285" s="257"/>
      <c r="AB1285" s="257"/>
      <c r="AC1285" s="257"/>
      <c r="AD1285" s="257"/>
      <c r="AE1285" s="257"/>
      <c r="AF1285" s="673"/>
      <c r="AG1285" s="364">
        <f>AG1284</f>
        <v>0</v>
      </c>
      <c r="AH1285" s="364">
        <f t="shared" ref="AH1285:AT1285" si="3531">AH1284</f>
        <v>0</v>
      </c>
      <c r="AI1285" s="364">
        <f t="shared" si="3531"/>
        <v>0</v>
      </c>
      <c r="AJ1285" s="364">
        <f t="shared" si="3531"/>
        <v>0</v>
      </c>
      <c r="AK1285" s="364">
        <f t="shared" si="3531"/>
        <v>0</v>
      </c>
      <c r="AL1285" s="364">
        <f t="shared" si="3531"/>
        <v>0</v>
      </c>
      <c r="AM1285" s="364">
        <f t="shared" si="3531"/>
        <v>0</v>
      </c>
      <c r="AN1285" s="364">
        <f t="shared" si="3531"/>
        <v>0</v>
      </c>
      <c r="AO1285" s="364">
        <f t="shared" si="3531"/>
        <v>0</v>
      </c>
      <c r="AP1285" s="364">
        <f t="shared" si="3531"/>
        <v>0</v>
      </c>
      <c r="AQ1285" s="364">
        <f t="shared" si="3531"/>
        <v>0</v>
      </c>
      <c r="AR1285" s="364">
        <f t="shared" si="3531"/>
        <v>0</v>
      </c>
      <c r="AS1285" s="364">
        <f t="shared" si="3531"/>
        <v>0</v>
      </c>
      <c r="AT1285" s="364">
        <f t="shared" si="3531"/>
        <v>0</v>
      </c>
      <c r="AU1285" s="268"/>
    </row>
    <row r="1286" spans="1:47" ht="15" customHeight="1" outlineLevel="1">
      <c r="A1286" s="466"/>
      <c r="B1286" s="256"/>
      <c r="C1286" s="253"/>
      <c r="D1286" s="253"/>
      <c r="E1286" s="253"/>
      <c r="F1286" s="253"/>
      <c r="G1286" s="253"/>
      <c r="H1286" s="253"/>
      <c r="I1286" s="253"/>
      <c r="J1286" s="253"/>
      <c r="K1286" s="253"/>
      <c r="L1286" s="253"/>
      <c r="M1286" s="253"/>
      <c r="N1286" s="253"/>
      <c r="O1286" s="253"/>
      <c r="P1286" s="253"/>
      <c r="Q1286" s="253"/>
      <c r="R1286" s="253"/>
      <c r="S1286" s="253"/>
      <c r="T1286" s="253"/>
      <c r="U1286" s="253"/>
      <c r="V1286" s="253"/>
      <c r="W1286" s="253"/>
      <c r="X1286" s="253"/>
      <c r="Y1286" s="253"/>
      <c r="Z1286" s="253"/>
      <c r="AA1286" s="253"/>
      <c r="AB1286" s="253"/>
      <c r="AC1286" s="253"/>
      <c r="AD1286" s="253"/>
      <c r="AE1286" s="253"/>
      <c r="AF1286" s="253"/>
      <c r="AG1286" s="365"/>
      <c r="AH1286" s="378"/>
      <c r="AI1286" s="378"/>
      <c r="AJ1286" s="378"/>
      <c r="AK1286" s="378"/>
      <c r="AL1286" s="378"/>
      <c r="AM1286" s="378"/>
      <c r="AN1286" s="378"/>
      <c r="AO1286" s="378"/>
      <c r="AP1286" s="378"/>
      <c r="AQ1286" s="378"/>
      <c r="AR1286" s="378"/>
      <c r="AS1286" s="378"/>
      <c r="AT1286" s="378"/>
      <c r="AU1286" s="268"/>
    </row>
    <row r="1287" spans="1:47" ht="15" customHeight="1" outlineLevel="1">
      <c r="A1287" s="466">
        <v>30</v>
      </c>
      <c r="B1287" s="381" t="s">
        <v>122</v>
      </c>
      <c r="C1287" s="253" t="s">
        <v>25</v>
      </c>
      <c r="D1287" s="257"/>
      <c r="E1287" s="257"/>
      <c r="F1287" s="257"/>
      <c r="G1287" s="257"/>
      <c r="H1287" s="257"/>
      <c r="I1287" s="257"/>
      <c r="J1287" s="257"/>
      <c r="K1287" s="257"/>
      <c r="L1287" s="257"/>
      <c r="M1287" s="257"/>
      <c r="N1287" s="257"/>
      <c r="O1287" s="257"/>
      <c r="P1287" s="257"/>
      <c r="Q1287" s="257"/>
      <c r="R1287" s="257">
        <v>12</v>
      </c>
      <c r="S1287" s="257"/>
      <c r="T1287" s="257"/>
      <c r="U1287" s="257"/>
      <c r="V1287" s="257"/>
      <c r="W1287" s="257"/>
      <c r="X1287" s="257"/>
      <c r="Y1287" s="257"/>
      <c r="Z1287" s="257"/>
      <c r="AA1287" s="257"/>
      <c r="AB1287" s="257"/>
      <c r="AC1287" s="257"/>
      <c r="AD1287" s="257"/>
      <c r="AE1287" s="257"/>
      <c r="AF1287" s="673"/>
      <c r="AG1287" s="379"/>
      <c r="AH1287" s="368"/>
      <c r="AI1287" s="368"/>
      <c r="AJ1287" s="368"/>
      <c r="AK1287" s="368"/>
      <c r="AL1287" s="368"/>
      <c r="AM1287" s="368"/>
      <c r="AN1287" s="368"/>
      <c r="AO1287" s="368"/>
      <c r="AP1287" s="368"/>
      <c r="AQ1287" s="368"/>
      <c r="AR1287" s="368"/>
      <c r="AS1287" s="368"/>
      <c r="AT1287" s="368"/>
      <c r="AU1287" s="258">
        <f>SUM(AG1287:AT1287)</f>
        <v>0</v>
      </c>
    </row>
    <row r="1288" spans="1:47" ht="15" customHeight="1" outlineLevel="1">
      <c r="A1288" s="466"/>
      <c r="B1288" s="256" t="s">
        <v>723</v>
      </c>
      <c r="C1288" s="253" t="s">
        <v>163</v>
      </c>
      <c r="D1288" s="257"/>
      <c r="E1288" s="257"/>
      <c r="F1288" s="257"/>
      <c r="G1288" s="257"/>
      <c r="H1288" s="257"/>
      <c r="I1288" s="257"/>
      <c r="J1288" s="257"/>
      <c r="K1288" s="257"/>
      <c r="L1288" s="257"/>
      <c r="M1288" s="257"/>
      <c r="N1288" s="257"/>
      <c r="O1288" s="257"/>
      <c r="P1288" s="257"/>
      <c r="Q1288" s="257"/>
      <c r="R1288" s="257">
        <f>R1287</f>
        <v>12</v>
      </c>
      <c r="S1288" s="257"/>
      <c r="T1288" s="257"/>
      <c r="U1288" s="257"/>
      <c r="V1288" s="257"/>
      <c r="W1288" s="257"/>
      <c r="X1288" s="257"/>
      <c r="Y1288" s="257"/>
      <c r="Z1288" s="257"/>
      <c r="AA1288" s="257"/>
      <c r="AB1288" s="257"/>
      <c r="AC1288" s="257"/>
      <c r="AD1288" s="257"/>
      <c r="AE1288" s="257"/>
      <c r="AF1288" s="673"/>
      <c r="AG1288" s="364">
        <f>AG1287</f>
        <v>0</v>
      </c>
      <c r="AH1288" s="364">
        <f t="shared" ref="AH1288:AT1288" si="3532">AH1287</f>
        <v>0</v>
      </c>
      <c r="AI1288" s="364">
        <f t="shared" si="3532"/>
        <v>0</v>
      </c>
      <c r="AJ1288" s="364">
        <f t="shared" si="3532"/>
        <v>0</v>
      </c>
      <c r="AK1288" s="364">
        <f t="shared" si="3532"/>
        <v>0</v>
      </c>
      <c r="AL1288" s="364">
        <f t="shared" si="3532"/>
        <v>0</v>
      </c>
      <c r="AM1288" s="364">
        <f t="shared" si="3532"/>
        <v>0</v>
      </c>
      <c r="AN1288" s="364">
        <f t="shared" si="3532"/>
        <v>0</v>
      </c>
      <c r="AO1288" s="364">
        <f t="shared" si="3532"/>
        <v>0</v>
      </c>
      <c r="AP1288" s="364">
        <f t="shared" si="3532"/>
        <v>0</v>
      </c>
      <c r="AQ1288" s="364">
        <f t="shared" si="3532"/>
        <v>0</v>
      </c>
      <c r="AR1288" s="364">
        <f t="shared" si="3532"/>
        <v>0</v>
      </c>
      <c r="AS1288" s="364">
        <f t="shared" si="3532"/>
        <v>0</v>
      </c>
      <c r="AT1288" s="364">
        <f t="shared" si="3532"/>
        <v>0</v>
      </c>
      <c r="AU1288" s="268"/>
    </row>
    <row r="1289" spans="1:47" ht="15" customHeight="1" outlineLevel="1">
      <c r="A1289" s="466"/>
      <c r="B1289" s="256"/>
      <c r="C1289" s="253"/>
      <c r="D1289" s="253"/>
      <c r="E1289" s="253"/>
      <c r="F1289" s="253"/>
      <c r="G1289" s="253"/>
      <c r="H1289" s="253"/>
      <c r="I1289" s="253"/>
      <c r="J1289" s="253"/>
      <c r="K1289" s="253"/>
      <c r="L1289" s="253"/>
      <c r="M1289" s="253"/>
      <c r="N1289" s="253"/>
      <c r="O1289" s="253"/>
      <c r="P1289" s="253"/>
      <c r="Q1289" s="253"/>
      <c r="R1289" s="253"/>
      <c r="S1289" s="253"/>
      <c r="T1289" s="253"/>
      <c r="U1289" s="253"/>
      <c r="V1289" s="253"/>
      <c r="W1289" s="253"/>
      <c r="X1289" s="253"/>
      <c r="Y1289" s="253"/>
      <c r="Z1289" s="253"/>
      <c r="AA1289" s="253"/>
      <c r="AB1289" s="253"/>
      <c r="AC1289" s="253"/>
      <c r="AD1289" s="253"/>
      <c r="AE1289" s="253"/>
      <c r="AF1289" s="253"/>
      <c r="AG1289" s="365"/>
      <c r="AH1289" s="378"/>
      <c r="AI1289" s="378"/>
      <c r="AJ1289" s="378"/>
      <c r="AK1289" s="378"/>
      <c r="AL1289" s="378"/>
      <c r="AM1289" s="378"/>
      <c r="AN1289" s="378"/>
      <c r="AO1289" s="378"/>
      <c r="AP1289" s="378"/>
      <c r="AQ1289" s="378"/>
      <c r="AR1289" s="378"/>
      <c r="AS1289" s="378"/>
      <c r="AT1289" s="378"/>
      <c r="AU1289" s="268"/>
    </row>
    <row r="1290" spans="1:47" ht="15" customHeight="1" outlineLevel="1">
      <c r="A1290" s="466">
        <v>31</v>
      </c>
      <c r="B1290" s="381" t="s">
        <v>123</v>
      </c>
      <c r="C1290" s="253" t="s">
        <v>25</v>
      </c>
      <c r="D1290" s="257"/>
      <c r="E1290" s="257"/>
      <c r="F1290" s="257"/>
      <c r="G1290" s="257"/>
      <c r="H1290" s="257"/>
      <c r="I1290" s="257"/>
      <c r="J1290" s="257"/>
      <c r="K1290" s="257"/>
      <c r="L1290" s="257"/>
      <c r="M1290" s="257"/>
      <c r="N1290" s="257"/>
      <c r="O1290" s="257"/>
      <c r="P1290" s="257"/>
      <c r="Q1290" s="257"/>
      <c r="R1290" s="257">
        <v>12</v>
      </c>
      <c r="S1290" s="257"/>
      <c r="T1290" s="257"/>
      <c r="U1290" s="257"/>
      <c r="V1290" s="257"/>
      <c r="W1290" s="257"/>
      <c r="X1290" s="257"/>
      <c r="Y1290" s="257"/>
      <c r="Z1290" s="257"/>
      <c r="AA1290" s="257"/>
      <c r="AB1290" s="257"/>
      <c r="AC1290" s="257"/>
      <c r="AD1290" s="257"/>
      <c r="AE1290" s="257"/>
      <c r="AF1290" s="673"/>
      <c r="AG1290" s="379"/>
      <c r="AH1290" s="368"/>
      <c r="AI1290" s="368"/>
      <c r="AJ1290" s="368"/>
      <c r="AK1290" s="368"/>
      <c r="AL1290" s="368"/>
      <c r="AM1290" s="368"/>
      <c r="AN1290" s="368"/>
      <c r="AO1290" s="368"/>
      <c r="AP1290" s="368"/>
      <c r="AQ1290" s="368"/>
      <c r="AR1290" s="368"/>
      <c r="AS1290" s="368"/>
      <c r="AT1290" s="368"/>
      <c r="AU1290" s="258">
        <f>SUM(AG1290:AT1290)</f>
        <v>0</v>
      </c>
    </row>
    <row r="1291" spans="1:47" ht="15" customHeight="1" outlineLevel="1">
      <c r="A1291" s="466"/>
      <c r="B1291" s="256" t="s">
        <v>723</v>
      </c>
      <c r="C1291" s="253" t="s">
        <v>163</v>
      </c>
      <c r="D1291" s="257"/>
      <c r="E1291" s="257"/>
      <c r="F1291" s="257"/>
      <c r="G1291" s="257"/>
      <c r="H1291" s="257"/>
      <c r="I1291" s="257"/>
      <c r="J1291" s="257"/>
      <c r="K1291" s="257"/>
      <c r="L1291" s="257"/>
      <c r="M1291" s="257"/>
      <c r="N1291" s="257"/>
      <c r="O1291" s="257"/>
      <c r="P1291" s="257"/>
      <c r="Q1291" s="257"/>
      <c r="R1291" s="257">
        <f>R1290</f>
        <v>12</v>
      </c>
      <c r="S1291" s="257"/>
      <c r="T1291" s="257"/>
      <c r="U1291" s="257"/>
      <c r="V1291" s="257"/>
      <c r="W1291" s="257"/>
      <c r="X1291" s="257"/>
      <c r="Y1291" s="257"/>
      <c r="Z1291" s="257"/>
      <c r="AA1291" s="257"/>
      <c r="AB1291" s="257"/>
      <c r="AC1291" s="257"/>
      <c r="AD1291" s="257"/>
      <c r="AE1291" s="257"/>
      <c r="AF1291" s="673"/>
      <c r="AG1291" s="364">
        <f>AG1290</f>
        <v>0</v>
      </c>
      <c r="AH1291" s="364">
        <f t="shared" ref="AH1291:AT1291" si="3533">AH1290</f>
        <v>0</v>
      </c>
      <c r="AI1291" s="364">
        <f t="shared" si="3533"/>
        <v>0</v>
      </c>
      <c r="AJ1291" s="364">
        <f t="shared" si="3533"/>
        <v>0</v>
      </c>
      <c r="AK1291" s="364">
        <f t="shared" si="3533"/>
        <v>0</v>
      </c>
      <c r="AL1291" s="364">
        <f t="shared" si="3533"/>
        <v>0</v>
      </c>
      <c r="AM1291" s="364">
        <f t="shared" si="3533"/>
        <v>0</v>
      </c>
      <c r="AN1291" s="364">
        <f t="shared" si="3533"/>
        <v>0</v>
      </c>
      <c r="AO1291" s="364">
        <f t="shared" si="3533"/>
        <v>0</v>
      </c>
      <c r="AP1291" s="364">
        <f t="shared" si="3533"/>
        <v>0</v>
      </c>
      <c r="AQ1291" s="364">
        <f t="shared" si="3533"/>
        <v>0</v>
      </c>
      <c r="AR1291" s="364">
        <f t="shared" si="3533"/>
        <v>0</v>
      </c>
      <c r="AS1291" s="364">
        <f t="shared" si="3533"/>
        <v>0</v>
      </c>
      <c r="AT1291" s="364">
        <f t="shared" si="3533"/>
        <v>0</v>
      </c>
      <c r="AU1291" s="268"/>
    </row>
    <row r="1292" spans="1:47" ht="15" customHeight="1" outlineLevel="1">
      <c r="A1292" s="466"/>
      <c r="B1292" s="381"/>
      <c r="C1292" s="253"/>
      <c r="D1292" s="253"/>
      <c r="E1292" s="253"/>
      <c r="F1292" s="253"/>
      <c r="G1292" s="253"/>
      <c r="H1292" s="253"/>
      <c r="I1292" s="253"/>
      <c r="J1292" s="253"/>
      <c r="K1292" s="253"/>
      <c r="L1292" s="253"/>
      <c r="M1292" s="253"/>
      <c r="N1292" s="253"/>
      <c r="O1292" s="253"/>
      <c r="P1292" s="253"/>
      <c r="Q1292" s="253"/>
      <c r="R1292" s="253"/>
      <c r="S1292" s="253"/>
      <c r="T1292" s="253"/>
      <c r="U1292" s="253"/>
      <c r="V1292" s="253"/>
      <c r="W1292" s="253"/>
      <c r="X1292" s="253"/>
      <c r="Y1292" s="253"/>
      <c r="Z1292" s="253"/>
      <c r="AA1292" s="253"/>
      <c r="AB1292" s="253"/>
      <c r="AC1292" s="253"/>
      <c r="AD1292" s="253"/>
      <c r="AE1292" s="253"/>
      <c r="AF1292" s="253"/>
      <c r="AG1292" s="365"/>
      <c r="AH1292" s="378"/>
      <c r="AI1292" s="378"/>
      <c r="AJ1292" s="378"/>
      <c r="AK1292" s="378"/>
      <c r="AL1292" s="378"/>
      <c r="AM1292" s="378"/>
      <c r="AN1292" s="378"/>
      <c r="AO1292" s="378"/>
      <c r="AP1292" s="378"/>
      <c r="AQ1292" s="378"/>
      <c r="AR1292" s="378"/>
      <c r="AS1292" s="378"/>
      <c r="AT1292" s="378"/>
      <c r="AU1292" s="268"/>
    </row>
    <row r="1293" spans="1:47" ht="15" customHeight="1" outlineLevel="1">
      <c r="A1293" s="466">
        <v>32</v>
      </c>
      <c r="B1293" s="381" t="s">
        <v>124</v>
      </c>
      <c r="C1293" s="253" t="s">
        <v>25</v>
      </c>
      <c r="D1293" s="257"/>
      <c r="E1293" s="257"/>
      <c r="F1293" s="257"/>
      <c r="G1293" s="257"/>
      <c r="H1293" s="257"/>
      <c r="I1293" s="257"/>
      <c r="J1293" s="257"/>
      <c r="K1293" s="257"/>
      <c r="L1293" s="257"/>
      <c r="M1293" s="257"/>
      <c r="N1293" s="257"/>
      <c r="O1293" s="257"/>
      <c r="P1293" s="257"/>
      <c r="Q1293" s="257"/>
      <c r="R1293" s="257">
        <v>12</v>
      </c>
      <c r="S1293" s="257"/>
      <c r="T1293" s="257"/>
      <c r="U1293" s="257"/>
      <c r="V1293" s="257"/>
      <c r="W1293" s="257"/>
      <c r="X1293" s="257"/>
      <c r="Y1293" s="257"/>
      <c r="Z1293" s="257"/>
      <c r="AA1293" s="257"/>
      <c r="AB1293" s="257"/>
      <c r="AC1293" s="257"/>
      <c r="AD1293" s="257"/>
      <c r="AE1293" s="257"/>
      <c r="AF1293" s="673"/>
      <c r="AG1293" s="379"/>
      <c r="AH1293" s="368"/>
      <c r="AI1293" s="368"/>
      <c r="AJ1293" s="368"/>
      <c r="AK1293" s="368"/>
      <c r="AL1293" s="368"/>
      <c r="AM1293" s="368"/>
      <c r="AN1293" s="368"/>
      <c r="AO1293" s="368"/>
      <c r="AP1293" s="368"/>
      <c r="AQ1293" s="368"/>
      <c r="AR1293" s="368"/>
      <c r="AS1293" s="368"/>
      <c r="AT1293" s="368"/>
      <c r="AU1293" s="258">
        <f>SUM(AG1293:AT1293)</f>
        <v>0</v>
      </c>
    </row>
    <row r="1294" spans="1:47" ht="15" customHeight="1" outlineLevel="1">
      <c r="A1294" s="466"/>
      <c r="B1294" s="256" t="s">
        <v>723</v>
      </c>
      <c r="C1294" s="253" t="s">
        <v>163</v>
      </c>
      <c r="D1294" s="257"/>
      <c r="E1294" s="257"/>
      <c r="F1294" s="257"/>
      <c r="G1294" s="257"/>
      <c r="H1294" s="257"/>
      <c r="I1294" s="257"/>
      <c r="J1294" s="257"/>
      <c r="K1294" s="257"/>
      <c r="L1294" s="257"/>
      <c r="M1294" s="257"/>
      <c r="N1294" s="257"/>
      <c r="O1294" s="257"/>
      <c r="P1294" s="257"/>
      <c r="Q1294" s="257"/>
      <c r="R1294" s="257">
        <f>R1293</f>
        <v>12</v>
      </c>
      <c r="S1294" s="257"/>
      <c r="T1294" s="257"/>
      <c r="U1294" s="257"/>
      <c r="V1294" s="257"/>
      <c r="W1294" s="257"/>
      <c r="X1294" s="257"/>
      <c r="Y1294" s="257"/>
      <c r="Z1294" s="257"/>
      <c r="AA1294" s="257"/>
      <c r="AB1294" s="257"/>
      <c r="AC1294" s="257"/>
      <c r="AD1294" s="257"/>
      <c r="AE1294" s="257"/>
      <c r="AF1294" s="673"/>
      <c r="AG1294" s="364">
        <f>AG1293</f>
        <v>0</v>
      </c>
      <c r="AH1294" s="364">
        <f t="shared" ref="AH1294:AT1294" si="3534">AH1293</f>
        <v>0</v>
      </c>
      <c r="AI1294" s="364">
        <f t="shared" si="3534"/>
        <v>0</v>
      </c>
      <c r="AJ1294" s="364">
        <f t="shared" si="3534"/>
        <v>0</v>
      </c>
      <c r="AK1294" s="364">
        <f t="shared" si="3534"/>
        <v>0</v>
      </c>
      <c r="AL1294" s="364">
        <f t="shared" si="3534"/>
        <v>0</v>
      </c>
      <c r="AM1294" s="364">
        <f t="shared" si="3534"/>
        <v>0</v>
      </c>
      <c r="AN1294" s="364">
        <f t="shared" si="3534"/>
        <v>0</v>
      </c>
      <c r="AO1294" s="364">
        <f t="shared" si="3534"/>
        <v>0</v>
      </c>
      <c r="AP1294" s="364">
        <f t="shared" si="3534"/>
        <v>0</v>
      </c>
      <c r="AQ1294" s="364">
        <f t="shared" si="3534"/>
        <v>0</v>
      </c>
      <c r="AR1294" s="364">
        <f t="shared" si="3534"/>
        <v>0</v>
      </c>
      <c r="AS1294" s="364">
        <f t="shared" si="3534"/>
        <v>0</v>
      </c>
      <c r="AT1294" s="364">
        <f t="shared" si="3534"/>
        <v>0</v>
      </c>
      <c r="AU1294" s="268"/>
    </row>
    <row r="1295" spans="1:47" ht="15" customHeight="1" outlineLevel="1">
      <c r="A1295" s="466"/>
      <c r="B1295" s="381"/>
      <c r="C1295" s="253"/>
      <c r="D1295" s="253"/>
      <c r="E1295" s="253"/>
      <c r="F1295" s="253"/>
      <c r="G1295" s="253"/>
      <c r="H1295" s="253"/>
      <c r="I1295" s="253"/>
      <c r="J1295" s="253"/>
      <c r="K1295" s="253"/>
      <c r="L1295" s="253"/>
      <c r="M1295" s="253"/>
      <c r="N1295" s="253"/>
      <c r="O1295" s="253"/>
      <c r="P1295" s="253"/>
      <c r="Q1295" s="253"/>
      <c r="R1295" s="253"/>
      <c r="S1295" s="253"/>
      <c r="T1295" s="253"/>
      <c r="U1295" s="253"/>
      <c r="V1295" s="253"/>
      <c r="W1295" s="253"/>
      <c r="X1295" s="253"/>
      <c r="Y1295" s="253"/>
      <c r="Z1295" s="253"/>
      <c r="AA1295" s="253"/>
      <c r="AB1295" s="253"/>
      <c r="AC1295" s="253"/>
      <c r="AD1295" s="253"/>
      <c r="AE1295" s="253"/>
      <c r="AF1295" s="253"/>
      <c r="AG1295" s="365"/>
      <c r="AH1295" s="378"/>
      <c r="AI1295" s="378"/>
      <c r="AJ1295" s="378"/>
      <c r="AK1295" s="378"/>
      <c r="AL1295" s="378"/>
      <c r="AM1295" s="378"/>
      <c r="AN1295" s="378"/>
      <c r="AO1295" s="378"/>
      <c r="AP1295" s="378"/>
      <c r="AQ1295" s="378"/>
      <c r="AR1295" s="378"/>
      <c r="AS1295" s="378"/>
      <c r="AT1295" s="378"/>
      <c r="AU1295" s="268"/>
    </row>
    <row r="1296" spans="1:47" ht="15" customHeight="1" outlineLevel="1">
      <c r="A1296" s="466"/>
      <c r="B1296" s="250" t="s">
        <v>498</v>
      </c>
      <c r="C1296" s="253"/>
      <c r="D1296" s="253"/>
      <c r="E1296" s="253"/>
      <c r="F1296" s="253"/>
      <c r="G1296" s="253"/>
      <c r="H1296" s="253"/>
      <c r="I1296" s="253"/>
      <c r="J1296" s="253"/>
      <c r="K1296" s="253"/>
      <c r="L1296" s="253"/>
      <c r="M1296" s="253"/>
      <c r="N1296" s="253"/>
      <c r="O1296" s="253"/>
      <c r="P1296" s="253"/>
      <c r="Q1296" s="253"/>
      <c r="R1296" s="253"/>
      <c r="S1296" s="253"/>
      <c r="T1296" s="253"/>
      <c r="U1296" s="253"/>
      <c r="V1296" s="253"/>
      <c r="W1296" s="253"/>
      <c r="X1296" s="253"/>
      <c r="Y1296" s="253"/>
      <c r="Z1296" s="253"/>
      <c r="AA1296" s="253"/>
      <c r="AB1296" s="253"/>
      <c r="AC1296" s="253"/>
      <c r="AD1296" s="253"/>
      <c r="AE1296" s="253"/>
      <c r="AF1296" s="253"/>
      <c r="AG1296" s="365"/>
      <c r="AH1296" s="378"/>
      <c r="AI1296" s="378"/>
      <c r="AJ1296" s="378"/>
      <c r="AK1296" s="378"/>
      <c r="AL1296" s="378"/>
      <c r="AM1296" s="378"/>
      <c r="AN1296" s="378"/>
      <c r="AO1296" s="378"/>
      <c r="AP1296" s="378"/>
      <c r="AQ1296" s="378"/>
      <c r="AR1296" s="378"/>
      <c r="AS1296" s="378"/>
      <c r="AT1296" s="378"/>
      <c r="AU1296" s="268"/>
    </row>
    <row r="1297" spans="1:47" ht="15" customHeight="1" outlineLevel="1">
      <c r="A1297" s="466">
        <v>33</v>
      </c>
      <c r="B1297" s="381" t="s">
        <v>125</v>
      </c>
      <c r="C1297" s="253" t="s">
        <v>25</v>
      </c>
      <c r="D1297" s="257"/>
      <c r="E1297" s="257"/>
      <c r="F1297" s="257"/>
      <c r="G1297" s="257"/>
      <c r="H1297" s="257"/>
      <c r="I1297" s="257"/>
      <c r="J1297" s="257"/>
      <c r="K1297" s="257"/>
      <c r="L1297" s="257"/>
      <c r="M1297" s="257"/>
      <c r="N1297" s="257"/>
      <c r="O1297" s="257"/>
      <c r="P1297" s="257"/>
      <c r="Q1297" s="257"/>
      <c r="R1297" s="257">
        <v>0</v>
      </c>
      <c r="S1297" s="257"/>
      <c r="T1297" s="257"/>
      <c r="U1297" s="257"/>
      <c r="V1297" s="257"/>
      <c r="W1297" s="257"/>
      <c r="X1297" s="257"/>
      <c r="Y1297" s="257"/>
      <c r="Z1297" s="257"/>
      <c r="AA1297" s="257"/>
      <c r="AB1297" s="257"/>
      <c r="AC1297" s="257"/>
      <c r="AD1297" s="257"/>
      <c r="AE1297" s="257"/>
      <c r="AF1297" s="673"/>
      <c r="AG1297" s="379"/>
      <c r="AH1297" s="368"/>
      <c r="AI1297" s="368"/>
      <c r="AJ1297" s="368"/>
      <c r="AK1297" s="368"/>
      <c r="AL1297" s="368"/>
      <c r="AM1297" s="368"/>
      <c r="AN1297" s="368"/>
      <c r="AO1297" s="368"/>
      <c r="AP1297" s="368"/>
      <c r="AQ1297" s="368"/>
      <c r="AR1297" s="368"/>
      <c r="AS1297" s="368"/>
      <c r="AT1297" s="368"/>
      <c r="AU1297" s="258">
        <f>SUM(AG1297:AT1297)</f>
        <v>0</v>
      </c>
    </row>
    <row r="1298" spans="1:47" ht="15" customHeight="1" outlineLevel="1">
      <c r="A1298" s="466"/>
      <c r="B1298" s="256" t="s">
        <v>723</v>
      </c>
      <c r="C1298" s="253" t="s">
        <v>163</v>
      </c>
      <c r="D1298" s="257"/>
      <c r="E1298" s="257"/>
      <c r="F1298" s="257"/>
      <c r="G1298" s="257"/>
      <c r="H1298" s="257"/>
      <c r="I1298" s="257"/>
      <c r="J1298" s="257"/>
      <c r="K1298" s="257"/>
      <c r="L1298" s="257"/>
      <c r="M1298" s="257"/>
      <c r="N1298" s="257"/>
      <c r="O1298" s="257"/>
      <c r="P1298" s="257"/>
      <c r="Q1298" s="257"/>
      <c r="R1298" s="257">
        <f>R1297</f>
        <v>0</v>
      </c>
      <c r="S1298" s="257"/>
      <c r="T1298" s="257"/>
      <c r="U1298" s="257"/>
      <c r="V1298" s="257"/>
      <c r="W1298" s="257"/>
      <c r="X1298" s="257"/>
      <c r="Y1298" s="257"/>
      <c r="Z1298" s="257"/>
      <c r="AA1298" s="257"/>
      <c r="AB1298" s="257"/>
      <c r="AC1298" s="257"/>
      <c r="AD1298" s="257"/>
      <c r="AE1298" s="257"/>
      <c r="AF1298" s="673"/>
      <c r="AG1298" s="364">
        <f>AG1297</f>
        <v>0</v>
      </c>
      <c r="AH1298" s="364">
        <f t="shared" ref="AH1298:AT1298" si="3535">AH1297</f>
        <v>0</v>
      </c>
      <c r="AI1298" s="364">
        <f t="shared" si="3535"/>
        <v>0</v>
      </c>
      <c r="AJ1298" s="364">
        <f t="shared" si="3535"/>
        <v>0</v>
      </c>
      <c r="AK1298" s="364">
        <f t="shared" si="3535"/>
        <v>0</v>
      </c>
      <c r="AL1298" s="364">
        <f t="shared" si="3535"/>
        <v>0</v>
      </c>
      <c r="AM1298" s="364">
        <f t="shared" si="3535"/>
        <v>0</v>
      </c>
      <c r="AN1298" s="364">
        <f t="shared" si="3535"/>
        <v>0</v>
      </c>
      <c r="AO1298" s="364">
        <f t="shared" si="3535"/>
        <v>0</v>
      </c>
      <c r="AP1298" s="364">
        <f t="shared" si="3535"/>
        <v>0</v>
      </c>
      <c r="AQ1298" s="364">
        <f t="shared" si="3535"/>
        <v>0</v>
      </c>
      <c r="AR1298" s="364">
        <f t="shared" si="3535"/>
        <v>0</v>
      </c>
      <c r="AS1298" s="364">
        <f t="shared" si="3535"/>
        <v>0</v>
      </c>
      <c r="AT1298" s="364">
        <f t="shared" si="3535"/>
        <v>0</v>
      </c>
      <c r="AU1298" s="268"/>
    </row>
    <row r="1299" spans="1:47" ht="15" customHeight="1" outlineLevel="1">
      <c r="A1299" s="466"/>
      <c r="B1299" s="381"/>
      <c r="C1299" s="253"/>
      <c r="D1299" s="253"/>
      <c r="E1299" s="253"/>
      <c r="F1299" s="253"/>
      <c r="G1299" s="253"/>
      <c r="H1299" s="253"/>
      <c r="I1299" s="253"/>
      <c r="J1299" s="253"/>
      <c r="K1299" s="253"/>
      <c r="L1299" s="253"/>
      <c r="M1299" s="253"/>
      <c r="N1299" s="253"/>
      <c r="O1299" s="253"/>
      <c r="P1299" s="253"/>
      <c r="Q1299" s="253"/>
      <c r="R1299" s="253"/>
      <c r="S1299" s="253"/>
      <c r="T1299" s="253"/>
      <c r="U1299" s="253"/>
      <c r="V1299" s="253"/>
      <c r="W1299" s="253"/>
      <c r="X1299" s="253"/>
      <c r="Y1299" s="253"/>
      <c r="Z1299" s="253"/>
      <c r="AA1299" s="253"/>
      <c r="AB1299" s="253"/>
      <c r="AC1299" s="253"/>
      <c r="AD1299" s="253"/>
      <c r="AE1299" s="253"/>
      <c r="AF1299" s="253"/>
      <c r="AG1299" s="365"/>
      <c r="AH1299" s="378"/>
      <c r="AI1299" s="378"/>
      <c r="AJ1299" s="378"/>
      <c r="AK1299" s="378"/>
      <c r="AL1299" s="378"/>
      <c r="AM1299" s="378"/>
      <c r="AN1299" s="378"/>
      <c r="AO1299" s="378"/>
      <c r="AP1299" s="378"/>
      <c r="AQ1299" s="378"/>
      <c r="AR1299" s="378"/>
      <c r="AS1299" s="378"/>
      <c r="AT1299" s="378"/>
      <c r="AU1299" s="268"/>
    </row>
    <row r="1300" spans="1:47" ht="15" customHeight="1" outlineLevel="1">
      <c r="A1300" s="466">
        <v>34</v>
      </c>
      <c r="B1300" s="381" t="s">
        <v>126</v>
      </c>
      <c r="C1300" s="253" t="s">
        <v>25</v>
      </c>
      <c r="D1300" s="257"/>
      <c r="E1300" s="257"/>
      <c r="F1300" s="257"/>
      <c r="G1300" s="257"/>
      <c r="H1300" s="257"/>
      <c r="I1300" s="257"/>
      <c r="J1300" s="257"/>
      <c r="K1300" s="257"/>
      <c r="L1300" s="257"/>
      <c r="M1300" s="257"/>
      <c r="N1300" s="257"/>
      <c r="O1300" s="257"/>
      <c r="P1300" s="257"/>
      <c r="Q1300" s="257"/>
      <c r="R1300" s="257">
        <v>0</v>
      </c>
      <c r="S1300" s="257"/>
      <c r="T1300" s="257"/>
      <c r="U1300" s="257"/>
      <c r="V1300" s="257"/>
      <c r="W1300" s="257"/>
      <c r="X1300" s="257"/>
      <c r="Y1300" s="257"/>
      <c r="Z1300" s="257"/>
      <c r="AA1300" s="257"/>
      <c r="AB1300" s="257"/>
      <c r="AC1300" s="257"/>
      <c r="AD1300" s="257"/>
      <c r="AE1300" s="257"/>
      <c r="AF1300" s="673"/>
      <c r="AG1300" s="379"/>
      <c r="AH1300" s="368"/>
      <c r="AI1300" s="368"/>
      <c r="AJ1300" s="368"/>
      <c r="AK1300" s="368"/>
      <c r="AL1300" s="368"/>
      <c r="AM1300" s="368"/>
      <c r="AN1300" s="368"/>
      <c r="AO1300" s="368"/>
      <c r="AP1300" s="368"/>
      <c r="AQ1300" s="368"/>
      <c r="AR1300" s="368"/>
      <c r="AS1300" s="368"/>
      <c r="AT1300" s="368"/>
      <c r="AU1300" s="258">
        <f>SUM(AG1300:AT1300)</f>
        <v>0</v>
      </c>
    </row>
    <row r="1301" spans="1:47" ht="15" customHeight="1" outlineLevel="1">
      <c r="A1301" s="466"/>
      <c r="B1301" s="256" t="s">
        <v>723</v>
      </c>
      <c r="C1301" s="253" t="s">
        <v>163</v>
      </c>
      <c r="D1301" s="257"/>
      <c r="E1301" s="257"/>
      <c r="F1301" s="257"/>
      <c r="G1301" s="257"/>
      <c r="H1301" s="257"/>
      <c r="I1301" s="257"/>
      <c r="J1301" s="257"/>
      <c r="K1301" s="257"/>
      <c r="L1301" s="257"/>
      <c r="M1301" s="257"/>
      <c r="N1301" s="257"/>
      <c r="O1301" s="257"/>
      <c r="P1301" s="257"/>
      <c r="Q1301" s="257"/>
      <c r="R1301" s="257">
        <f>R1300</f>
        <v>0</v>
      </c>
      <c r="S1301" s="257"/>
      <c r="T1301" s="257"/>
      <c r="U1301" s="257"/>
      <c r="V1301" s="257"/>
      <c r="W1301" s="257"/>
      <c r="X1301" s="257"/>
      <c r="Y1301" s="257"/>
      <c r="Z1301" s="257"/>
      <c r="AA1301" s="257"/>
      <c r="AB1301" s="257"/>
      <c r="AC1301" s="257"/>
      <c r="AD1301" s="257"/>
      <c r="AE1301" s="257"/>
      <c r="AF1301" s="673"/>
      <c r="AG1301" s="364">
        <f>AG1300</f>
        <v>0</v>
      </c>
      <c r="AH1301" s="364">
        <f t="shared" ref="AH1301:AT1301" si="3536">AH1300</f>
        <v>0</v>
      </c>
      <c r="AI1301" s="364">
        <f t="shared" si="3536"/>
        <v>0</v>
      </c>
      <c r="AJ1301" s="364">
        <f t="shared" si="3536"/>
        <v>0</v>
      </c>
      <c r="AK1301" s="364">
        <f t="shared" si="3536"/>
        <v>0</v>
      </c>
      <c r="AL1301" s="364">
        <f t="shared" si="3536"/>
        <v>0</v>
      </c>
      <c r="AM1301" s="364">
        <f t="shared" si="3536"/>
        <v>0</v>
      </c>
      <c r="AN1301" s="364">
        <f t="shared" si="3536"/>
        <v>0</v>
      </c>
      <c r="AO1301" s="364">
        <f t="shared" si="3536"/>
        <v>0</v>
      </c>
      <c r="AP1301" s="364">
        <f t="shared" si="3536"/>
        <v>0</v>
      </c>
      <c r="AQ1301" s="364">
        <f t="shared" si="3536"/>
        <v>0</v>
      </c>
      <c r="AR1301" s="364">
        <f t="shared" si="3536"/>
        <v>0</v>
      </c>
      <c r="AS1301" s="364">
        <f t="shared" si="3536"/>
        <v>0</v>
      </c>
      <c r="AT1301" s="364">
        <f t="shared" si="3536"/>
        <v>0</v>
      </c>
      <c r="AU1301" s="268"/>
    </row>
    <row r="1302" spans="1:47" ht="15" customHeight="1" outlineLevel="1">
      <c r="A1302" s="466"/>
      <c r="B1302" s="381"/>
      <c r="C1302" s="253"/>
      <c r="D1302" s="253"/>
      <c r="E1302" s="253"/>
      <c r="F1302" s="253"/>
      <c r="G1302" s="253"/>
      <c r="H1302" s="253"/>
      <c r="I1302" s="253"/>
      <c r="J1302" s="253"/>
      <c r="K1302" s="253"/>
      <c r="L1302" s="253"/>
      <c r="M1302" s="253"/>
      <c r="N1302" s="253"/>
      <c r="O1302" s="253"/>
      <c r="P1302" s="253"/>
      <c r="Q1302" s="253"/>
      <c r="R1302" s="253"/>
      <c r="S1302" s="253"/>
      <c r="T1302" s="253"/>
      <c r="U1302" s="253"/>
      <c r="V1302" s="253"/>
      <c r="W1302" s="253"/>
      <c r="X1302" s="253"/>
      <c r="Y1302" s="253"/>
      <c r="Z1302" s="253"/>
      <c r="AA1302" s="253"/>
      <c r="AB1302" s="253"/>
      <c r="AC1302" s="253"/>
      <c r="AD1302" s="253"/>
      <c r="AE1302" s="253"/>
      <c r="AF1302" s="253"/>
      <c r="AG1302" s="365"/>
      <c r="AH1302" s="378"/>
      <c r="AI1302" s="378"/>
      <c r="AJ1302" s="378"/>
      <c r="AK1302" s="378"/>
      <c r="AL1302" s="378"/>
      <c r="AM1302" s="378"/>
      <c r="AN1302" s="378"/>
      <c r="AO1302" s="378"/>
      <c r="AP1302" s="378"/>
      <c r="AQ1302" s="378"/>
      <c r="AR1302" s="378"/>
      <c r="AS1302" s="378"/>
      <c r="AT1302" s="378"/>
      <c r="AU1302" s="268"/>
    </row>
    <row r="1303" spans="1:47" ht="15" customHeight="1" outlineLevel="1">
      <c r="A1303" s="466">
        <v>35</v>
      </c>
      <c r="B1303" s="381" t="s">
        <v>127</v>
      </c>
      <c r="C1303" s="253" t="s">
        <v>25</v>
      </c>
      <c r="D1303" s="257"/>
      <c r="E1303" s="257"/>
      <c r="F1303" s="257"/>
      <c r="G1303" s="257"/>
      <c r="H1303" s="257"/>
      <c r="I1303" s="257"/>
      <c r="J1303" s="257"/>
      <c r="K1303" s="257"/>
      <c r="L1303" s="257"/>
      <c r="M1303" s="257"/>
      <c r="N1303" s="257"/>
      <c r="O1303" s="257"/>
      <c r="P1303" s="257"/>
      <c r="Q1303" s="257"/>
      <c r="R1303" s="257">
        <v>0</v>
      </c>
      <c r="S1303" s="257"/>
      <c r="T1303" s="257"/>
      <c r="U1303" s="257"/>
      <c r="V1303" s="257"/>
      <c r="W1303" s="257"/>
      <c r="X1303" s="257"/>
      <c r="Y1303" s="257"/>
      <c r="Z1303" s="257"/>
      <c r="AA1303" s="257"/>
      <c r="AB1303" s="257"/>
      <c r="AC1303" s="257"/>
      <c r="AD1303" s="257"/>
      <c r="AE1303" s="257"/>
      <c r="AF1303" s="673"/>
      <c r="AG1303" s="379"/>
      <c r="AH1303" s="368"/>
      <c r="AI1303" s="368"/>
      <c r="AJ1303" s="368"/>
      <c r="AK1303" s="368"/>
      <c r="AL1303" s="368"/>
      <c r="AM1303" s="368"/>
      <c r="AN1303" s="368"/>
      <c r="AO1303" s="368"/>
      <c r="AP1303" s="368"/>
      <c r="AQ1303" s="368"/>
      <c r="AR1303" s="368"/>
      <c r="AS1303" s="368"/>
      <c r="AT1303" s="368"/>
      <c r="AU1303" s="258">
        <f>SUM(AG1303:AT1303)</f>
        <v>0</v>
      </c>
    </row>
    <row r="1304" spans="1:47" ht="15" customHeight="1" outlineLevel="1">
      <c r="A1304" s="466"/>
      <c r="B1304" s="256" t="s">
        <v>723</v>
      </c>
      <c r="C1304" s="253" t="s">
        <v>163</v>
      </c>
      <c r="D1304" s="257"/>
      <c r="E1304" s="257"/>
      <c r="F1304" s="257"/>
      <c r="G1304" s="257"/>
      <c r="H1304" s="257"/>
      <c r="I1304" s="257"/>
      <c r="J1304" s="257"/>
      <c r="K1304" s="257"/>
      <c r="L1304" s="257"/>
      <c r="M1304" s="257"/>
      <c r="N1304" s="257"/>
      <c r="O1304" s="257"/>
      <c r="P1304" s="257"/>
      <c r="Q1304" s="257"/>
      <c r="R1304" s="257">
        <f>R1303</f>
        <v>0</v>
      </c>
      <c r="S1304" s="257"/>
      <c r="T1304" s="257"/>
      <c r="U1304" s="257"/>
      <c r="V1304" s="257"/>
      <c r="W1304" s="257"/>
      <c r="X1304" s="257"/>
      <c r="Y1304" s="257"/>
      <c r="Z1304" s="257"/>
      <c r="AA1304" s="257"/>
      <c r="AB1304" s="257"/>
      <c r="AC1304" s="257"/>
      <c r="AD1304" s="257"/>
      <c r="AE1304" s="257"/>
      <c r="AF1304" s="673"/>
      <c r="AG1304" s="364">
        <f>AG1303</f>
        <v>0</v>
      </c>
      <c r="AH1304" s="364">
        <f t="shared" ref="AH1304:AT1304" si="3537">AH1303</f>
        <v>0</v>
      </c>
      <c r="AI1304" s="364">
        <f t="shared" si="3537"/>
        <v>0</v>
      </c>
      <c r="AJ1304" s="364">
        <f t="shared" si="3537"/>
        <v>0</v>
      </c>
      <c r="AK1304" s="364">
        <f t="shared" si="3537"/>
        <v>0</v>
      </c>
      <c r="AL1304" s="364">
        <f t="shared" si="3537"/>
        <v>0</v>
      </c>
      <c r="AM1304" s="364">
        <f t="shared" si="3537"/>
        <v>0</v>
      </c>
      <c r="AN1304" s="364">
        <f t="shared" si="3537"/>
        <v>0</v>
      </c>
      <c r="AO1304" s="364">
        <f t="shared" si="3537"/>
        <v>0</v>
      </c>
      <c r="AP1304" s="364">
        <f t="shared" si="3537"/>
        <v>0</v>
      </c>
      <c r="AQ1304" s="364">
        <f t="shared" si="3537"/>
        <v>0</v>
      </c>
      <c r="AR1304" s="364">
        <f t="shared" si="3537"/>
        <v>0</v>
      </c>
      <c r="AS1304" s="364">
        <f t="shared" si="3537"/>
        <v>0</v>
      </c>
      <c r="AT1304" s="364">
        <f t="shared" si="3537"/>
        <v>0</v>
      </c>
      <c r="AU1304" s="268"/>
    </row>
    <row r="1305" spans="1:47" ht="15" customHeight="1" outlineLevel="1">
      <c r="A1305" s="466"/>
      <c r="B1305" s="384"/>
      <c r="C1305" s="253"/>
      <c r="D1305" s="253"/>
      <c r="E1305" s="253"/>
      <c r="F1305" s="253"/>
      <c r="G1305" s="253"/>
      <c r="H1305" s="253"/>
      <c r="I1305" s="253"/>
      <c r="J1305" s="253"/>
      <c r="K1305" s="253"/>
      <c r="L1305" s="253"/>
      <c r="M1305" s="253"/>
      <c r="N1305" s="253"/>
      <c r="O1305" s="253"/>
      <c r="P1305" s="253"/>
      <c r="Q1305" s="253"/>
      <c r="R1305" s="253"/>
      <c r="S1305" s="253"/>
      <c r="T1305" s="253"/>
      <c r="U1305" s="253"/>
      <c r="V1305" s="253"/>
      <c r="W1305" s="253"/>
      <c r="X1305" s="253"/>
      <c r="Y1305" s="253"/>
      <c r="Z1305" s="253"/>
      <c r="AA1305" s="253"/>
      <c r="AB1305" s="253"/>
      <c r="AC1305" s="253"/>
      <c r="AD1305" s="253"/>
      <c r="AE1305" s="253"/>
      <c r="AF1305" s="253"/>
      <c r="AG1305" s="365"/>
      <c r="AH1305" s="378"/>
      <c r="AI1305" s="378"/>
      <c r="AJ1305" s="378"/>
      <c r="AK1305" s="378"/>
      <c r="AL1305" s="378"/>
      <c r="AM1305" s="378"/>
      <c r="AN1305" s="378"/>
      <c r="AO1305" s="378"/>
      <c r="AP1305" s="378"/>
      <c r="AQ1305" s="378"/>
      <c r="AR1305" s="378"/>
      <c r="AS1305" s="378"/>
      <c r="AT1305" s="378"/>
      <c r="AU1305" s="268"/>
    </row>
    <row r="1306" spans="1:47" ht="15" customHeight="1" outlineLevel="1">
      <c r="A1306" s="466"/>
      <c r="B1306" s="250" t="s">
        <v>499</v>
      </c>
      <c r="C1306" s="253"/>
      <c r="D1306" s="253"/>
      <c r="E1306" s="253"/>
      <c r="F1306" s="253"/>
      <c r="G1306" s="253"/>
      <c r="H1306" s="253"/>
      <c r="I1306" s="253"/>
      <c r="J1306" s="253"/>
      <c r="K1306" s="253"/>
      <c r="L1306" s="253"/>
      <c r="M1306" s="253"/>
      <c r="N1306" s="253"/>
      <c r="O1306" s="253"/>
      <c r="P1306" s="253"/>
      <c r="Q1306" s="253"/>
      <c r="R1306" s="253"/>
      <c r="S1306" s="253"/>
      <c r="T1306" s="253"/>
      <c r="U1306" s="253"/>
      <c r="V1306" s="253"/>
      <c r="W1306" s="253"/>
      <c r="X1306" s="253"/>
      <c r="Y1306" s="253"/>
      <c r="Z1306" s="253"/>
      <c r="AA1306" s="253"/>
      <c r="AB1306" s="253"/>
      <c r="AC1306" s="253"/>
      <c r="AD1306" s="253"/>
      <c r="AE1306" s="253"/>
      <c r="AF1306" s="253"/>
      <c r="AG1306" s="365"/>
      <c r="AH1306" s="378"/>
      <c r="AI1306" s="378"/>
      <c r="AJ1306" s="378"/>
      <c r="AK1306" s="378"/>
      <c r="AL1306" s="378"/>
      <c r="AM1306" s="378"/>
      <c r="AN1306" s="378"/>
      <c r="AO1306" s="378"/>
      <c r="AP1306" s="378"/>
      <c r="AQ1306" s="378"/>
      <c r="AR1306" s="378"/>
      <c r="AS1306" s="378"/>
      <c r="AT1306" s="378"/>
      <c r="AU1306" s="268"/>
    </row>
    <row r="1307" spans="1:47" ht="28.5" customHeight="1" outlineLevel="1">
      <c r="A1307" s="466">
        <v>36</v>
      </c>
      <c r="B1307" s="381" t="s">
        <v>128</v>
      </c>
      <c r="C1307" s="253" t="s">
        <v>25</v>
      </c>
      <c r="D1307" s="257"/>
      <c r="E1307" s="257"/>
      <c r="F1307" s="257"/>
      <c r="G1307" s="257"/>
      <c r="H1307" s="257"/>
      <c r="I1307" s="257"/>
      <c r="J1307" s="257"/>
      <c r="K1307" s="257"/>
      <c r="L1307" s="257"/>
      <c r="M1307" s="257"/>
      <c r="N1307" s="257"/>
      <c r="O1307" s="257"/>
      <c r="P1307" s="257"/>
      <c r="Q1307" s="257"/>
      <c r="R1307" s="257">
        <v>12</v>
      </c>
      <c r="S1307" s="257"/>
      <c r="T1307" s="257"/>
      <c r="U1307" s="257"/>
      <c r="V1307" s="257"/>
      <c r="W1307" s="257"/>
      <c r="X1307" s="257"/>
      <c r="Y1307" s="257"/>
      <c r="Z1307" s="257"/>
      <c r="AA1307" s="257"/>
      <c r="AB1307" s="257"/>
      <c r="AC1307" s="257"/>
      <c r="AD1307" s="257"/>
      <c r="AE1307" s="257"/>
      <c r="AF1307" s="673"/>
      <c r="AG1307" s="379"/>
      <c r="AH1307" s="368"/>
      <c r="AI1307" s="368"/>
      <c r="AJ1307" s="368"/>
      <c r="AK1307" s="368"/>
      <c r="AL1307" s="368"/>
      <c r="AM1307" s="368"/>
      <c r="AN1307" s="368"/>
      <c r="AO1307" s="368"/>
      <c r="AP1307" s="368"/>
      <c r="AQ1307" s="368"/>
      <c r="AR1307" s="368"/>
      <c r="AS1307" s="368"/>
      <c r="AT1307" s="368"/>
      <c r="AU1307" s="258">
        <f>SUM(AG1307:AT1307)</f>
        <v>0</v>
      </c>
    </row>
    <row r="1308" spans="1:47" ht="15" customHeight="1" outlineLevel="1">
      <c r="A1308" s="466"/>
      <c r="B1308" s="256" t="s">
        <v>723</v>
      </c>
      <c r="C1308" s="253" t="s">
        <v>163</v>
      </c>
      <c r="D1308" s="257"/>
      <c r="E1308" s="257"/>
      <c r="F1308" s="257"/>
      <c r="G1308" s="257"/>
      <c r="H1308" s="257"/>
      <c r="I1308" s="257"/>
      <c r="J1308" s="257"/>
      <c r="K1308" s="257"/>
      <c r="L1308" s="257"/>
      <c r="M1308" s="257"/>
      <c r="N1308" s="257"/>
      <c r="O1308" s="257"/>
      <c r="P1308" s="257"/>
      <c r="Q1308" s="257"/>
      <c r="R1308" s="257">
        <f>R1307</f>
        <v>12</v>
      </c>
      <c r="S1308" s="257"/>
      <c r="T1308" s="257"/>
      <c r="U1308" s="257"/>
      <c r="V1308" s="257"/>
      <c r="W1308" s="257"/>
      <c r="X1308" s="257"/>
      <c r="Y1308" s="257"/>
      <c r="Z1308" s="257"/>
      <c r="AA1308" s="257"/>
      <c r="AB1308" s="257"/>
      <c r="AC1308" s="257"/>
      <c r="AD1308" s="257"/>
      <c r="AE1308" s="257"/>
      <c r="AF1308" s="673"/>
      <c r="AG1308" s="364">
        <f>AG1307</f>
        <v>0</v>
      </c>
      <c r="AH1308" s="364">
        <f t="shared" ref="AH1308:AT1308" si="3538">AH1307</f>
        <v>0</v>
      </c>
      <c r="AI1308" s="364">
        <f t="shared" si="3538"/>
        <v>0</v>
      </c>
      <c r="AJ1308" s="364">
        <f t="shared" si="3538"/>
        <v>0</v>
      </c>
      <c r="AK1308" s="364">
        <f t="shared" si="3538"/>
        <v>0</v>
      </c>
      <c r="AL1308" s="364">
        <f t="shared" si="3538"/>
        <v>0</v>
      </c>
      <c r="AM1308" s="364">
        <f t="shared" si="3538"/>
        <v>0</v>
      </c>
      <c r="AN1308" s="364">
        <f t="shared" si="3538"/>
        <v>0</v>
      </c>
      <c r="AO1308" s="364">
        <f t="shared" si="3538"/>
        <v>0</v>
      </c>
      <c r="AP1308" s="364">
        <f t="shared" si="3538"/>
        <v>0</v>
      </c>
      <c r="AQ1308" s="364">
        <f t="shared" si="3538"/>
        <v>0</v>
      </c>
      <c r="AR1308" s="364">
        <f t="shared" si="3538"/>
        <v>0</v>
      </c>
      <c r="AS1308" s="364">
        <f t="shared" si="3538"/>
        <v>0</v>
      </c>
      <c r="AT1308" s="364">
        <f t="shared" si="3538"/>
        <v>0</v>
      </c>
      <c r="AU1308" s="268"/>
    </row>
    <row r="1309" spans="1:47" ht="15" customHeight="1" outlineLevel="1">
      <c r="A1309" s="466"/>
      <c r="B1309" s="381"/>
      <c r="C1309" s="253"/>
      <c r="D1309" s="253"/>
      <c r="E1309" s="253"/>
      <c r="F1309" s="253"/>
      <c r="G1309" s="253"/>
      <c r="H1309" s="253"/>
      <c r="I1309" s="253"/>
      <c r="J1309" s="253"/>
      <c r="K1309" s="253"/>
      <c r="L1309" s="253"/>
      <c r="M1309" s="253"/>
      <c r="N1309" s="253"/>
      <c r="O1309" s="253"/>
      <c r="P1309" s="253"/>
      <c r="Q1309" s="253"/>
      <c r="R1309" s="253"/>
      <c r="S1309" s="253"/>
      <c r="T1309" s="253"/>
      <c r="U1309" s="253"/>
      <c r="V1309" s="253"/>
      <c r="W1309" s="253"/>
      <c r="X1309" s="253"/>
      <c r="Y1309" s="253"/>
      <c r="Z1309" s="253"/>
      <c r="AA1309" s="253"/>
      <c r="AB1309" s="253"/>
      <c r="AC1309" s="253"/>
      <c r="AD1309" s="253"/>
      <c r="AE1309" s="253"/>
      <c r="AF1309" s="253"/>
      <c r="AG1309" s="365"/>
      <c r="AH1309" s="378"/>
      <c r="AI1309" s="378"/>
      <c r="AJ1309" s="378"/>
      <c r="AK1309" s="378"/>
      <c r="AL1309" s="378"/>
      <c r="AM1309" s="378"/>
      <c r="AN1309" s="378"/>
      <c r="AO1309" s="378"/>
      <c r="AP1309" s="378"/>
      <c r="AQ1309" s="378"/>
      <c r="AR1309" s="378"/>
      <c r="AS1309" s="378"/>
      <c r="AT1309" s="378"/>
      <c r="AU1309" s="268"/>
    </row>
    <row r="1310" spans="1:47" ht="15" customHeight="1" outlineLevel="1">
      <c r="A1310" s="466">
        <v>37</v>
      </c>
      <c r="B1310" s="381" t="s">
        <v>129</v>
      </c>
      <c r="C1310" s="253" t="s">
        <v>25</v>
      </c>
      <c r="D1310" s="257"/>
      <c r="E1310" s="257"/>
      <c r="F1310" s="257"/>
      <c r="G1310" s="257"/>
      <c r="H1310" s="257"/>
      <c r="I1310" s="257"/>
      <c r="J1310" s="257"/>
      <c r="K1310" s="257"/>
      <c r="L1310" s="257"/>
      <c r="M1310" s="257"/>
      <c r="N1310" s="257"/>
      <c r="O1310" s="257"/>
      <c r="P1310" s="257"/>
      <c r="Q1310" s="257"/>
      <c r="R1310" s="257">
        <v>12</v>
      </c>
      <c r="S1310" s="257"/>
      <c r="T1310" s="257"/>
      <c r="U1310" s="257"/>
      <c r="V1310" s="257"/>
      <c r="W1310" s="257"/>
      <c r="X1310" s="257"/>
      <c r="Y1310" s="257"/>
      <c r="Z1310" s="257"/>
      <c r="AA1310" s="257"/>
      <c r="AB1310" s="257"/>
      <c r="AC1310" s="257"/>
      <c r="AD1310" s="257"/>
      <c r="AE1310" s="257"/>
      <c r="AF1310" s="673"/>
      <c r="AG1310" s="379"/>
      <c r="AH1310" s="368"/>
      <c r="AI1310" s="368"/>
      <c r="AJ1310" s="368"/>
      <c r="AK1310" s="368"/>
      <c r="AL1310" s="368"/>
      <c r="AM1310" s="368"/>
      <c r="AN1310" s="368"/>
      <c r="AO1310" s="368"/>
      <c r="AP1310" s="368"/>
      <c r="AQ1310" s="368"/>
      <c r="AR1310" s="368"/>
      <c r="AS1310" s="368"/>
      <c r="AT1310" s="368"/>
      <c r="AU1310" s="258">
        <f>SUM(AG1310:AT1310)</f>
        <v>0</v>
      </c>
    </row>
    <row r="1311" spans="1:47" ht="15" customHeight="1" outlineLevel="1">
      <c r="A1311" s="466"/>
      <c r="B1311" s="256" t="s">
        <v>723</v>
      </c>
      <c r="C1311" s="253" t="s">
        <v>163</v>
      </c>
      <c r="D1311" s="257"/>
      <c r="E1311" s="257"/>
      <c r="F1311" s="257"/>
      <c r="G1311" s="257"/>
      <c r="H1311" s="257"/>
      <c r="I1311" s="257"/>
      <c r="J1311" s="257"/>
      <c r="K1311" s="257"/>
      <c r="L1311" s="257"/>
      <c r="M1311" s="257"/>
      <c r="N1311" s="257"/>
      <c r="O1311" s="257"/>
      <c r="P1311" s="257"/>
      <c r="Q1311" s="257"/>
      <c r="R1311" s="257">
        <f>R1310</f>
        <v>12</v>
      </c>
      <c r="S1311" s="257"/>
      <c r="T1311" s="257"/>
      <c r="U1311" s="257"/>
      <c r="V1311" s="257"/>
      <c r="W1311" s="257"/>
      <c r="X1311" s="257"/>
      <c r="Y1311" s="257"/>
      <c r="Z1311" s="257"/>
      <c r="AA1311" s="257"/>
      <c r="AB1311" s="257"/>
      <c r="AC1311" s="257"/>
      <c r="AD1311" s="257"/>
      <c r="AE1311" s="257"/>
      <c r="AF1311" s="673"/>
      <c r="AG1311" s="364">
        <f>AG1310</f>
        <v>0</v>
      </c>
      <c r="AH1311" s="364">
        <f t="shared" ref="AH1311:AT1311" si="3539">AH1310</f>
        <v>0</v>
      </c>
      <c r="AI1311" s="364">
        <f t="shared" si="3539"/>
        <v>0</v>
      </c>
      <c r="AJ1311" s="364">
        <f t="shared" si="3539"/>
        <v>0</v>
      </c>
      <c r="AK1311" s="364">
        <f t="shared" si="3539"/>
        <v>0</v>
      </c>
      <c r="AL1311" s="364">
        <f t="shared" si="3539"/>
        <v>0</v>
      </c>
      <c r="AM1311" s="364">
        <f t="shared" si="3539"/>
        <v>0</v>
      </c>
      <c r="AN1311" s="364">
        <f t="shared" si="3539"/>
        <v>0</v>
      </c>
      <c r="AO1311" s="364">
        <f t="shared" si="3539"/>
        <v>0</v>
      </c>
      <c r="AP1311" s="364">
        <f t="shared" si="3539"/>
        <v>0</v>
      </c>
      <c r="AQ1311" s="364">
        <f t="shared" si="3539"/>
        <v>0</v>
      </c>
      <c r="AR1311" s="364">
        <f t="shared" si="3539"/>
        <v>0</v>
      </c>
      <c r="AS1311" s="364">
        <f t="shared" si="3539"/>
        <v>0</v>
      </c>
      <c r="AT1311" s="364">
        <f t="shared" si="3539"/>
        <v>0</v>
      </c>
      <c r="AU1311" s="268"/>
    </row>
    <row r="1312" spans="1:47" ht="15" customHeight="1" outlineLevel="1">
      <c r="A1312" s="466"/>
      <c r="B1312" s="381"/>
      <c r="C1312" s="253"/>
      <c r="D1312" s="253"/>
      <c r="E1312" s="253"/>
      <c r="F1312" s="253"/>
      <c r="G1312" s="253"/>
      <c r="H1312" s="253"/>
      <c r="I1312" s="253"/>
      <c r="J1312" s="253"/>
      <c r="K1312" s="253"/>
      <c r="L1312" s="253"/>
      <c r="M1312" s="253"/>
      <c r="N1312" s="253"/>
      <c r="O1312" s="253"/>
      <c r="P1312" s="253"/>
      <c r="Q1312" s="253"/>
      <c r="R1312" s="253"/>
      <c r="S1312" s="253"/>
      <c r="T1312" s="253"/>
      <c r="U1312" s="253"/>
      <c r="V1312" s="253"/>
      <c r="W1312" s="253"/>
      <c r="X1312" s="253"/>
      <c r="Y1312" s="253"/>
      <c r="Z1312" s="253"/>
      <c r="AA1312" s="253"/>
      <c r="AB1312" s="253"/>
      <c r="AC1312" s="253"/>
      <c r="AD1312" s="253"/>
      <c r="AE1312" s="253"/>
      <c r="AF1312" s="253"/>
      <c r="AG1312" s="365"/>
      <c r="AH1312" s="378"/>
      <c r="AI1312" s="378"/>
      <c r="AJ1312" s="378"/>
      <c r="AK1312" s="378"/>
      <c r="AL1312" s="378"/>
      <c r="AM1312" s="378"/>
      <c r="AN1312" s="378"/>
      <c r="AO1312" s="378"/>
      <c r="AP1312" s="378"/>
      <c r="AQ1312" s="378"/>
      <c r="AR1312" s="378"/>
      <c r="AS1312" s="378"/>
      <c r="AT1312" s="378"/>
      <c r="AU1312" s="268"/>
    </row>
    <row r="1313" spans="1:47" ht="15" customHeight="1" outlineLevel="1">
      <c r="A1313" s="466">
        <v>38</v>
      </c>
      <c r="B1313" s="381" t="s">
        <v>130</v>
      </c>
      <c r="C1313" s="253" t="s">
        <v>25</v>
      </c>
      <c r="D1313" s="257"/>
      <c r="E1313" s="257"/>
      <c r="F1313" s="257"/>
      <c r="G1313" s="257"/>
      <c r="H1313" s="257"/>
      <c r="I1313" s="257"/>
      <c r="J1313" s="257"/>
      <c r="K1313" s="257"/>
      <c r="L1313" s="257"/>
      <c r="M1313" s="257"/>
      <c r="N1313" s="257"/>
      <c r="O1313" s="257"/>
      <c r="P1313" s="257"/>
      <c r="Q1313" s="257"/>
      <c r="R1313" s="257">
        <v>12</v>
      </c>
      <c r="S1313" s="257"/>
      <c r="T1313" s="257"/>
      <c r="U1313" s="257"/>
      <c r="V1313" s="257"/>
      <c r="W1313" s="257"/>
      <c r="X1313" s="257"/>
      <c r="Y1313" s="257"/>
      <c r="Z1313" s="257"/>
      <c r="AA1313" s="257"/>
      <c r="AB1313" s="257"/>
      <c r="AC1313" s="257"/>
      <c r="AD1313" s="257"/>
      <c r="AE1313" s="257"/>
      <c r="AF1313" s="673"/>
      <c r="AG1313" s="379"/>
      <c r="AH1313" s="368"/>
      <c r="AI1313" s="368"/>
      <c r="AJ1313" s="368"/>
      <c r="AK1313" s="368"/>
      <c r="AL1313" s="368"/>
      <c r="AM1313" s="368"/>
      <c r="AN1313" s="368"/>
      <c r="AO1313" s="368"/>
      <c r="AP1313" s="368"/>
      <c r="AQ1313" s="368"/>
      <c r="AR1313" s="368"/>
      <c r="AS1313" s="368"/>
      <c r="AT1313" s="368"/>
      <c r="AU1313" s="258">
        <f>SUM(AG1313:AT1313)</f>
        <v>0</v>
      </c>
    </row>
    <row r="1314" spans="1:47" ht="15" customHeight="1" outlineLevel="1">
      <c r="A1314" s="466"/>
      <c r="B1314" s="256" t="s">
        <v>723</v>
      </c>
      <c r="C1314" s="253" t="s">
        <v>163</v>
      </c>
      <c r="D1314" s="257"/>
      <c r="E1314" s="257"/>
      <c r="F1314" s="257"/>
      <c r="G1314" s="257"/>
      <c r="H1314" s="257"/>
      <c r="I1314" s="257"/>
      <c r="J1314" s="257"/>
      <c r="K1314" s="257"/>
      <c r="L1314" s="257"/>
      <c r="M1314" s="257"/>
      <c r="N1314" s="257"/>
      <c r="O1314" s="257"/>
      <c r="P1314" s="257"/>
      <c r="Q1314" s="257"/>
      <c r="R1314" s="257">
        <f>R1313</f>
        <v>12</v>
      </c>
      <c r="S1314" s="257"/>
      <c r="T1314" s="257"/>
      <c r="U1314" s="257"/>
      <c r="V1314" s="257"/>
      <c r="W1314" s="257"/>
      <c r="X1314" s="257"/>
      <c r="Y1314" s="257"/>
      <c r="Z1314" s="257"/>
      <c r="AA1314" s="257"/>
      <c r="AB1314" s="257"/>
      <c r="AC1314" s="257"/>
      <c r="AD1314" s="257"/>
      <c r="AE1314" s="257"/>
      <c r="AF1314" s="673"/>
      <c r="AG1314" s="364">
        <f>AG1313</f>
        <v>0</v>
      </c>
      <c r="AH1314" s="364">
        <f t="shared" ref="AH1314:AT1314" si="3540">AH1313</f>
        <v>0</v>
      </c>
      <c r="AI1314" s="364">
        <f t="shared" si="3540"/>
        <v>0</v>
      </c>
      <c r="AJ1314" s="364">
        <f t="shared" si="3540"/>
        <v>0</v>
      </c>
      <c r="AK1314" s="364">
        <f t="shared" si="3540"/>
        <v>0</v>
      </c>
      <c r="AL1314" s="364">
        <f t="shared" si="3540"/>
        <v>0</v>
      </c>
      <c r="AM1314" s="364">
        <f t="shared" si="3540"/>
        <v>0</v>
      </c>
      <c r="AN1314" s="364">
        <f t="shared" si="3540"/>
        <v>0</v>
      </c>
      <c r="AO1314" s="364">
        <f t="shared" si="3540"/>
        <v>0</v>
      </c>
      <c r="AP1314" s="364">
        <f t="shared" si="3540"/>
        <v>0</v>
      </c>
      <c r="AQ1314" s="364">
        <f t="shared" si="3540"/>
        <v>0</v>
      </c>
      <c r="AR1314" s="364">
        <f t="shared" si="3540"/>
        <v>0</v>
      </c>
      <c r="AS1314" s="364">
        <f t="shared" si="3540"/>
        <v>0</v>
      </c>
      <c r="AT1314" s="364">
        <f t="shared" si="3540"/>
        <v>0</v>
      </c>
      <c r="AU1314" s="268"/>
    </row>
    <row r="1315" spans="1:47" ht="15" customHeight="1" outlineLevel="1">
      <c r="A1315" s="466"/>
      <c r="B1315" s="381"/>
      <c r="C1315" s="253"/>
      <c r="D1315" s="253"/>
      <c r="E1315" s="253"/>
      <c r="F1315" s="253"/>
      <c r="G1315" s="253"/>
      <c r="H1315" s="253"/>
      <c r="I1315" s="253"/>
      <c r="J1315" s="253"/>
      <c r="K1315" s="253"/>
      <c r="L1315" s="253"/>
      <c r="M1315" s="253"/>
      <c r="N1315" s="253"/>
      <c r="O1315" s="253"/>
      <c r="P1315" s="253"/>
      <c r="Q1315" s="253"/>
      <c r="R1315" s="253"/>
      <c r="S1315" s="253"/>
      <c r="T1315" s="253"/>
      <c r="U1315" s="253"/>
      <c r="V1315" s="253"/>
      <c r="W1315" s="253"/>
      <c r="X1315" s="253"/>
      <c r="Y1315" s="253"/>
      <c r="Z1315" s="253"/>
      <c r="AA1315" s="253"/>
      <c r="AB1315" s="253"/>
      <c r="AC1315" s="253"/>
      <c r="AD1315" s="253"/>
      <c r="AE1315" s="253"/>
      <c r="AF1315" s="253"/>
      <c r="AG1315" s="365"/>
      <c r="AH1315" s="378"/>
      <c r="AI1315" s="378"/>
      <c r="AJ1315" s="378"/>
      <c r="AK1315" s="378"/>
      <c r="AL1315" s="378"/>
      <c r="AM1315" s="378"/>
      <c r="AN1315" s="378"/>
      <c r="AO1315" s="378"/>
      <c r="AP1315" s="378"/>
      <c r="AQ1315" s="378"/>
      <c r="AR1315" s="378"/>
      <c r="AS1315" s="378"/>
      <c r="AT1315" s="378"/>
      <c r="AU1315" s="268"/>
    </row>
    <row r="1316" spans="1:47" ht="15" customHeight="1" outlineLevel="1">
      <c r="A1316" s="466">
        <v>39</v>
      </c>
      <c r="B1316" s="381" t="s">
        <v>131</v>
      </c>
      <c r="C1316" s="253" t="s">
        <v>25</v>
      </c>
      <c r="D1316" s="257"/>
      <c r="E1316" s="257"/>
      <c r="F1316" s="257"/>
      <c r="G1316" s="257"/>
      <c r="H1316" s="257"/>
      <c r="I1316" s="257"/>
      <c r="J1316" s="257"/>
      <c r="K1316" s="257"/>
      <c r="L1316" s="257"/>
      <c r="M1316" s="257"/>
      <c r="N1316" s="257"/>
      <c r="O1316" s="257"/>
      <c r="P1316" s="257"/>
      <c r="Q1316" s="257"/>
      <c r="R1316" s="257">
        <v>12</v>
      </c>
      <c r="S1316" s="257"/>
      <c r="T1316" s="257"/>
      <c r="U1316" s="257"/>
      <c r="V1316" s="257"/>
      <c r="W1316" s="257"/>
      <c r="X1316" s="257"/>
      <c r="Y1316" s="257"/>
      <c r="Z1316" s="257"/>
      <c r="AA1316" s="257"/>
      <c r="AB1316" s="257"/>
      <c r="AC1316" s="257"/>
      <c r="AD1316" s="257"/>
      <c r="AE1316" s="257"/>
      <c r="AF1316" s="673"/>
      <c r="AG1316" s="379"/>
      <c r="AH1316" s="368"/>
      <c r="AI1316" s="368"/>
      <c r="AJ1316" s="368"/>
      <c r="AK1316" s="368"/>
      <c r="AL1316" s="368"/>
      <c r="AM1316" s="368"/>
      <c r="AN1316" s="368"/>
      <c r="AO1316" s="368"/>
      <c r="AP1316" s="368"/>
      <c r="AQ1316" s="368"/>
      <c r="AR1316" s="368"/>
      <c r="AS1316" s="368"/>
      <c r="AT1316" s="368"/>
      <c r="AU1316" s="258">
        <f>SUM(AG1316:AT1316)</f>
        <v>0</v>
      </c>
    </row>
    <row r="1317" spans="1:47" ht="15" customHeight="1" outlineLevel="1">
      <c r="A1317" s="466"/>
      <c r="B1317" s="256" t="s">
        <v>723</v>
      </c>
      <c r="C1317" s="253" t="s">
        <v>163</v>
      </c>
      <c r="D1317" s="257"/>
      <c r="E1317" s="257"/>
      <c r="F1317" s="257"/>
      <c r="G1317" s="257"/>
      <c r="H1317" s="257"/>
      <c r="I1317" s="257"/>
      <c r="J1317" s="257"/>
      <c r="K1317" s="257"/>
      <c r="L1317" s="257"/>
      <c r="M1317" s="257"/>
      <c r="N1317" s="257"/>
      <c r="O1317" s="257"/>
      <c r="P1317" s="257"/>
      <c r="Q1317" s="257"/>
      <c r="R1317" s="257">
        <f>R1316</f>
        <v>12</v>
      </c>
      <c r="S1317" s="257"/>
      <c r="T1317" s="257"/>
      <c r="U1317" s="257"/>
      <c r="V1317" s="257"/>
      <c r="W1317" s="257"/>
      <c r="X1317" s="257"/>
      <c r="Y1317" s="257"/>
      <c r="Z1317" s="257"/>
      <c r="AA1317" s="257"/>
      <c r="AB1317" s="257"/>
      <c r="AC1317" s="257"/>
      <c r="AD1317" s="257"/>
      <c r="AE1317" s="257"/>
      <c r="AF1317" s="673"/>
      <c r="AG1317" s="364">
        <f>AG1316</f>
        <v>0</v>
      </c>
      <c r="AH1317" s="364">
        <f t="shared" ref="AH1317:AT1317" si="3541">AH1316</f>
        <v>0</v>
      </c>
      <c r="AI1317" s="364">
        <f t="shared" si="3541"/>
        <v>0</v>
      </c>
      <c r="AJ1317" s="364">
        <f t="shared" si="3541"/>
        <v>0</v>
      </c>
      <c r="AK1317" s="364">
        <f t="shared" si="3541"/>
        <v>0</v>
      </c>
      <c r="AL1317" s="364">
        <f t="shared" si="3541"/>
        <v>0</v>
      </c>
      <c r="AM1317" s="364">
        <f t="shared" si="3541"/>
        <v>0</v>
      </c>
      <c r="AN1317" s="364">
        <f t="shared" si="3541"/>
        <v>0</v>
      </c>
      <c r="AO1317" s="364">
        <f t="shared" si="3541"/>
        <v>0</v>
      </c>
      <c r="AP1317" s="364">
        <f t="shared" si="3541"/>
        <v>0</v>
      </c>
      <c r="AQ1317" s="364">
        <f t="shared" si="3541"/>
        <v>0</v>
      </c>
      <c r="AR1317" s="364">
        <f t="shared" si="3541"/>
        <v>0</v>
      </c>
      <c r="AS1317" s="364">
        <f t="shared" si="3541"/>
        <v>0</v>
      </c>
      <c r="AT1317" s="364">
        <f t="shared" si="3541"/>
        <v>0</v>
      </c>
      <c r="AU1317" s="268"/>
    </row>
    <row r="1318" spans="1:47" ht="15" customHeight="1" outlineLevel="1">
      <c r="A1318" s="466"/>
      <c r="B1318" s="381"/>
      <c r="C1318" s="253"/>
      <c r="D1318" s="253"/>
      <c r="E1318" s="253"/>
      <c r="F1318" s="253"/>
      <c r="G1318" s="253"/>
      <c r="H1318" s="253"/>
      <c r="I1318" s="253"/>
      <c r="J1318" s="253"/>
      <c r="K1318" s="253"/>
      <c r="L1318" s="253"/>
      <c r="M1318" s="253"/>
      <c r="N1318" s="253"/>
      <c r="O1318" s="253"/>
      <c r="P1318" s="253"/>
      <c r="Q1318" s="253"/>
      <c r="R1318" s="253"/>
      <c r="S1318" s="253"/>
      <c r="T1318" s="253"/>
      <c r="U1318" s="253"/>
      <c r="V1318" s="253"/>
      <c r="W1318" s="253"/>
      <c r="X1318" s="253"/>
      <c r="Y1318" s="253"/>
      <c r="Z1318" s="253"/>
      <c r="AA1318" s="253"/>
      <c r="AB1318" s="253"/>
      <c r="AC1318" s="253"/>
      <c r="AD1318" s="253"/>
      <c r="AE1318" s="253"/>
      <c r="AF1318" s="253"/>
      <c r="AG1318" s="365"/>
      <c r="AH1318" s="378"/>
      <c r="AI1318" s="378"/>
      <c r="AJ1318" s="378"/>
      <c r="AK1318" s="378"/>
      <c r="AL1318" s="378"/>
      <c r="AM1318" s="378"/>
      <c r="AN1318" s="378"/>
      <c r="AO1318" s="378"/>
      <c r="AP1318" s="378"/>
      <c r="AQ1318" s="378"/>
      <c r="AR1318" s="378"/>
      <c r="AS1318" s="378"/>
      <c r="AT1318" s="378"/>
      <c r="AU1318" s="268"/>
    </row>
    <row r="1319" spans="1:47" ht="15" customHeight="1" outlineLevel="1">
      <c r="A1319" s="466">
        <v>40</v>
      </c>
      <c r="B1319" s="381" t="s">
        <v>132</v>
      </c>
      <c r="C1319" s="253" t="s">
        <v>25</v>
      </c>
      <c r="D1319" s="257"/>
      <c r="E1319" s="257"/>
      <c r="F1319" s="257"/>
      <c r="G1319" s="257"/>
      <c r="H1319" s="257"/>
      <c r="I1319" s="257"/>
      <c r="J1319" s="257"/>
      <c r="K1319" s="257"/>
      <c r="L1319" s="257"/>
      <c r="M1319" s="257"/>
      <c r="N1319" s="257"/>
      <c r="O1319" s="257"/>
      <c r="P1319" s="257"/>
      <c r="Q1319" s="257"/>
      <c r="R1319" s="257">
        <v>12</v>
      </c>
      <c r="S1319" s="257"/>
      <c r="T1319" s="257"/>
      <c r="U1319" s="257"/>
      <c r="V1319" s="257"/>
      <c r="W1319" s="257"/>
      <c r="X1319" s="257"/>
      <c r="Y1319" s="257"/>
      <c r="Z1319" s="257"/>
      <c r="AA1319" s="257"/>
      <c r="AB1319" s="257"/>
      <c r="AC1319" s="257"/>
      <c r="AD1319" s="257"/>
      <c r="AE1319" s="257"/>
      <c r="AF1319" s="673"/>
      <c r="AG1319" s="379"/>
      <c r="AH1319" s="368"/>
      <c r="AI1319" s="368"/>
      <c r="AJ1319" s="368"/>
      <c r="AK1319" s="368"/>
      <c r="AL1319" s="368"/>
      <c r="AM1319" s="368"/>
      <c r="AN1319" s="368"/>
      <c r="AO1319" s="368"/>
      <c r="AP1319" s="368"/>
      <c r="AQ1319" s="368"/>
      <c r="AR1319" s="368"/>
      <c r="AS1319" s="368"/>
      <c r="AT1319" s="368"/>
      <c r="AU1319" s="258">
        <f>SUM(AG1319:AT1319)</f>
        <v>0</v>
      </c>
    </row>
    <row r="1320" spans="1:47" ht="15" customHeight="1" outlineLevel="1">
      <c r="A1320" s="466"/>
      <c r="B1320" s="256" t="s">
        <v>723</v>
      </c>
      <c r="C1320" s="253" t="s">
        <v>163</v>
      </c>
      <c r="D1320" s="257"/>
      <c r="E1320" s="257"/>
      <c r="F1320" s="257"/>
      <c r="G1320" s="257"/>
      <c r="H1320" s="257"/>
      <c r="I1320" s="257"/>
      <c r="J1320" s="257"/>
      <c r="K1320" s="257"/>
      <c r="L1320" s="257"/>
      <c r="M1320" s="257"/>
      <c r="N1320" s="257"/>
      <c r="O1320" s="257"/>
      <c r="P1320" s="257"/>
      <c r="Q1320" s="257"/>
      <c r="R1320" s="257">
        <f>R1319</f>
        <v>12</v>
      </c>
      <c r="S1320" s="257"/>
      <c r="T1320" s="257"/>
      <c r="U1320" s="257"/>
      <c r="V1320" s="257"/>
      <c r="W1320" s="257"/>
      <c r="X1320" s="257"/>
      <c r="Y1320" s="257"/>
      <c r="Z1320" s="257"/>
      <c r="AA1320" s="257"/>
      <c r="AB1320" s="257"/>
      <c r="AC1320" s="257"/>
      <c r="AD1320" s="257"/>
      <c r="AE1320" s="257"/>
      <c r="AF1320" s="673"/>
      <c r="AG1320" s="364">
        <f>AG1319</f>
        <v>0</v>
      </c>
      <c r="AH1320" s="364">
        <f t="shared" ref="AH1320:AT1320" si="3542">AH1319</f>
        <v>0</v>
      </c>
      <c r="AI1320" s="364">
        <f t="shared" si="3542"/>
        <v>0</v>
      </c>
      <c r="AJ1320" s="364">
        <f t="shared" si="3542"/>
        <v>0</v>
      </c>
      <c r="AK1320" s="364">
        <f t="shared" si="3542"/>
        <v>0</v>
      </c>
      <c r="AL1320" s="364">
        <f t="shared" si="3542"/>
        <v>0</v>
      </c>
      <c r="AM1320" s="364">
        <f t="shared" si="3542"/>
        <v>0</v>
      </c>
      <c r="AN1320" s="364">
        <f t="shared" si="3542"/>
        <v>0</v>
      </c>
      <c r="AO1320" s="364">
        <f t="shared" si="3542"/>
        <v>0</v>
      </c>
      <c r="AP1320" s="364">
        <f t="shared" si="3542"/>
        <v>0</v>
      </c>
      <c r="AQ1320" s="364">
        <f t="shared" si="3542"/>
        <v>0</v>
      </c>
      <c r="AR1320" s="364">
        <f t="shared" si="3542"/>
        <v>0</v>
      </c>
      <c r="AS1320" s="364">
        <f t="shared" si="3542"/>
        <v>0</v>
      </c>
      <c r="AT1320" s="364">
        <f t="shared" si="3542"/>
        <v>0</v>
      </c>
      <c r="AU1320" s="268"/>
    </row>
    <row r="1321" spans="1:47" ht="15" customHeight="1" outlineLevel="1">
      <c r="A1321" s="466"/>
      <c r="B1321" s="381"/>
      <c r="C1321" s="253"/>
      <c r="D1321" s="253"/>
      <c r="E1321" s="253"/>
      <c r="F1321" s="253"/>
      <c r="G1321" s="253"/>
      <c r="H1321" s="253"/>
      <c r="I1321" s="253"/>
      <c r="J1321" s="253"/>
      <c r="K1321" s="253"/>
      <c r="L1321" s="253"/>
      <c r="M1321" s="253"/>
      <c r="N1321" s="253"/>
      <c r="O1321" s="253"/>
      <c r="P1321" s="253"/>
      <c r="Q1321" s="253"/>
      <c r="R1321" s="253"/>
      <c r="S1321" s="253"/>
      <c r="T1321" s="253"/>
      <c r="U1321" s="253"/>
      <c r="V1321" s="253"/>
      <c r="W1321" s="253"/>
      <c r="X1321" s="253"/>
      <c r="Y1321" s="253"/>
      <c r="Z1321" s="253"/>
      <c r="AA1321" s="253"/>
      <c r="AB1321" s="253"/>
      <c r="AC1321" s="253"/>
      <c r="AD1321" s="253"/>
      <c r="AE1321" s="253"/>
      <c r="AF1321" s="253"/>
      <c r="AG1321" s="365"/>
      <c r="AH1321" s="378"/>
      <c r="AI1321" s="378"/>
      <c r="AJ1321" s="378"/>
      <c r="AK1321" s="378"/>
      <c r="AL1321" s="378"/>
      <c r="AM1321" s="378"/>
      <c r="AN1321" s="378"/>
      <c r="AO1321" s="378"/>
      <c r="AP1321" s="378"/>
      <c r="AQ1321" s="378"/>
      <c r="AR1321" s="378"/>
      <c r="AS1321" s="378"/>
      <c r="AT1321" s="378"/>
      <c r="AU1321" s="268"/>
    </row>
    <row r="1322" spans="1:47" ht="28.5" customHeight="1" outlineLevel="1">
      <c r="A1322" s="466">
        <v>41</v>
      </c>
      <c r="B1322" s="381" t="s">
        <v>133</v>
      </c>
      <c r="C1322" s="253" t="s">
        <v>25</v>
      </c>
      <c r="D1322" s="257"/>
      <c r="E1322" s="257"/>
      <c r="F1322" s="257"/>
      <c r="G1322" s="257"/>
      <c r="H1322" s="257"/>
      <c r="I1322" s="257"/>
      <c r="J1322" s="257"/>
      <c r="K1322" s="257"/>
      <c r="L1322" s="257"/>
      <c r="M1322" s="257"/>
      <c r="N1322" s="257"/>
      <c r="O1322" s="257"/>
      <c r="P1322" s="257"/>
      <c r="Q1322" s="257"/>
      <c r="R1322" s="257">
        <v>12</v>
      </c>
      <c r="S1322" s="257"/>
      <c r="T1322" s="257"/>
      <c r="U1322" s="257"/>
      <c r="V1322" s="257"/>
      <c r="W1322" s="257"/>
      <c r="X1322" s="257"/>
      <c r="Y1322" s="257"/>
      <c r="Z1322" s="257"/>
      <c r="AA1322" s="257"/>
      <c r="AB1322" s="257"/>
      <c r="AC1322" s="257"/>
      <c r="AD1322" s="257"/>
      <c r="AE1322" s="257"/>
      <c r="AF1322" s="673"/>
      <c r="AG1322" s="379"/>
      <c r="AH1322" s="368"/>
      <c r="AI1322" s="368"/>
      <c r="AJ1322" s="368"/>
      <c r="AK1322" s="368"/>
      <c r="AL1322" s="368"/>
      <c r="AM1322" s="368"/>
      <c r="AN1322" s="368"/>
      <c r="AO1322" s="368"/>
      <c r="AP1322" s="368"/>
      <c r="AQ1322" s="368"/>
      <c r="AR1322" s="368"/>
      <c r="AS1322" s="368"/>
      <c r="AT1322" s="368"/>
      <c r="AU1322" s="258">
        <f>SUM(AG1322:AT1322)</f>
        <v>0</v>
      </c>
    </row>
    <row r="1323" spans="1:47" ht="15" customHeight="1" outlineLevel="1">
      <c r="A1323" s="466"/>
      <c r="B1323" s="256" t="s">
        <v>723</v>
      </c>
      <c r="C1323" s="253" t="s">
        <v>163</v>
      </c>
      <c r="D1323" s="257"/>
      <c r="E1323" s="257"/>
      <c r="F1323" s="257"/>
      <c r="G1323" s="257"/>
      <c r="H1323" s="257"/>
      <c r="I1323" s="257"/>
      <c r="J1323" s="257"/>
      <c r="K1323" s="257"/>
      <c r="L1323" s="257"/>
      <c r="M1323" s="257"/>
      <c r="N1323" s="257"/>
      <c r="O1323" s="257"/>
      <c r="P1323" s="257"/>
      <c r="Q1323" s="257"/>
      <c r="R1323" s="257">
        <f>R1322</f>
        <v>12</v>
      </c>
      <c r="S1323" s="257"/>
      <c r="T1323" s="257"/>
      <c r="U1323" s="257"/>
      <c r="V1323" s="257"/>
      <c r="W1323" s="257"/>
      <c r="X1323" s="257"/>
      <c r="Y1323" s="257"/>
      <c r="Z1323" s="257"/>
      <c r="AA1323" s="257"/>
      <c r="AB1323" s="257"/>
      <c r="AC1323" s="257"/>
      <c r="AD1323" s="257"/>
      <c r="AE1323" s="257"/>
      <c r="AF1323" s="673"/>
      <c r="AG1323" s="364">
        <f>AG1322</f>
        <v>0</v>
      </c>
      <c r="AH1323" s="364">
        <f t="shared" ref="AH1323:AT1323" si="3543">AH1322</f>
        <v>0</v>
      </c>
      <c r="AI1323" s="364">
        <f t="shared" si="3543"/>
        <v>0</v>
      </c>
      <c r="AJ1323" s="364">
        <f t="shared" si="3543"/>
        <v>0</v>
      </c>
      <c r="AK1323" s="364">
        <f t="shared" si="3543"/>
        <v>0</v>
      </c>
      <c r="AL1323" s="364">
        <f t="shared" si="3543"/>
        <v>0</v>
      </c>
      <c r="AM1323" s="364">
        <f t="shared" si="3543"/>
        <v>0</v>
      </c>
      <c r="AN1323" s="364">
        <f t="shared" si="3543"/>
        <v>0</v>
      </c>
      <c r="AO1323" s="364">
        <f t="shared" si="3543"/>
        <v>0</v>
      </c>
      <c r="AP1323" s="364">
        <f t="shared" si="3543"/>
        <v>0</v>
      </c>
      <c r="AQ1323" s="364">
        <f t="shared" si="3543"/>
        <v>0</v>
      </c>
      <c r="AR1323" s="364">
        <f t="shared" si="3543"/>
        <v>0</v>
      </c>
      <c r="AS1323" s="364">
        <f t="shared" si="3543"/>
        <v>0</v>
      </c>
      <c r="AT1323" s="364">
        <f t="shared" si="3543"/>
        <v>0</v>
      </c>
      <c r="AU1323" s="268"/>
    </row>
    <row r="1324" spans="1:47" ht="15" customHeight="1" outlineLevel="1">
      <c r="A1324" s="466"/>
      <c r="B1324" s="381"/>
      <c r="C1324" s="253"/>
      <c r="D1324" s="253"/>
      <c r="E1324" s="253"/>
      <c r="F1324" s="253"/>
      <c r="G1324" s="253"/>
      <c r="H1324" s="253"/>
      <c r="I1324" s="253"/>
      <c r="J1324" s="253"/>
      <c r="K1324" s="253"/>
      <c r="L1324" s="253"/>
      <c r="M1324" s="253"/>
      <c r="N1324" s="253"/>
      <c r="O1324" s="253"/>
      <c r="P1324" s="253"/>
      <c r="Q1324" s="253"/>
      <c r="R1324" s="253"/>
      <c r="S1324" s="253"/>
      <c r="T1324" s="253"/>
      <c r="U1324" s="253"/>
      <c r="V1324" s="253"/>
      <c r="W1324" s="253"/>
      <c r="X1324" s="253"/>
      <c r="Y1324" s="253"/>
      <c r="Z1324" s="253"/>
      <c r="AA1324" s="253"/>
      <c r="AB1324" s="253"/>
      <c r="AC1324" s="253"/>
      <c r="AD1324" s="253"/>
      <c r="AE1324" s="253"/>
      <c r="AF1324" s="253"/>
      <c r="AG1324" s="365"/>
      <c r="AH1324" s="378"/>
      <c r="AI1324" s="378"/>
      <c r="AJ1324" s="378"/>
      <c r="AK1324" s="378"/>
      <c r="AL1324" s="378"/>
      <c r="AM1324" s="378"/>
      <c r="AN1324" s="378"/>
      <c r="AO1324" s="378"/>
      <c r="AP1324" s="378"/>
      <c r="AQ1324" s="378"/>
      <c r="AR1324" s="378"/>
      <c r="AS1324" s="378"/>
      <c r="AT1324" s="378"/>
      <c r="AU1324" s="268"/>
    </row>
    <row r="1325" spans="1:47" ht="28.5" customHeight="1" outlineLevel="1">
      <c r="A1325" s="466">
        <v>42</v>
      </c>
      <c r="B1325" s="381" t="s">
        <v>134</v>
      </c>
      <c r="C1325" s="253" t="s">
        <v>25</v>
      </c>
      <c r="D1325" s="257"/>
      <c r="E1325" s="257"/>
      <c r="F1325" s="257"/>
      <c r="G1325" s="257"/>
      <c r="H1325" s="257"/>
      <c r="I1325" s="257"/>
      <c r="J1325" s="257"/>
      <c r="K1325" s="257"/>
      <c r="L1325" s="257"/>
      <c r="M1325" s="257"/>
      <c r="N1325" s="257"/>
      <c r="O1325" s="257"/>
      <c r="P1325" s="257"/>
      <c r="Q1325" s="673"/>
      <c r="R1325" s="253"/>
      <c r="S1325" s="257"/>
      <c r="T1325" s="257"/>
      <c r="U1325" s="257"/>
      <c r="V1325" s="257"/>
      <c r="W1325" s="257"/>
      <c r="X1325" s="257"/>
      <c r="Y1325" s="257"/>
      <c r="Z1325" s="257"/>
      <c r="AA1325" s="257"/>
      <c r="AB1325" s="257"/>
      <c r="AC1325" s="257"/>
      <c r="AD1325" s="257"/>
      <c r="AE1325" s="257"/>
      <c r="AF1325" s="673"/>
      <c r="AG1325" s="379"/>
      <c r="AH1325" s="368"/>
      <c r="AI1325" s="368"/>
      <c r="AJ1325" s="368"/>
      <c r="AK1325" s="368"/>
      <c r="AL1325" s="368"/>
      <c r="AM1325" s="368"/>
      <c r="AN1325" s="368"/>
      <c r="AO1325" s="368"/>
      <c r="AP1325" s="368"/>
      <c r="AQ1325" s="368"/>
      <c r="AR1325" s="368"/>
      <c r="AS1325" s="368"/>
      <c r="AT1325" s="368"/>
      <c r="AU1325" s="258">
        <f>SUM(AG1325:AT1325)</f>
        <v>0</v>
      </c>
    </row>
    <row r="1326" spans="1:47" ht="15" customHeight="1" outlineLevel="1">
      <c r="A1326" s="466"/>
      <c r="B1326" s="256" t="s">
        <v>723</v>
      </c>
      <c r="C1326" s="253" t="s">
        <v>163</v>
      </c>
      <c r="D1326" s="257"/>
      <c r="E1326" s="257"/>
      <c r="F1326" s="257"/>
      <c r="G1326" s="257"/>
      <c r="H1326" s="257"/>
      <c r="I1326" s="257"/>
      <c r="J1326" s="257"/>
      <c r="K1326" s="257"/>
      <c r="L1326" s="257"/>
      <c r="M1326" s="257"/>
      <c r="N1326" s="257"/>
      <c r="O1326" s="257"/>
      <c r="P1326" s="257"/>
      <c r="Q1326" s="673"/>
      <c r="R1326" s="416"/>
      <c r="S1326" s="257"/>
      <c r="T1326" s="257"/>
      <c r="U1326" s="257"/>
      <c r="V1326" s="257"/>
      <c r="W1326" s="257"/>
      <c r="X1326" s="257"/>
      <c r="Y1326" s="257"/>
      <c r="Z1326" s="257"/>
      <c r="AA1326" s="257"/>
      <c r="AB1326" s="257"/>
      <c r="AC1326" s="257"/>
      <c r="AD1326" s="257"/>
      <c r="AE1326" s="257"/>
      <c r="AF1326" s="673"/>
      <c r="AG1326" s="364">
        <f>AG1325</f>
        <v>0</v>
      </c>
      <c r="AH1326" s="364">
        <f t="shared" ref="AH1326:AT1326" si="3544">AH1325</f>
        <v>0</v>
      </c>
      <c r="AI1326" s="364">
        <f t="shared" si="3544"/>
        <v>0</v>
      </c>
      <c r="AJ1326" s="364">
        <f t="shared" si="3544"/>
        <v>0</v>
      </c>
      <c r="AK1326" s="364">
        <f t="shared" si="3544"/>
        <v>0</v>
      </c>
      <c r="AL1326" s="364">
        <f t="shared" si="3544"/>
        <v>0</v>
      </c>
      <c r="AM1326" s="364">
        <f t="shared" si="3544"/>
        <v>0</v>
      </c>
      <c r="AN1326" s="364">
        <f t="shared" si="3544"/>
        <v>0</v>
      </c>
      <c r="AO1326" s="364">
        <f t="shared" si="3544"/>
        <v>0</v>
      </c>
      <c r="AP1326" s="364">
        <f t="shared" si="3544"/>
        <v>0</v>
      </c>
      <c r="AQ1326" s="364">
        <f t="shared" si="3544"/>
        <v>0</v>
      </c>
      <c r="AR1326" s="364">
        <f t="shared" si="3544"/>
        <v>0</v>
      </c>
      <c r="AS1326" s="364">
        <f t="shared" si="3544"/>
        <v>0</v>
      </c>
      <c r="AT1326" s="364">
        <f t="shared" si="3544"/>
        <v>0</v>
      </c>
      <c r="AU1326" s="268"/>
    </row>
    <row r="1327" spans="1:47" ht="15" customHeight="1" outlineLevel="1">
      <c r="A1327" s="466"/>
      <c r="B1327" s="381"/>
      <c r="C1327" s="253"/>
      <c r="D1327" s="253"/>
      <c r="E1327" s="253"/>
      <c r="F1327" s="253"/>
      <c r="G1327" s="253"/>
      <c r="H1327" s="253"/>
      <c r="I1327" s="253"/>
      <c r="J1327" s="253"/>
      <c r="K1327" s="253"/>
      <c r="L1327" s="253"/>
      <c r="M1327" s="253"/>
      <c r="N1327" s="253"/>
      <c r="O1327" s="253"/>
      <c r="P1327" s="253"/>
      <c r="Q1327" s="253"/>
      <c r="R1327" s="253"/>
      <c r="S1327" s="253"/>
      <c r="T1327" s="253"/>
      <c r="U1327" s="253"/>
      <c r="V1327" s="253"/>
      <c r="W1327" s="253"/>
      <c r="X1327" s="253"/>
      <c r="Y1327" s="253"/>
      <c r="Z1327" s="253"/>
      <c r="AA1327" s="253"/>
      <c r="AB1327" s="253"/>
      <c r="AC1327" s="253"/>
      <c r="AD1327" s="253"/>
      <c r="AE1327" s="253"/>
      <c r="AF1327" s="253"/>
      <c r="AG1327" s="365"/>
      <c r="AH1327" s="378"/>
      <c r="AI1327" s="378"/>
      <c r="AJ1327" s="378"/>
      <c r="AK1327" s="378"/>
      <c r="AL1327" s="378"/>
      <c r="AM1327" s="378"/>
      <c r="AN1327" s="378"/>
      <c r="AO1327" s="378"/>
      <c r="AP1327" s="378"/>
      <c r="AQ1327" s="378"/>
      <c r="AR1327" s="378"/>
      <c r="AS1327" s="378"/>
      <c r="AT1327" s="378"/>
      <c r="AU1327" s="268"/>
    </row>
    <row r="1328" spans="1:47" ht="15" customHeight="1" outlineLevel="1">
      <c r="A1328" s="466">
        <v>43</v>
      </c>
      <c r="B1328" s="381" t="s">
        <v>135</v>
      </c>
      <c r="C1328" s="253" t="s">
        <v>25</v>
      </c>
      <c r="D1328" s="257"/>
      <c r="E1328" s="257"/>
      <c r="F1328" s="257"/>
      <c r="G1328" s="257"/>
      <c r="H1328" s="257"/>
      <c r="I1328" s="257"/>
      <c r="J1328" s="257"/>
      <c r="K1328" s="257"/>
      <c r="L1328" s="257"/>
      <c r="M1328" s="257"/>
      <c r="N1328" s="257"/>
      <c r="O1328" s="257"/>
      <c r="P1328" s="257"/>
      <c r="Q1328" s="257"/>
      <c r="R1328" s="257">
        <v>12</v>
      </c>
      <c r="S1328" s="257"/>
      <c r="T1328" s="257"/>
      <c r="U1328" s="257"/>
      <c r="V1328" s="257"/>
      <c r="W1328" s="257"/>
      <c r="X1328" s="257"/>
      <c r="Y1328" s="257"/>
      <c r="Z1328" s="257"/>
      <c r="AA1328" s="257"/>
      <c r="AB1328" s="257"/>
      <c r="AC1328" s="257"/>
      <c r="AD1328" s="257"/>
      <c r="AE1328" s="257"/>
      <c r="AF1328" s="673"/>
      <c r="AG1328" s="379"/>
      <c r="AH1328" s="368"/>
      <c r="AI1328" s="368"/>
      <c r="AJ1328" s="368"/>
      <c r="AK1328" s="368"/>
      <c r="AL1328" s="368"/>
      <c r="AM1328" s="368"/>
      <c r="AN1328" s="368"/>
      <c r="AO1328" s="368"/>
      <c r="AP1328" s="368"/>
      <c r="AQ1328" s="368"/>
      <c r="AR1328" s="368"/>
      <c r="AS1328" s="368"/>
      <c r="AT1328" s="368"/>
      <c r="AU1328" s="258">
        <f>SUM(AG1328:AT1328)</f>
        <v>0</v>
      </c>
    </row>
    <row r="1329" spans="1:47" ht="15" customHeight="1" outlineLevel="1">
      <c r="A1329" s="466"/>
      <c r="B1329" s="256" t="s">
        <v>723</v>
      </c>
      <c r="C1329" s="253" t="s">
        <v>163</v>
      </c>
      <c r="D1329" s="257"/>
      <c r="E1329" s="257"/>
      <c r="F1329" s="257"/>
      <c r="G1329" s="257"/>
      <c r="H1329" s="257"/>
      <c r="I1329" s="257"/>
      <c r="J1329" s="257"/>
      <c r="K1329" s="257"/>
      <c r="L1329" s="257"/>
      <c r="M1329" s="257"/>
      <c r="N1329" s="257"/>
      <c r="O1329" s="257"/>
      <c r="P1329" s="257"/>
      <c r="Q1329" s="257"/>
      <c r="R1329" s="257">
        <f>R1328</f>
        <v>12</v>
      </c>
      <c r="S1329" s="257"/>
      <c r="T1329" s="257"/>
      <c r="U1329" s="257"/>
      <c r="V1329" s="257"/>
      <c r="W1329" s="257"/>
      <c r="X1329" s="257"/>
      <c r="Y1329" s="257"/>
      <c r="Z1329" s="257"/>
      <c r="AA1329" s="257"/>
      <c r="AB1329" s="257"/>
      <c r="AC1329" s="257"/>
      <c r="AD1329" s="257"/>
      <c r="AE1329" s="257"/>
      <c r="AF1329" s="673"/>
      <c r="AG1329" s="364">
        <f>AG1328</f>
        <v>0</v>
      </c>
      <c r="AH1329" s="364">
        <f t="shared" ref="AH1329:AT1329" si="3545">AH1328</f>
        <v>0</v>
      </c>
      <c r="AI1329" s="364">
        <f t="shared" si="3545"/>
        <v>0</v>
      </c>
      <c r="AJ1329" s="364">
        <f t="shared" si="3545"/>
        <v>0</v>
      </c>
      <c r="AK1329" s="364">
        <f t="shared" si="3545"/>
        <v>0</v>
      </c>
      <c r="AL1329" s="364">
        <f t="shared" si="3545"/>
        <v>0</v>
      </c>
      <c r="AM1329" s="364">
        <f t="shared" si="3545"/>
        <v>0</v>
      </c>
      <c r="AN1329" s="364">
        <f t="shared" si="3545"/>
        <v>0</v>
      </c>
      <c r="AO1329" s="364">
        <f t="shared" si="3545"/>
        <v>0</v>
      </c>
      <c r="AP1329" s="364">
        <f t="shared" si="3545"/>
        <v>0</v>
      </c>
      <c r="AQ1329" s="364">
        <f t="shared" si="3545"/>
        <v>0</v>
      </c>
      <c r="AR1329" s="364">
        <f t="shared" si="3545"/>
        <v>0</v>
      </c>
      <c r="AS1329" s="364">
        <f t="shared" si="3545"/>
        <v>0</v>
      </c>
      <c r="AT1329" s="364">
        <f t="shared" si="3545"/>
        <v>0</v>
      </c>
      <c r="AU1329" s="268"/>
    </row>
    <row r="1330" spans="1:47" ht="15" customHeight="1" outlineLevel="1">
      <c r="A1330" s="466"/>
      <c r="B1330" s="381"/>
      <c r="C1330" s="253"/>
      <c r="D1330" s="253"/>
      <c r="E1330" s="253"/>
      <c r="F1330" s="253"/>
      <c r="G1330" s="253"/>
      <c r="H1330" s="253"/>
      <c r="I1330" s="253"/>
      <c r="J1330" s="253"/>
      <c r="K1330" s="253"/>
      <c r="L1330" s="253"/>
      <c r="M1330" s="253"/>
      <c r="N1330" s="253"/>
      <c r="O1330" s="253"/>
      <c r="P1330" s="253"/>
      <c r="Q1330" s="253"/>
      <c r="R1330" s="253"/>
      <c r="S1330" s="253"/>
      <c r="T1330" s="253"/>
      <c r="U1330" s="253"/>
      <c r="V1330" s="253"/>
      <c r="W1330" s="253"/>
      <c r="X1330" s="253"/>
      <c r="Y1330" s="253"/>
      <c r="Z1330" s="253"/>
      <c r="AA1330" s="253"/>
      <c r="AB1330" s="253"/>
      <c r="AC1330" s="253"/>
      <c r="AD1330" s="253"/>
      <c r="AE1330" s="253"/>
      <c r="AF1330" s="253"/>
      <c r="AG1330" s="365"/>
      <c r="AH1330" s="378"/>
      <c r="AI1330" s="378"/>
      <c r="AJ1330" s="378"/>
      <c r="AK1330" s="378"/>
      <c r="AL1330" s="378"/>
      <c r="AM1330" s="378"/>
      <c r="AN1330" s="378"/>
      <c r="AO1330" s="378"/>
      <c r="AP1330" s="378"/>
      <c r="AQ1330" s="378"/>
      <c r="AR1330" s="378"/>
      <c r="AS1330" s="378"/>
      <c r="AT1330" s="378"/>
      <c r="AU1330" s="268"/>
    </row>
    <row r="1331" spans="1:47" ht="28.5" customHeight="1" outlineLevel="1">
      <c r="A1331" s="466">
        <v>44</v>
      </c>
      <c r="B1331" s="381" t="s">
        <v>136</v>
      </c>
      <c r="C1331" s="253" t="s">
        <v>25</v>
      </c>
      <c r="D1331" s="257"/>
      <c r="E1331" s="257"/>
      <c r="F1331" s="257"/>
      <c r="G1331" s="257"/>
      <c r="H1331" s="257"/>
      <c r="I1331" s="257"/>
      <c r="J1331" s="257"/>
      <c r="K1331" s="257"/>
      <c r="L1331" s="257"/>
      <c r="M1331" s="257"/>
      <c r="N1331" s="257"/>
      <c r="O1331" s="257"/>
      <c r="P1331" s="257"/>
      <c r="Q1331" s="257"/>
      <c r="R1331" s="257">
        <v>12</v>
      </c>
      <c r="S1331" s="257"/>
      <c r="T1331" s="257"/>
      <c r="U1331" s="257"/>
      <c r="V1331" s="257"/>
      <c r="W1331" s="257"/>
      <c r="X1331" s="257"/>
      <c r="Y1331" s="257"/>
      <c r="Z1331" s="257"/>
      <c r="AA1331" s="257"/>
      <c r="AB1331" s="257"/>
      <c r="AC1331" s="257"/>
      <c r="AD1331" s="257"/>
      <c r="AE1331" s="257"/>
      <c r="AF1331" s="673"/>
      <c r="AG1331" s="379"/>
      <c r="AH1331" s="368"/>
      <c r="AI1331" s="368"/>
      <c r="AJ1331" s="368"/>
      <c r="AK1331" s="368"/>
      <c r="AL1331" s="368"/>
      <c r="AM1331" s="368"/>
      <c r="AN1331" s="368"/>
      <c r="AO1331" s="368"/>
      <c r="AP1331" s="368"/>
      <c r="AQ1331" s="368"/>
      <c r="AR1331" s="368"/>
      <c r="AS1331" s="368"/>
      <c r="AT1331" s="368"/>
      <c r="AU1331" s="258">
        <f>SUM(AG1331:AT1331)</f>
        <v>0</v>
      </c>
    </row>
    <row r="1332" spans="1:47" ht="15" customHeight="1" outlineLevel="1">
      <c r="A1332" s="466"/>
      <c r="B1332" s="256" t="s">
        <v>723</v>
      </c>
      <c r="C1332" s="253" t="s">
        <v>163</v>
      </c>
      <c r="D1332" s="257"/>
      <c r="E1332" s="257"/>
      <c r="F1332" s="257"/>
      <c r="G1332" s="257"/>
      <c r="H1332" s="257"/>
      <c r="I1332" s="257"/>
      <c r="J1332" s="257"/>
      <c r="K1332" s="257"/>
      <c r="L1332" s="257"/>
      <c r="M1332" s="257"/>
      <c r="N1332" s="257"/>
      <c r="O1332" s="257"/>
      <c r="P1332" s="257"/>
      <c r="Q1332" s="257"/>
      <c r="R1332" s="257">
        <f>R1331</f>
        <v>12</v>
      </c>
      <c r="S1332" s="257"/>
      <c r="T1332" s="257"/>
      <c r="U1332" s="257"/>
      <c r="V1332" s="257"/>
      <c r="W1332" s="257"/>
      <c r="X1332" s="257"/>
      <c r="Y1332" s="257"/>
      <c r="Z1332" s="257"/>
      <c r="AA1332" s="257"/>
      <c r="AB1332" s="257"/>
      <c r="AC1332" s="257"/>
      <c r="AD1332" s="257"/>
      <c r="AE1332" s="257"/>
      <c r="AF1332" s="673"/>
      <c r="AG1332" s="364">
        <f>AG1331</f>
        <v>0</v>
      </c>
      <c r="AH1332" s="364">
        <f t="shared" ref="AH1332:AT1332" si="3546">AH1331</f>
        <v>0</v>
      </c>
      <c r="AI1332" s="364">
        <f t="shared" si="3546"/>
        <v>0</v>
      </c>
      <c r="AJ1332" s="364">
        <f t="shared" si="3546"/>
        <v>0</v>
      </c>
      <c r="AK1332" s="364">
        <f t="shared" si="3546"/>
        <v>0</v>
      </c>
      <c r="AL1332" s="364">
        <f t="shared" si="3546"/>
        <v>0</v>
      </c>
      <c r="AM1332" s="364">
        <f t="shared" si="3546"/>
        <v>0</v>
      </c>
      <c r="AN1332" s="364">
        <f t="shared" si="3546"/>
        <v>0</v>
      </c>
      <c r="AO1332" s="364">
        <f t="shared" si="3546"/>
        <v>0</v>
      </c>
      <c r="AP1332" s="364">
        <f t="shared" si="3546"/>
        <v>0</v>
      </c>
      <c r="AQ1332" s="364">
        <f t="shared" si="3546"/>
        <v>0</v>
      </c>
      <c r="AR1332" s="364">
        <f t="shared" si="3546"/>
        <v>0</v>
      </c>
      <c r="AS1332" s="364">
        <f t="shared" si="3546"/>
        <v>0</v>
      </c>
      <c r="AT1332" s="364">
        <f t="shared" si="3546"/>
        <v>0</v>
      </c>
      <c r="AU1332" s="268"/>
    </row>
    <row r="1333" spans="1:47" ht="15" customHeight="1" outlineLevel="1">
      <c r="A1333" s="466"/>
      <c r="B1333" s="381"/>
      <c r="C1333" s="253"/>
      <c r="D1333" s="253"/>
      <c r="E1333" s="253"/>
      <c r="F1333" s="253"/>
      <c r="G1333" s="253"/>
      <c r="H1333" s="253"/>
      <c r="I1333" s="253"/>
      <c r="J1333" s="253"/>
      <c r="K1333" s="253"/>
      <c r="L1333" s="253"/>
      <c r="M1333" s="253"/>
      <c r="N1333" s="253"/>
      <c r="O1333" s="253"/>
      <c r="P1333" s="253"/>
      <c r="Q1333" s="253"/>
      <c r="R1333" s="253"/>
      <c r="S1333" s="253"/>
      <c r="T1333" s="253"/>
      <c r="U1333" s="253"/>
      <c r="V1333" s="253"/>
      <c r="W1333" s="253"/>
      <c r="X1333" s="253"/>
      <c r="Y1333" s="253"/>
      <c r="Z1333" s="253"/>
      <c r="AA1333" s="253"/>
      <c r="AB1333" s="253"/>
      <c r="AC1333" s="253"/>
      <c r="AD1333" s="253"/>
      <c r="AE1333" s="253"/>
      <c r="AF1333" s="253"/>
      <c r="AG1333" s="365"/>
      <c r="AH1333" s="378"/>
      <c r="AI1333" s="378"/>
      <c r="AJ1333" s="378"/>
      <c r="AK1333" s="378"/>
      <c r="AL1333" s="378"/>
      <c r="AM1333" s="378"/>
      <c r="AN1333" s="378"/>
      <c r="AO1333" s="378"/>
      <c r="AP1333" s="378"/>
      <c r="AQ1333" s="378"/>
      <c r="AR1333" s="378"/>
      <c r="AS1333" s="378"/>
      <c r="AT1333" s="378"/>
      <c r="AU1333" s="268"/>
    </row>
    <row r="1334" spans="1:47" ht="32.4" customHeight="1" outlineLevel="1">
      <c r="A1334" s="466">
        <v>45</v>
      </c>
      <c r="B1334" s="381" t="s">
        <v>137</v>
      </c>
      <c r="C1334" s="253" t="s">
        <v>25</v>
      </c>
      <c r="D1334" s="257"/>
      <c r="E1334" s="257"/>
      <c r="F1334" s="257"/>
      <c r="G1334" s="257"/>
      <c r="H1334" s="257"/>
      <c r="I1334" s="257"/>
      <c r="J1334" s="257"/>
      <c r="K1334" s="257"/>
      <c r="L1334" s="257"/>
      <c r="M1334" s="257"/>
      <c r="N1334" s="257"/>
      <c r="O1334" s="257"/>
      <c r="P1334" s="257"/>
      <c r="Q1334" s="257"/>
      <c r="R1334" s="257">
        <v>12</v>
      </c>
      <c r="S1334" s="257"/>
      <c r="T1334" s="257"/>
      <c r="U1334" s="257"/>
      <c r="V1334" s="257"/>
      <c r="W1334" s="257"/>
      <c r="X1334" s="257"/>
      <c r="Y1334" s="257"/>
      <c r="Z1334" s="257"/>
      <c r="AA1334" s="257"/>
      <c r="AB1334" s="257"/>
      <c r="AC1334" s="257"/>
      <c r="AD1334" s="257"/>
      <c r="AE1334" s="257"/>
      <c r="AF1334" s="673"/>
      <c r="AG1334" s="379"/>
      <c r="AH1334" s="368"/>
      <c r="AI1334" s="368"/>
      <c r="AJ1334" s="368"/>
      <c r="AK1334" s="368"/>
      <c r="AL1334" s="368"/>
      <c r="AM1334" s="368"/>
      <c r="AN1334" s="368"/>
      <c r="AO1334" s="368"/>
      <c r="AP1334" s="368"/>
      <c r="AQ1334" s="368"/>
      <c r="AR1334" s="368"/>
      <c r="AS1334" s="368"/>
      <c r="AT1334" s="368"/>
      <c r="AU1334" s="258">
        <f>SUM(AG1334:AT1334)</f>
        <v>0</v>
      </c>
    </row>
    <row r="1335" spans="1:47" ht="15" customHeight="1" outlineLevel="1">
      <c r="A1335" s="466"/>
      <c r="B1335" s="256" t="s">
        <v>723</v>
      </c>
      <c r="C1335" s="253" t="s">
        <v>163</v>
      </c>
      <c r="D1335" s="257"/>
      <c r="E1335" s="257"/>
      <c r="F1335" s="257"/>
      <c r="G1335" s="257"/>
      <c r="H1335" s="257"/>
      <c r="I1335" s="257"/>
      <c r="J1335" s="257"/>
      <c r="K1335" s="257"/>
      <c r="L1335" s="257"/>
      <c r="M1335" s="257"/>
      <c r="N1335" s="257"/>
      <c r="O1335" s="257"/>
      <c r="P1335" s="257"/>
      <c r="Q1335" s="257"/>
      <c r="R1335" s="257">
        <f>R1334</f>
        <v>12</v>
      </c>
      <c r="S1335" s="257"/>
      <c r="T1335" s="257"/>
      <c r="U1335" s="257"/>
      <c r="V1335" s="257"/>
      <c r="W1335" s="257"/>
      <c r="X1335" s="257"/>
      <c r="Y1335" s="257"/>
      <c r="Z1335" s="257"/>
      <c r="AA1335" s="257"/>
      <c r="AB1335" s="257"/>
      <c r="AC1335" s="257"/>
      <c r="AD1335" s="257"/>
      <c r="AE1335" s="257"/>
      <c r="AF1335" s="673"/>
      <c r="AG1335" s="364">
        <f>AG1334</f>
        <v>0</v>
      </c>
      <c r="AH1335" s="364">
        <f t="shared" ref="AH1335:AT1335" si="3547">AH1334</f>
        <v>0</v>
      </c>
      <c r="AI1335" s="364">
        <f t="shared" si="3547"/>
        <v>0</v>
      </c>
      <c r="AJ1335" s="364">
        <f t="shared" si="3547"/>
        <v>0</v>
      </c>
      <c r="AK1335" s="364">
        <f t="shared" si="3547"/>
        <v>0</v>
      </c>
      <c r="AL1335" s="364">
        <f t="shared" si="3547"/>
        <v>0</v>
      </c>
      <c r="AM1335" s="364">
        <f t="shared" si="3547"/>
        <v>0</v>
      </c>
      <c r="AN1335" s="364">
        <f t="shared" si="3547"/>
        <v>0</v>
      </c>
      <c r="AO1335" s="364">
        <f t="shared" si="3547"/>
        <v>0</v>
      </c>
      <c r="AP1335" s="364">
        <f t="shared" si="3547"/>
        <v>0</v>
      </c>
      <c r="AQ1335" s="364">
        <f t="shared" si="3547"/>
        <v>0</v>
      </c>
      <c r="AR1335" s="364">
        <f t="shared" si="3547"/>
        <v>0</v>
      </c>
      <c r="AS1335" s="364">
        <f t="shared" si="3547"/>
        <v>0</v>
      </c>
      <c r="AT1335" s="364">
        <f t="shared" si="3547"/>
        <v>0</v>
      </c>
      <c r="AU1335" s="268"/>
    </row>
    <row r="1336" spans="1:47" ht="15" customHeight="1" outlineLevel="1">
      <c r="A1336" s="466"/>
      <c r="B1336" s="381"/>
      <c r="C1336" s="253"/>
      <c r="D1336" s="253"/>
      <c r="E1336" s="253"/>
      <c r="F1336" s="253"/>
      <c r="G1336" s="253"/>
      <c r="H1336" s="253"/>
      <c r="I1336" s="253"/>
      <c r="J1336" s="253"/>
      <c r="K1336" s="253"/>
      <c r="L1336" s="253"/>
      <c r="M1336" s="253"/>
      <c r="N1336" s="253"/>
      <c r="O1336" s="253"/>
      <c r="P1336" s="253"/>
      <c r="Q1336" s="253"/>
      <c r="R1336" s="253"/>
      <c r="S1336" s="253"/>
      <c r="T1336" s="253"/>
      <c r="U1336" s="253"/>
      <c r="V1336" s="253"/>
      <c r="W1336" s="253"/>
      <c r="X1336" s="253"/>
      <c r="Y1336" s="253"/>
      <c r="Z1336" s="253"/>
      <c r="AA1336" s="253"/>
      <c r="AB1336" s="253"/>
      <c r="AC1336" s="253"/>
      <c r="AD1336" s="253"/>
      <c r="AE1336" s="253"/>
      <c r="AF1336" s="253"/>
      <c r="AG1336" s="365"/>
      <c r="AH1336" s="378"/>
      <c r="AI1336" s="378"/>
      <c r="AJ1336" s="378"/>
      <c r="AK1336" s="378"/>
      <c r="AL1336" s="378"/>
      <c r="AM1336" s="378"/>
      <c r="AN1336" s="378"/>
      <c r="AO1336" s="378"/>
      <c r="AP1336" s="378"/>
      <c r="AQ1336" s="378"/>
      <c r="AR1336" s="378"/>
      <c r="AS1336" s="378"/>
      <c r="AT1336" s="378"/>
      <c r="AU1336" s="268"/>
    </row>
    <row r="1337" spans="1:47" ht="32.1" customHeight="1" outlineLevel="1">
      <c r="A1337" s="466">
        <v>46</v>
      </c>
      <c r="B1337" s="381" t="s">
        <v>138</v>
      </c>
      <c r="C1337" s="253" t="s">
        <v>25</v>
      </c>
      <c r="D1337" s="257"/>
      <c r="E1337" s="257"/>
      <c r="F1337" s="257"/>
      <c r="G1337" s="257"/>
      <c r="H1337" s="257"/>
      <c r="I1337" s="257"/>
      <c r="J1337" s="257"/>
      <c r="K1337" s="257"/>
      <c r="L1337" s="257"/>
      <c r="M1337" s="257"/>
      <c r="N1337" s="257"/>
      <c r="O1337" s="257"/>
      <c r="P1337" s="257"/>
      <c r="Q1337" s="257"/>
      <c r="R1337" s="257">
        <v>12</v>
      </c>
      <c r="S1337" s="257"/>
      <c r="T1337" s="257"/>
      <c r="U1337" s="257"/>
      <c r="V1337" s="257"/>
      <c r="W1337" s="257"/>
      <c r="X1337" s="257"/>
      <c r="Y1337" s="257"/>
      <c r="Z1337" s="257"/>
      <c r="AA1337" s="257"/>
      <c r="AB1337" s="257"/>
      <c r="AC1337" s="257"/>
      <c r="AD1337" s="257"/>
      <c r="AE1337" s="257"/>
      <c r="AF1337" s="673"/>
      <c r="AG1337" s="379"/>
      <c r="AH1337" s="368"/>
      <c r="AI1337" s="368"/>
      <c r="AJ1337" s="368"/>
      <c r="AK1337" s="368"/>
      <c r="AL1337" s="368"/>
      <c r="AM1337" s="368"/>
      <c r="AN1337" s="368"/>
      <c r="AO1337" s="368"/>
      <c r="AP1337" s="368"/>
      <c r="AQ1337" s="368"/>
      <c r="AR1337" s="368"/>
      <c r="AS1337" s="368"/>
      <c r="AT1337" s="368"/>
      <c r="AU1337" s="258">
        <f>SUM(AG1337:AT1337)</f>
        <v>0</v>
      </c>
    </row>
    <row r="1338" spans="1:47" ht="15" customHeight="1" outlineLevel="1">
      <c r="A1338" s="466"/>
      <c r="B1338" s="256" t="s">
        <v>723</v>
      </c>
      <c r="C1338" s="253" t="s">
        <v>163</v>
      </c>
      <c r="D1338" s="257"/>
      <c r="E1338" s="257"/>
      <c r="F1338" s="257"/>
      <c r="G1338" s="257"/>
      <c r="H1338" s="257"/>
      <c r="I1338" s="257"/>
      <c r="J1338" s="257"/>
      <c r="K1338" s="257"/>
      <c r="L1338" s="257"/>
      <c r="M1338" s="257"/>
      <c r="N1338" s="257"/>
      <c r="O1338" s="257"/>
      <c r="P1338" s="257"/>
      <c r="Q1338" s="257"/>
      <c r="R1338" s="257">
        <f>R1337</f>
        <v>12</v>
      </c>
      <c r="S1338" s="257"/>
      <c r="T1338" s="257"/>
      <c r="U1338" s="257"/>
      <c r="V1338" s="257"/>
      <c r="W1338" s="257"/>
      <c r="X1338" s="257"/>
      <c r="Y1338" s="257"/>
      <c r="Z1338" s="257"/>
      <c r="AA1338" s="257"/>
      <c r="AB1338" s="257"/>
      <c r="AC1338" s="257"/>
      <c r="AD1338" s="257"/>
      <c r="AE1338" s="257"/>
      <c r="AF1338" s="673"/>
      <c r="AG1338" s="364">
        <f>AG1337</f>
        <v>0</v>
      </c>
      <c r="AH1338" s="364">
        <f t="shared" ref="AH1338:AT1338" si="3548">AH1337</f>
        <v>0</v>
      </c>
      <c r="AI1338" s="364">
        <f t="shared" si="3548"/>
        <v>0</v>
      </c>
      <c r="AJ1338" s="364">
        <f t="shared" si="3548"/>
        <v>0</v>
      </c>
      <c r="AK1338" s="364">
        <f t="shared" si="3548"/>
        <v>0</v>
      </c>
      <c r="AL1338" s="364">
        <f t="shared" si="3548"/>
        <v>0</v>
      </c>
      <c r="AM1338" s="364">
        <f t="shared" si="3548"/>
        <v>0</v>
      </c>
      <c r="AN1338" s="364">
        <f t="shared" si="3548"/>
        <v>0</v>
      </c>
      <c r="AO1338" s="364">
        <f t="shared" si="3548"/>
        <v>0</v>
      </c>
      <c r="AP1338" s="364">
        <f t="shared" si="3548"/>
        <v>0</v>
      </c>
      <c r="AQ1338" s="364">
        <f t="shared" si="3548"/>
        <v>0</v>
      </c>
      <c r="AR1338" s="364">
        <f t="shared" si="3548"/>
        <v>0</v>
      </c>
      <c r="AS1338" s="364">
        <f t="shared" si="3548"/>
        <v>0</v>
      </c>
      <c r="AT1338" s="364">
        <f t="shared" si="3548"/>
        <v>0</v>
      </c>
      <c r="AU1338" s="268"/>
    </row>
    <row r="1339" spans="1:47" ht="15" customHeight="1" outlineLevel="1">
      <c r="A1339" s="466"/>
      <c r="B1339" s="381"/>
      <c r="C1339" s="253"/>
      <c r="D1339" s="253"/>
      <c r="E1339" s="253"/>
      <c r="F1339" s="253"/>
      <c r="G1339" s="253"/>
      <c r="H1339" s="253"/>
      <c r="I1339" s="253"/>
      <c r="J1339" s="253"/>
      <c r="K1339" s="253"/>
      <c r="L1339" s="253"/>
      <c r="M1339" s="253"/>
      <c r="N1339" s="253"/>
      <c r="O1339" s="253"/>
      <c r="P1339" s="253"/>
      <c r="Q1339" s="253"/>
      <c r="R1339" s="253"/>
      <c r="S1339" s="253"/>
      <c r="T1339" s="253"/>
      <c r="U1339" s="253"/>
      <c r="V1339" s="253"/>
      <c r="W1339" s="253"/>
      <c r="X1339" s="253"/>
      <c r="Y1339" s="253"/>
      <c r="Z1339" s="253"/>
      <c r="AA1339" s="253"/>
      <c r="AB1339" s="253"/>
      <c r="AC1339" s="253"/>
      <c r="AD1339" s="253"/>
      <c r="AE1339" s="253"/>
      <c r="AF1339" s="253"/>
      <c r="AG1339" s="365"/>
      <c r="AH1339" s="378"/>
      <c r="AI1339" s="378"/>
      <c r="AJ1339" s="378"/>
      <c r="AK1339" s="378"/>
      <c r="AL1339" s="378"/>
      <c r="AM1339" s="378"/>
      <c r="AN1339" s="378"/>
      <c r="AO1339" s="378"/>
      <c r="AP1339" s="378"/>
      <c r="AQ1339" s="378"/>
      <c r="AR1339" s="378"/>
      <c r="AS1339" s="378"/>
      <c r="AT1339" s="378"/>
      <c r="AU1339" s="268"/>
    </row>
    <row r="1340" spans="1:47" ht="35.4" customHeight="1" outlineLevel="1">
      <c r="A1340" s="466">
        <v>47</v>
      </c>
      <c r="B1340" s="381" t="s">
        <v>139</v>
      </c>
      <c r="C1340" s="253" t="s">
        <v>25</v>
      </c>
      <c r="D1340" s="257"/>
      <c r="E1340" s="257"/>
      <c r="F1340" s="257"/>
      <c r="G1340" s="257"/>
      <c r="H1340" s="257"/>
      <c r="I1340" s="257"/>
      <c r="J1340" s="257"/>
      <c r="K1340" s="257"/>
      <c r="L1340" s="257"/>
      <c r="M1340" s="257"/>
      <c r="N1340" s="257"/>
      <c r="O1340" s="257"/>
      <c r="P1340" s="257"/>
      <c r="Q1340" s="257"/>
      <c r="R1340" s="257">
        <v>12</v>
      </c>
      <c r="S1340" s="257"/>
      <c r="T1340" s="257"/>
      <c r="U1340" s="257"/>
      <c r="V1340" s="257"/>
      <c r="W1340" s="257"/>
      <c r="X1340" s="257"/>
      <c r="Y1340" s="257"/>
      <c r="Z1340" s="257"/>
      <c r="AA1340" s="257"/>
      <c r="AB1340" s="257"/>
      <c r="AC1340" s="257"/>
      <c r="AD1340" s="257"/>
      <c r="AE1340" s="257"/>
      <c r="AF1340" s="673"/>
      <c r="AG1340" s="379"/>
      <c r="AH1340" s="368"/>
      <c r="AI1340" s="368"/>
      <c r="AJ1340" s="368"/>
      <c r="AK1340" s="368"/>
      <c r="AL1340" s="368"/>
      <c r="AM1340" s="368"/>
      <c r="AN1340" s="368"/>
      <c r="AO1340" s="368"/>
      <c r="AP1340" s="368"/>
      <c r="AQ1340" s="368"/>
      <c r="AR1340" s="368"/>
      <c r="AS1340" s="368"/>
      <c r="AT1340" s="368"/>
      <c r="AU1340" s="258">
        <f>SUM(AG1340:AT1340)</f>
        <v>0</v>
      </c>
    </row>
    <row r="1341" spans="1:47" ht="15" customHeight="1" outlineLevel="1">
      <c r="A1341" s="466"/>
      <c r="B1341" s="256" t="s">
        <v>723</v>
      </c>
      <c r="C1341" s="253" t="s">
        <v>163</v>
      </c>
      <c r="D1341" s="257"/>
      <c r="E1341" s="257"/>
      <c r="F1341" s="257"/>
      <c r="G1341" s="257"/>
      <c r="H1341" s="257"/>
      <c r="I1341" s="257"/>
      <c r="J1341" s="257"/>
      <c r="K1341" s="257"/>
      <c r="L1341" s="257"/>
      <c r="M1341" s="257"/>
      <c r="N1341" s="257"/>
      <c r="O1341" s="257"/>
      <c r="P1341" s="257"/>
      <c r="Q1341" s="257"/>
      <c r="R1341" s="257">
        <f>R1340</f>
        <v>12</v>
      </c>
      <c r="S1341" s="257"/>
      <c r="T1341" s="257"/>
      <c r="U1341" s="257"/>
      <c r="V1341" s="257"/>
      <c r="W1341" s="257"/>
      <c r="X1341" s="257"/>
      <c r="Y1341" s="257"/>
      <c r="Z1341" s="257"/>
      <c r="AA1341" s="257"/>
      <c r="AB1341" s="257"/>
      <c r="AC1341" s="257"/>
      <c r="AD1341" s="257"/>
      <c r="AE1341" s="257"/>
      <c r="AF1341" s="673"/>
      <c r="AG1341" s="364">
        <f>AG1340</f>
        <v>0</v>
      </c>
      <c r="AH1341" s="364">
        <f t="shared" ref="AH1341:AT1341" si="3549">AH1340</f>
        <v>0</v>
      </c>
      <c r="AI1341" s="364">
        <f t="shared" si="3549"/>
        <v>0</v>
      </c>
      <c r="AJ1341" s="364">
        <f t="shared" si="3549"/>
        <v>0</v>
      </c>
      <c r="AK1341" s="364">
        <f t="shared" si="3549"/>
        <v>0</v>
      </c>
      <c r="AL1341" s="364">
        <f t="shared" si="3549"/>
        <v>0</v>
      </c>
      <c r="AM1341" s="364">
        <f t="shared" si="3549"/>
        <v>0</v>
      </c>
      <c r="AN1341" s="364">
        <f t="shared" si="3549"/>
        <v>0</v>
      </c>
      <c r="AO1341" s="364">
        <f t="shared" si="3549"/>
        <v>0</v>
      </c>
      <c r="AP1341" s="364">
        <f t="shared" si="3549"/>
        <v>0</v>
      </c>
      <c r="AQ1341" s="364">
        <f t="shared" si="3549"/>
        <v>0</v>
      </c>
      <c r="AR1341" s="364">
        <f t="shared" si="3549"/>
        <v>0</v>
      </c>
      <c r="AS1341" s="364">
        <f t="shared" si="3549"/>
        <v>0</v>
      </c>
      <c r="AT1341" s="364">
        <f t="shared" si="3549"/>
        <v>0</v>
      </c>
      <c r="AU1341" s="268"/>
    </row>
    <row r="1342" spans="1:47" ht="15" customHeight="1" outlineLevel="1">
      <c r="A1342" s="466"/>
      <c r="B1342" s="381"/>
      <c r="C1342" s="253"/>
      <c r="D1342" s="253"/>
      <c r="E1342" s="253"/>
      <c r="F1342" s="253"/>
      <c r="G1342" s="253"/>
      <c r="H1342" s="253"/>
      <c r="I1342" s="253"/>
      <c r="J1342" s="253"/>
      <c r="K1342" s="253"/>
      <c r="L1342" s="253"/>
      <c r="M1342" s="253"/>
      <c r="N1342" s="253"/>
      <c r="O1342" s="253"/>
      <c r="P1342" s="253"/>
      <c r="Q1342" s="253"/>
      <c r="R1342" s="253"/>
      <c r="S1342" s="253"/>
      <c r="T1342" s="253"/>
      <c r="U1342" s="253"/>
      <c r="V1342" s="253"/>
      <c r="W1342" s="253"/>
      <c r="X1342" s="253"/>
      <c r="Y1342" s="253"/>
      <c r="Z1342" s="253"/>
      <c r="AA1342" s="253"/>
      <c r="AB1342" s="253"/>
      <c r="AC1342" s="253"/>
      <c r="AD1342" s="253"/>
      <c r="AE1342" s="253"/>
      <c r="AF1342" s="253"/>
      <c r="AG1342" s="365"/>
      <c r="AH1342" s="378"/>
      <c r="AI1342" s="378"/>
      <c r="AJ1342" s="378"/>
      <c r="AK1342" s="378"/>
      <c r="AL1342" s="378"/>
      <c r="AM1342" s="378"/>
      <c r="AN1342" s="378"/>
      <c r="AO1342" s="378"/>
      <c r="AP1342" s="378"/>
      <c r="AQ1342" s="378"/>
      <c r="AR1342" s="378"/>
      <c r="AS1342" s="378"/>
      <c r="AT1342" s="378"/>
      <c r="AU1342" s="268"/>
    </row>
    <row r="1343" spans="1:47" ht="39.75" customHeight="1" outlineLevel="1">
      <c r="A1343" s="466">
        <v>48</v>
      </c>
      <c r="B1343" s="381" t="s">
        <v>140</v>
      </c>
      <c r="C1343" s="253" t="s">
        <v>25</v>
      </c>
      <c r="D1343" s="257"/>
      <c r="E1343" s="257"/>
      <c r="F1343" s="257"/>
      <c r="G1343" s="257"/>
      <c r="H1343" s="257"/>
      <c r="I1343" s="257"/>
      <c r="J1343" s="257"/>
      <c r="K1343" s="257"/>
      <c r="L1343" s="257"/>
      <c r="M1343" s="257"/>
      <c r="N1343" s="257"/>
      <c r="O1343" s="257"/>
      <c r="P1343" s="257"/>
      <c r="Q1343" s="257"/>
      <c r="R1343" s="257">
        <v>12</v>
      </c>
      <c r="S1343" s="257"/>
      <c r="T1343" s="257"/>
      <c r="U1343" s="257"/>
      <c r="V1343" s="257"/>
      <c r="W1343" s="257"/>
      <c r="X1343" s="257"/>
      <c r="Y1343" s="257"/>
      <c r="Z1343" s="257"/>
      <c r="AA1343" s="257"/>
      <c r="AB1343" s="257"/>
      <c r="AC1343" s="257"/>
      <c r="AD1343" s="257"/>
      <c r="AE1343" s="257"/>
      <c r="AF1343" s="673"/>
      <c r="AG1343" s="379"/>
      <c r="AH1343" s="368"/>
      <c r="AI1343" s="368"/>
      <c r="AJ1343" s="368"/>
      <c r="AK1343" s="368"/>
      <c r="AL1343" s="368"/>
      <c r="AM1343" s="368"/>
      <c r="AN1343" s="368"/>
      <c r="AO1343" s="368"/>
      <c r="AP1343" s="368"/>
      <c r="AQ1343" s="368"/>
      <c r="AR1343" s="368"/>
      <c r="AS1343" s="368"/>
      <c r="AT1343" s="368"/>
      <c r="AU1343" s="258">
        <f>SUM(AG1343:AT1343)</f>
        <v>0</v>
      </c>
    </row>
    <row r="1344" spans="1:47" ht="15" customHeight="1" outlineLevel="1">
      <c r="A1344" s="466"/>
      <c r="B1344" s="256" t="s">
        <v>723</v>
      </c>
      <c r="C1344" s="253" t="s">
        <v>163</v>
      </c>
      <c r="D1344" s="257"/>
      <c r="E1344" s="257"/>
      <c r="F1344" s="257"/>
      <c r="G1344" s="257"/>
      <c r="H1344" s="257"/>
      <c r="I1344" s="257"/>
      <c r="J1344" s="257"/>
      <c r="K1344" s="257"/>
      <c r="L1344" s="257"/>
      <c r="M1344" s="257"/>
      <c r="N1344" s="257"/>
      <c r="O1344" s="257"/>
      <c r="P1344" s="257"/>
      <c r="Q1344" s="257"/>
      <c r="R1344" s="257">
        <f>R1343</f>
        <v>12</v>
      </c>
      <c r="S1344" s="257"/>
      <c r="T1344" s="257"/>
      <c r="U1344" s="257"/>
      <c r="V1344" s="257"/>
      <c r="W1344" s="257"/>
      <c r="X1344" s="257"/>
      <c r="Y1344" s="257"/>
      <c r="Z1344" s="257"/>
      <c r="AA1344" s="257"/>
      <c r="AB1344" s="257"/>
      <c r="AC1344" s="257"/>
      <c r="AD1344" s="257"/>
      <c r="AE1344" s="257"/>
      <c r="AF1344" s="673"/>
      <c r="AG1344" s="364">
        <f>AG1343</f>
        <v>0</v>
      </c>
      <c r="AH1344" s="364">
        <f t="shared" ref="AH1344:AT1344" si="3550">AH1343</f>
        <v>0</v>
      </c>
      <c r="AI1344" s="364">
        <f t="shared" si="3550"/>
        <v>0</v>
      </c>
      <c r="AJ1344" s="364">
        <f t="shared" si="3550"/>
        <v>0</v>
      </c>
      <c r="AK1344" s="364">
        <f t="shared" si="3550"/>
        <v>0</v>
      </c>
      <c r="AL1344" s="364">
        <f t="shared" si="3550"/>
        <v>0</v>
      </c>
      <c r="AM1344" s="364">
        <f t="shared" si="3550"/>
        <v>0</v>
      </c>
      <c r="AN1344" s="364">
        <f t="shared" si="3550"/>
        <v>0</v>
      </c>
      <c r="AO1344" s="364">
        <f t="shared" si="3550"/>
        <v>0</v>
      </c>
      <c r="AP1344" s="364">
        <f t="shared" si="3550"/>
        <v>0</v>
      </c>
      <c r="AQ1344" s="364">
        <f t="shared" si="3550"/>
        <v>0</v>
      </c>
      <c r="AR1344" s="364">
        <f t="shared" si="3550"/>
        <v>0</v>
      </c>
      <c r="AS1344" s="364">
        <f t="shared" si="3550"/>
        <v>0</v>
      </c>
      <c r="AT1344" s="364">
        <f t="shared" si="3550"/>
        <v>0</v>
      </c>
      <c r="AU1344" s="268"/>
    </row>
    <row r="1345" spans="1:47" ht="15" customHeight="1" outlineLevel="1">
      <c r="A1345" s="466"/>
      <c r="B1345" s="381"/>
      <c r="C1345" s="253"/>
      <c r="D1345" s="253"/>
      <c r="E1345" s="253"/>
      <c r="F1345" s="253"/>
      <c r="G1345" s="253"/>
      <c r="H1345" s="253"/>
      <c r="I1345" s="253"/>
      <c r="J1345" s="253"/>
      <c r="K1345" s="253"/>
      <c r="L1345" s="253"/>
      <c r="M1345" s="253"/>
      <c r="N1345" s="253"/>
      <c r="O1345" s="253"/>
      <c r="P1345" s="253"/>
      <c r="Q1345" s="253"/>
      <c r="R1345" s="253"/>
      <c r="S1345" s="253"/>
      <c r="T1345" s="253"/>
      <c r="U1345" s="253"/>
      <c r="V1345" s="253"/>
      <c r="W1345" s="253"/>
      <c r="X1345" s="253"/>
      <c r="Y1345" s="253"/>
      <c r="Z1345" s="253"/>
      <c r="AA1345" s="253"/>
      <c r="AB1345" s="253"/>
      <c r="AC1345" s="253"/>
      <c r="AD1345" s="253"/>
      <c r="AE1345" s="253"/>
      <c r="AF1345" s="253"/>
      <c r="AG1345" s="365"/>
      <c r="AH1345" s="378"/>
      <c r="AI1345" s="378"/>
      <c r="AJ1345" s="378"/>
      <c r="AK1345" s="378"/>
      <c r="AL1345" s="378"/>
      <c r="AM1345" s="378"/>
      <c r="AN1345" s="378"/>
      <c r="AO1345" s="378"/>
      <c r="AP1345" s="378"/>
      <c r="AQ1345" s="378"/>
      <c r="AR1345" s="378"/>
      <c r="AS1345" s="378"/>
      <c r="AT1345" s="378"/>
      <c r="AU1345" s="268"/>
    </row>
    <row r="1346" spans="1:47" ht="33" customHeight="1" outlineLevel="1">
      <c r="A1346" s="466">
        <v>49</v>
      </c>
      <c r="B1346" s="381" t="s">
        <v>141</v>
      </c>
      <c r="C1346" s="253" t="s">
        <v>25</v>
      </c>
      <c r="D1346" s="257"/>
      <c r="E1346" s="257"/>
      <c r="F1346" s="257"/>
      <c r="G1346" s="257"/>
      <c r="H1346" s="257"/>
      <c r="I1346" s="257"/>
      <c r="J1346" s="257"/>
      <c r="K1346" s="257"/>
      <c r="L1346" s="257"/>
      <c r="M1346" s="257"/>
      <c r="N1346" s="257"/>
      <c r="O1346" s="257"/>
      <c r="P1346" s="257"/>
      <c r="Q1346" s="257"/>
      <c r="R1346" s="257">
        <v>12</v>
      </c>
      <c r="S1346" s="257"/>
      <c r="T1346" s="257"/>
      <c r="U1346" s="257"/>
      <c r="V1346" s="257"/>
      <c r="W1346" s="257"/>
      <c r="X1346" s="257"/>
      <c r="Y1346" s="257"/>
      <c r="Z1346" s="257"/>
      <c r="AA1346" s="257"/>
      <c r="AB1346" s="257"/>
      <c r="AC1346" s="257"/>
      <c r="AD1346" s="257"/>
      <c r="AE1346" s="257"/>
      <c r="AF1346" s="673"/>
      <c r="AG1346" s="379"/>
      <c r="AH1346" s="368"/>
      <c r="AI1346" s="368"/>
      <c r="AJ1346" s="368"/>
      <c r="AK1346" s="368"/>
      <c r="AL1346" s="368"/>
      <c r="AM1346" s="368"/>
      <c r="AN1346" s="368"/>
      <c r="AO1346" s="368"/>
      <c r="AP1346" s="368"/>
      <c r="AQ1346" s="368"/>
      <c r="AR1346" s="368"/>
      <c r="AS1346" s="368"/>
      <c r="AT1346" s="368"/>
      <c r="AU1346" s="258">
        <f>SUM(AG1346:AT1346)</f>
        <v>0</v>
      </c>
    </row>
    <row r="1347" spans="1:47" ht="15" customHeight="1" outlineLevel="1">
      <c r="A1347" s="466"/>
      <c r="B1347" s="256" t="s">
        <v>723</v>
      </c>
      <c r="C1347" s="253" t="s">
        <v>163</v>
      </c>
      <c r="D1347" s="257"/>
      <c r="E1347" s="257"/>
      <c r="F1347" s="257"/>
      <c r="G1347" s="257"/>
      <c r="H1347" s="257"/>
      <c r="I1347" s="257"/>
      <c r="J1347" s="257"/>
      <c r="K1347" s="257"/>
      <c r="L1347" s="257"/>
      <c r="M1347" s="257"/>
      <c r="N1347" s="257"/>
      <c r="O1347" s="257"/>
      <c r="P1347" s="257"/>
      <c r="Q1347" s="257"/>
      <c r="R1347" s="257">
        <f>R1346</f>
        <v>12</v>
      </c>
      <c r="S1347" s="257"/>
      <c r="T1347" s="257"/>
      <c r="U1347" s="257"/>
      <c r="V1347" s="257"/>
      <c r="W1347" s="257"/>
      <c r="X1347" s="257"/>
      <c r="Y1347" s="257"/>
      <c r="Z1347" s="257"/>
      <c r="AA1347" s="257"/>
      <c r="AB1347" s="257"/>
      <c r="AC1347" s="257"/>
      <c r="AD1347" s="257"/>
      <c r="AE1347" s="257"/>
      <c r="AF1347" s="673"/>
      <c r="AG1347" s="364">
        <f>AG1346</f>
        <v>0</v>
      </c>
      <c r="AH1347" s="364">
        <f t="shared" ref="AH1347:AT1347" si="3551">AH1346</f>
        <v>0</v>
      </c>
      <c r="AI1347" s="364">
        <f t="shared" si="3551"/>
        <v>0</v>
      </c>
      <c r="AJ1347" s="364">
        <f t="shared" si="3551"/>
        <v>0</v>
      </c>
      <c r="AK1347" s="364">
        <f t="shared" si="3551"/>
        <v>0</v>
      </c>
      <c r="AL1347" s="364">
        <f t="shared" si="3551"/>
        <v>0</v>
      </c>
      <c r="AM1347" s="364">
        <f t="shared" si="3551"/>
        <v>0</v>
      </c>
      <c r="AN1347" s="364">
        <f t="shared" si="3551"/>
        <v>0</v>
      </c>
      <c r="AO1347" s="364">
        <f t="shared" si="3551"/>
        <v>0</v>
      </c>
      <c r="AP1347" s="364">
        <f t="shared" si="3551"/>
        <v>0</v>
      </c>
      <c r="AQ1347" s="364">
        <f t="shared" si="3551"/>
        <v>0</v>
      </c>
      <c r="AR1347" s="364">
        <f t="shared" si="3551"/>
        <v>0</v>
      </c>
      <c r="AS1347" s="364">
        <f t="shared" si="3551"/>
        <v>0</v>
      </c>
      <c r="AT1347" s="364">
        <f t="shared" si="3551"/>
        <v>0</v>
      </c>
      <c r="AU1347" s="268"/>
    </row>
    <row r="1348" spans="1:47" outlineLevel="1">
      <c r="A1348" s="466"/>
      <c r="AU1348" s="674"/>
    </row>
    <row r="1349" spans="1:47" ht="15.6" outlineLevel="1">
      <c r="A1349" s="466"/>
      <c r="B1349" s="678" t="s">
        <v>934</v>
      </c>
      <c r="AU1349" s="674"/>
    </row>
    <row r="1350" spans="1:47" outlineLevel="1">
      <c r="A1350" s="466">
        <v>50</v>
      </c>
      <c r="AU1350" s="674"/>
    </row>
    <row r="1351" spans="1:47" ht="15.6" outlineLevel="1">
      <c r="A1351" s="466"/>
      <c r="B1351" s="381" t="s">
        <v>933</v>
      </c>
      <c r="C1351" s="253" t="s">
        <v>25</v>
      </c>
      <c r="D1351" s="257"/>
      <c r="E1351" s="257"/>
      <c r="F1351" s="257"/>
      <c r="G1351" s="257"/>
      <c r="H1351" s="257"/>
      <c r="I1351" s="257"/>
      <c r="J1351" s="257"/>
      <c r="K1351" s="257"/>
      <c r="L1351" s="257"/>
      <c r="M1351" s="257"/>
      <c r="N1351" s="257"/>
      <c r="O1351" s="257"/>
      <c r="P1351" s="257"/>
      <c r="Q1351" s="257"/>
      <c r="R1351" s="257">
        <v>12</v>
      </c>
      <c r="S1351" s="257"/>
      <c r="T1351" s="257"/>
      <c r="U1351" s="257"/>
      <c r="V1351" s="257"/>
      <c r="W1351" s="257"/>
      <c r="X1351" s="257"/>
      <c r="Y1351" s="257"/>
      <c r="Z1351" s="257"/>
      <c r="AA1351" s="257"/>
      <c r="AB1351" s="257"/>
      <c r="AC1351" s="257"/>
      <c r="AD1351" s="257"/>
      <c r="AE1351" s="257"/>
      <c r="AF1351" s="673"/>
      <c r="AG1351" s="379"/>
      <c r="AH1351" s="368"/>
      <c r="AI1351" s="368"/>
      <c r="AJ1351" s="368"/>
      <c r="AK1351" s="368"/>
      <c r="AL1351" s="368"/>
      <c r="AM1351" s="368"/>
      <c r="AN1351" s="368"/>
      <c r="AO1351" s="368"/>
      <c r="AP1351" s="368"/>
      <c r="AQ1351" s="368"/>
      <c r="AR1351" s="368"/>
      <c r="AS1351" s="368"/>
      <c r="AT1351" s="368"/>
      <c r="AU1351" s="258">
        <f>SUM(AG1351:AT1351)</f>
        <v>0</v>
      </c>
    </row>
    <row r="1352" spans="1:47" ht="15" outlineLevel="1">
      <c r="A1352" s="466"/>
      <c r="B1352" s="256" t="s">
        <v>723</v>
      </c>
      <c r="C1352" s="253" t="s">
        <v>163</v>
      </c>
      <c r="D1352" s="257"/>
      <c r="E1352" s="257"/>
      <c r="F1352" s="257"/>
      <c r="G1352" s="257"/>
      <c r="H1352" s="257"/>
      <c r="I1352" s="257"/>
      <c r="J1352" s="257"/>
      <c r="K1352" s="257"/>
      <c r="L1352" s="257"/>
      <c r="M1352" s="257"/>
      <c r="N1352" s="257"/>
      <c r="O1352" s="257"/>
      <c r="P1352" s="257"/>
      <c r="Q1352" s="257"/>
      <c r="R1352" s="257">
        <f>R1351</f>
        <v>12</v>
      </c>
      <c r="S1352" s="257"/>
      <c r="T1352" s="257"/>
      <c r="U1352" s="257"/>
      <c r="V1352" s="257"/>
      <c r="W1352" s="257"/>
      <c r="X1352" s="257"/>
      <c r="Y1352" s="257"/>
      <c r="Z1352" s="257"/>
      <c r="AA1352" s="257"/>
      <c r="AB1352" s="257"/>
      <c r="AC1352" s="257"/>
      <c r="AD1352" s="257"/>
      <c r="AE1352" s="257"/>
      <c r="AF1352" s="673"/>
      <c r="AG1352" s="364">
        <f>AG1351</f>
        <v>0</v>
      </c>
      <c r="AH1352" s="364">
        <f t="shared" ref="AH1352:AT1352" si="3552">AH1351</f>
        <v>0</v>
      </c>
      <c r="AI1352" s="364">
        <f t="shared" si="3552"/>
        <v>0</v>
      </c>
      <c r="AJ1352" s="364">
        <f t="shared" si="3552"/>
        <v>0</v>
      </c>
      <c r="AK1352" s="364">
        <f t="shared" si="3552"/>
        <v>0</v>
      </c>
      <c r="AL1352" s="364">
        <f t="shared" si="3552"/>
        <v>0</v>
      </c>
      <c r="AM1352" s="364">
        <f t="shared" si="3552"/>
        <v>0</v>
      </c>
      <c r="AN1352" s="364">
        <f t="shared" si="3552"/>
        <v>0</v>
      </c>
      <c r="AO1352" s="364">
        <f t="shared" si="3552"/>
        <v>0</v>
      </c>
      <c r="AP1352" s="364">
        <f t="shared" si="3552"/>
        <v>0</v>
      </c>
      <c r="AQ1352" s="364">
        <f t="shared" si="3552"/>
        <v>0</v>
      </c>
      <c r="AR1352" s="364">
        <f t="shared" si="3552"/>
        <v>0</v>
      </c>
      <c r="AS1352" s="364">
        <f t="shared" si="3552"/>
        <v>0</v>
      </c>
      <c r="AT1352" s="364">
        <f t="shared" si="3552"/>
        <v>0</v>
      </c>
      <c r="AU1352" s="268"/>
    </row>
    <row r="1353" spans="1:47" ht="15" customHeight="1" outlineLevel="1">
      <c r="A1353" s="466"/>
      <c r="B1353" s="256"/>
      <c r="C1353" s="267"/>
      <c r="D1353" s="253"/>
      <c r="E1353" s="253"/>
      <c r="F1353" s="253"/>
      <c r="G1353" s="253"/>
      <c r="H1353" s="253"/>
      <c r="I1353" s="253"/>
      <c r="J1353" s="253"/>
      <c r="K1353" s="253"/>
      <c r="L1353" s="253"/>
      <c r="M1353" s="253"/>
      <c r="N1353" s="253"/>
      <c r="O1353" s="253"/>
      <c r="P1353" s="253"/>
      <c r="Q1353" s="253"/>
      <c r="R1353" s="253"/>
      <c r="S1353" s="253"/>
      <c r="T1353" s="253"/>
      <c r="U1353" s="253"/>
      <c r="V1353" s="253"/>
      <c r="W1353" s="253"/>
      <c r="X1353" s="253"/>
      <c r="Y1353" s="253"/>
      <c r="Z1353" s="253"/>
      <c r="AA1353" s="253"/>
      <c r="AB1353" s="253"/>
      <c r="AC1353" s="253"/>
      <c r="AD1353" s="253"/>
      <c r="AE1353" s="253"/>
      <c r="AF1353" s="253"/>
      <c r="AG1353" s="263"/>
      <c r="AH1353" s="263"/>
      <c r="AI1353" s="263"/>
      <c r="AJ1353" s="263"/>
      <c r="AK1353" s="263"/>
      <c r="AL1353" s="263"/>
      <c r="AM1353" s="263"/>
      <c r="AN1353" s="263"/>
      <c r="AO1353" s="263"/>
      <c r="AP1353" s="263"/>
      <c r="AQ1353" s="263"/>
      <c r="AR1353" s="263"/>
      <c r="AS1353" s="263"/>
      <c r="AT1353" s="263"/>
      <c r="AU1353" s="268"/>
    </row>
    <row r="1354" spans="1:47" ht="15.6">
      <c r="B1354" s="288" t="s">
        <v>724</v>
      </c>
      <c r="C1354" s="290"/>
      <c r="D1354" s="290">
        <f>SUM(D1192:D1347)</f>
        <v>0</v>
      </c>
      <c r="E1354" s="290"/>
      <c r="F1354" s="290"/>
      <c r="G1354" s="290"/>
      <c r="H1354" s="290"/>
      <c r="I1354" s="290"/>
      <c r="J1354" s="290"/>
      <c r="K1354" s="290"/>
      <c r="L1354" s="290"/>
      <c r="M1354" s="290"/>
      <c r="N1354" s="290"/>
      <c r="O1354" s="290"/>
      <c r="P1354" s="290"/>
      <c r="Q1354" s="290"/>
      <c r="R1354" s="290"/>
      <c r="S1354" s="290">
        <f>SUM(S1192:S1347)</f>
        <v>0</v>
      </c>
      <c r="T1354" s="290"/>
      <c r="U1354" s="290"/>
      <c r="V1354" s="290"/>
      <c r="W1354" s="290"/>
      <c r="X1354" s="290"/>
      <c r="Y1354" s="290"/>
      <c r="Z1354" s="290"/>
      <c r="AA1354" s="290"/>
      <c r="AB1354" s="290"/>
      <c r="AC1354" s="290"/>
      <c r="AD1354" s="290"/>
      <c r="AE1354" s="290"/>
      <c r="AF1354" s="290"/>
      <c r="AG1354" s="290">
        <f>IF(AG1190="kWh",SUMPRODUCT(D1192:D1352,AG1192:AG1352))</f>
        <v>0</v>
      </c>
      <c r="AH1354" s="290">
        <f>IF(AH1190="kWh",SUMPRODUCT(D1192:D1352,AH1192:AH1352))</f>
        <v>0</v>
      </c>
      <c r="AI1354" s="290">
        <f>IF(AI1190="kw",SUMPRODUCT(R1192:R1352,S1192:S1352,AI1192:AI1352),SUMPRODUCT(D1192:D1352,AI1192:AI1352))</f>
        <v>0</v>
      </c>
      <c r="AJ1354" s="290">
        <f>IF(AJ1190="kw",SUMPRODUCT(R1192:R1347,S1192:S1347,AJ1192:AJ1347),SUMPRODUCT(D1192:D1347,AJ1192:AJ1347))</f>
        <v>0</v>
      </c>
      <c r="AK1354" s="290">
        <f>IF(AK1190="kw",SUMPRODUCT(R1192:R1347,S1192:S1347,AK1192:AK1347),SUMPRODUCT(D1192:D1347,AK1192:AK1347))</f>
        <v>0</v>
      </c>
      <c r="AL1354" s="290">
        <f>IF(AL1190="kw",SUMPRODUCT(R1192:R1347,S1192:S1347,AL1192:AL1347),SUMPRODUCT(D1192:D1347,AL1192:AL1347))</f>
        <v>0</v>
      </c>
      <c r="AM1354" s="290">
        <f>IF(AM1190="kw",SUMPRODUCT(R1192:R1347,S1192:S1347,AM1192:AM1347),SUMPRODUCT(D1192:D1347,AM1192:AM1347))</f>
        <v>0</v>
      </c>
      <c r="AN1354" s="290">
        <f>IF(AN1190="kw",SUMPRODUCT(R1192:R1347,S1192:S1347,AN1192:AN1347),SUMPRODUCT(D1192:D1347,AN1192:AN1347))</f>
        <v>0</v>
      </c>
      <c r="AO1354" s="290">
        <f>IF(AO1190="kw",SUMPRODUCT(R1192:R1347,S1192:S1347,AO1192:AO1347),SUMPRODUCT(D1192:D1347,AO1192:AO1347))</f>
        <v>0</v>
      </c>
      <c r="AP1354" s="290">
        <f>IF(AP1190="kw",SUMPRODUCT(R1192:R1347,S1192:S1347,AP1192:AP1347),SUMPRODUCT(D1192:D1347,AP1192:AP1347))</f>
        <v>0</v>
      </c>
      <c r="AQ1354" s="290">
        <f>IF(AQ1190="kw",SUMPRODUCT(R1192:R1347,S1192:S1347,AQ1192:AQ1347),SUMPRODUCT(D1192:D1347,AQ1192:AQ1347))</f>
        <v>0</v>
      </c>
      <c r="AR1354" s="290">
        <f>IF(AR1190="kw",SUMPRODUCT(R1192:R1347,S1192:S1347,AR1192:AR1347),SUMPRODUCT(D1192:D1347,AR1192:AR1347))</f>
        <v>0</v>
      </c>
      <c r="AS1354" s="290">
        <f>IF(AS1190="kw",SUMPRODUCT(R1192:R1347,S1192:S1347,AS1192:AS1347),SUMPRODUCT(D1192:D1347,AS1192:AS1347))</f>
        <v>0</v>
      </c>
      <c r="AT1354" s="290">
        <f>IF(AT1190="kw",SUMPRODUCT(R1192:R1347,S1192:S1347,AT1192:AT1347),SUMPRODUCT(D1192:D1347,AT1192:AT1347))</f>
        <v>0</v>
      </c>
      <c r="AU1354" s="291"/>
    </row>
    <row r="1355" spans="1:47" ht="15.6">
      <c r="B1355" s="345" t="s">
        <v>725</v>
      </c>
      <c r="C1355" s="346"/>
      <c r="D1355" s="346"/>
      <c r="E1355" s="346"/>
      <c r="F1355" s="346"/>
      <c r="G1355" s="346"/>
      <c r="H1355" s="346"/>
      <c r="I1355" s="346"/>
      <c r="J1355" s="346"/>
      <c r="K1355" s="346"/>
      <c r="L1355" s="346"/>
      <c r="M1355" s="346"/>
      <c r="N1355" s="346"/>
      <c r="O1355" s="346"/>
      <c r="P1355" s="346"/>
      <c r="Q1355" s="346"/>
      <c r="R1355" s="346"/>
      <c r="S1355" s="346"/>
      <c r="T1355" s="346"/>
      <c r="U1355" s="346"/>
      <c r="V1355" s="346"/>
      <c r="W1355" s="346"/>
      <c r="X1355" s="346"/>
      <c r="Y1355" s="346"/>
      <c r="Z1355" s="346"/>
      <c r="AA1355" s="346"/>
      <c r="AB1355" s="346"/>
      <c r="AC1355" s="346"/>
      <c r="AD1355" s="346"/>
      <c r="AE1355" s="346"/>
      <c r="AF1355" s="346"/>
      <c r="AG1355" s="346">
        <f>HLOOKUP(AG1189,'2. LRAMVA Threshold'!$B$42:$Q$60,13,FALSE)</f>
        <v>494885</v>
      </c>
      <c r="AH1355" s="346">
        <f>HLOOKUP(AH1189,'2. LRAMVA Threshold'!$B$42:$Q$60,13,FALSE)</f>
        <v>2573404</v>
      </c>
      <c r="AI1355" s="346">
        <f>HLOOKUP(AI1189,'2. LRAMVA Threshold'!$B$42:$Q$60,13,FALSE)</f>
        <v>576</v>
      </c>
      <c r="AJ1355" s="346">
        <f>HLOOKUP(AJ1189,'2. LRAMVA Threshold'!$B$42:$Q$60,13,FALSE)</f>
        <v>0</v>
      </c>
      <c r="AK1355" s="346">
        <f>HLOOKUP(AK1189,'2. LRAMVA Threshold'!$B$42:$Q$60,13,FALSE)</f>
        <v>0</v>
      </c>
      <c r="AL1355" s="346">
        <f>HLOOKUP(AL1189,'2. LRAMVA Threshold'!$B$42:$Q$60,13,FALSE)</f>
        <v>0</v>
      </c>
      <c r="AM1355" s="346">
        <f>HLOOKUP(AM1189,'2. LRAMVA Threshold'!$B$42:$Q$60,13,FALSE)</f>
        <v>0</v>
      </c>
      <c r="AN1355" s="346">
        <f>HLOOKUP(AN1189,'2. LRAMVA Threshold'!$B$42:$Q$60,13,FALSE)</f>
        <v>0</v>
      </c>
      <c r="AO1355" s="346">
        <f>HLOOKUP(AO1189,'2. LRAMVA Threshold'!$B$42:$Q$60,13,FALSE)</f>
        <v>0</v>
      </c>
      <c r="AP1355" s="346">
        <f>HLOOKUP(AP1189,'2. LRAMVA Threshold'!$B$42:$Q$60,13,FALSE)</f>
        <v>0</v>
      </c>
      <c r="AQ1355" s="346">
        <f>HLOOKUP(AQ1189,'2. LRAMVA Threshold'!$B$42:$Q$60,13,FALSE)</f>
        <v>0</v>
      </c>
      <c r="AR1355" s="346">
        <f>HLOOKUP(AR1189,'2. LRAMVA Threshold'!$B$42:$Q$60,13,FALSE)</f>
        <v>0</v>
      </c>
      <c r="AS1355" s="346">
        <f>HLOOKUP(AS1189,'2. LRAMVA Threshold'!$B$42:$Q$60,13,FALSE)</f>
        <v>0</v>
      </c>
      <c r="AT1355" s="346">
        <f>HLOOKUP(AT1189,'2. LRAMVA Threshold'!$B$42:$Q$60,13,FALSE)</f>
        <v>0</v>
      </c>
      <c r="AU1355" s="395"/>
    </row>
    <row r="1356" spans="1:47" ht="15">
      <c r="B1356" s="348"/>
      <c r="C1356" s="385"/>
      <c r="D1356" s="386"/>
      <c r="E1356" s="386"/>
      <c r="F1356" s="386"/>
      <c r="G1356" s="386"/>
      <c r="H1356" s="386"/>
      <c r="I1356" s="386"/>
      <c r="J1356" s="386"/>
      <c r="K1356" s="386"/>
      <c r="L1356" s="386"/>
      <c r="M1356" s="386"/>
      <c r="N1356" s="350"/>
      <c r="O1356" s="350"/>
      <c r="P1356" s="350"/>
      <c r="Q1356" s="350"/>
      <c r="R1356" s="386"/>
      <c r="S1356" s="387"/>
      <c r="T1356" s="386"/>
      <c r="U1356" s="386"/>
      <c r="V1356" s="386"/>
      <c r="W1356" s="388"/>
      <c r="X1356" s="388"/>
      <c r="Y1356" s="388"/>
      <c r="Z1356" s="388"/>
      <c r="AA1356" s="386"/>
      <c r="AB1356" s="386"/>
      <c r="AC1356" s="350"/>
      <c r="AD1356" s="350"/>
      <c r="AE1356" s="350"/>
      <c r="AF1356" s="350"/>
      <c r="AG1356" s="389"/>
      <c r="AH1356" s="389"/>
      <c r="AI1356" s="389"/>
      <c r="AJ1356" s="389"/>
      <c r="AK1356" s="389"/>
      <c r="AL1356" s="389"/>
      <c r="AM1356" s="389"/>
      <c r="AN1356" s="353"/>
      <c r="AO1356" s="353"/>
      <c r="AP1356" s="353"/>
      <c r="AQ1356" s="353"/>
      <c r="AR1356" s="353"/>
      <c r="AS1356" s="353"/>
      <c r="AT1356" s="353"/>
      <c r="AU1356" s="354"/>
    </row>
    <row r="1357" spans="1:47" ht="15">
      <c r="B1357" s="285" t="s">
        <v>726</v>
      </c>
      <c r="C1357" s="298"/>
      <c r="D1357" s="298"/>
      <c r="E1357" s="331"/>
      <c r="F1357" s="331"/>
      <c r="G1357" s="331"/>
      <c r="H1357" s="331"/>
      <c r="I1357" s="331"/>
      <c r="J1357" s="331"/>
      <c r="K1357" s="331"/>
      <c r="L1357" s="331"/>
      <c r="M1357" s="331"/>
      <c r="N1357" s="331"/>
      <c r="O1357" s="331"/>
      <c r="P1357" s="331"/>
      <c r="Q1357" s="331"/>
      <c r="R1357" s="331"/>
      <c r="S1357" s="253"/>
      <c r="T1357" s="300"/>
      <c r="U1357" s="300"/>
      <c r="V1357" s="300"/>
      <c r="W1357" s="299"/>
      <c r="X1357" s="299"/>
      <c r="Y1357" s="299"/>
      <c r="Z1357" s="299"/>
      <c r="AA1357" s="300"/>
      <c r="AB1357" s="300"/>
      <c r="AC1357" s="300"/>
      <c r="AD1357" s="300"/>
      <c r="AE1357" s="300"/>
      <c r="AF1357" s="300"/>
      <c r="AG1357" s="737">
        <f>HLOOKUP(AG$35,'3.  Distribution Rates'!$C$122:$P$135,13,FALSE)</f>
        <v>0</v>
      </c>
      <c r="AH1357" s="737">
        <f>HLOOKUP(AH$35,'3.  Distribution Rates'!$C$122:$P$135,13,FALSE)</f>
        <v>1.7500000000000002E-2</v>
      </c>
      <c r="AI1357" s="301">
        <f>HLOOKUP(AI$35,'3.  Distribution Rates'!$C$122:$P$135,13,FALSE)</f>
        <v>3.6349999999999998</v>
      </c>
      <c r="AJ1357" s="301">
        <f>HLOOKUP(AJ$35,'3.  Distribution Rates'!$C$122:$P$135,13,FALSE)</f>
        <v>3.8915999999999999</v>
      </c>
      <c r="AK1357" s="301">
        <f>HLOOKUP(AK$35,'3.  Distribution Rates'!$C$122:$P$135,13,FALSE)</f>
        <v>0</v>
      </c>
      <c r="AL1357" s="301">
        <f>HLOOKUP(AL$35,'3.  Distribution Rates'!$C$122:$P$135,13,FALSE)</f>
        <v>0</v>
      </c>
      <c r="AM1357" s="301">
        <f>HLOOKUP(AM$35,'3.  Distribution Rates'!$C$122:$P$135,13,FALSE)</f>
        <v>0</v>
      </c>
      <c r="AN1357" s="301">
        <f>HLOOKUP(AN$35,'3.  Distribution Rates'!$C$122:$P$135,13,FALSE)</f>
        <v>0</v>
      </c>
      <c r="AO1357" s="301">
        <f>HLOOKUP(AO$35,'3.  Distribution Rates'!$C$122:$P$135,13,FALSE)</f>
        <v>0</v>
      </c>
      <c r="AP1357" s="301">
        <f>HLOOKUP(AP$35,'3.  Distribution Rates'!$C$122:$P$135,13,FALSE)</f>
        <v>0</v>
      </c>
      <c r="AQ1357" s="301">
        <f>HLOOKUP(AQ$35,'3.  Distribution Rates'!$C$122:$P$135,13,FALSE)</f>
        <v>0</v>
      </c>
      <c r="AR1357" s="301">
        <f>HLOOKUP(AR$35,'3.  Distribution Rates'!$C$122:$P$135,13,FALSE)</f>
        <v>0</v>
      </c>
      <c r="AS1357" s="301">
        <f>HLOOKUP(AS$35,'3.  Distribution Rates'!$C$122:$P$135,13,FALSE)</f>
        <v>0</v>
      </c>
      <c r="AT1357" s="301">
        <f>HLOOKUP(AT$35,'3.  Distribution Rates'!$C$122:$P$135,13,FALSE)</f>
        <v>0</v>
      </c>
      <c r="AU1357" s="397"/>
    </row>
    <row r="1358" spans="1:47" ht="15">
      <c r="B1358" s="285" t="s">
        <v>727</v>
      </c>
      <c r="C1358" s="303"/>
      <c r="D1358" s="245"/>
      <c r="E1358" s="242"/>
      <c r="F1358" s="242"/>
      <c r="G1358" s="242"/>
      <c r="H1358" s="242"/>
      <c r="I1358" s="242"/>
      <c r="J1358" s="242"/>
      <c r="K1358" s="242"/>
      <c r="L1358" s="242"/>
      <c r="M1358" s="242"/>
      <c r="N1358" s="242"/>
      <c r="O1358" s="242"/>
      <c r="P1358" s="242"/>
      <c r="Q1358" s="242"/>
      <c r="R1358" s="242"/>
      <c r="S1358" s="253"/>
      <c r="T1358" s="242"/>
      <c r="U1358" s="242"/>
      <c r="V1358" s="242"/>
      <c r="W1358" s="245"/>
      <c r="X1358" s="245"/>
      <c r="Y1358" s="245"/>
      <c r="Z1358" s="245"/>
      <c r="AA1358" s="242"/>
      <c r="AB1358" s="242"/>
      <c r="AC1358" s="242"/>
      <c r="AD1358" s="242"/>
      <c r="AE1358" s="242"/>
      <c r="AF1358" s="242"/>
      <c r="AG1358" s="333">
        <f>'4.  2011-2014 LRAM'!AM144*AG1357</f>
        <v>0</v>
      </c>
      <c r="AH1358" s="333">
        <f>'4.  2011-2014 LRAM'!AN144*AH1357</f>
        <v>0</v>
      </c>
      <c r="AI1358" s="333">
        <f>'4.  2011-2014 LRAM'!AO144*AI1357</f>
        <v>0</v>
      </c>
      <c r="AJ1358" s="333">
        <f>'4.  2011-2014 LRAM'!AP144*AJ1357</f>
        <v>0</v>
      </c>
      <c r="AK1358" s="333">
        <f>'4.  2011-2014 LRAM'!AQ144*AK1357</f>
        <v>0</v>
      </c>
      <c r="AL1358" s="333">
        <f>'4.  2011-2014 LRAM'!AR144*AL1357</f>
        <v>0</v>
      </c>
      <c r="AM1358" s="333">
        <f>'4.  2011-2014 LRAM'!AS144*AM1357</f>
        <v>0</v>
      </c>
      <c r="AN1358" s="333">
        <f>'4.  2011-2014 LRAM'!AT144*AN1357</f>
        <v>0</v>
      </c>
      <c r="AO1358" s="333">
        <f>'4.  2011-2014 LRAM'!AU144*AO1357</f>
        <v>0</v>
      </c>
      <c r="AP1358" s="333">
        <f>'4.  2011-2014 LRAM'!AV144*AP1357</f>
        <v>0</v>
      </c>
      <c r="AQ1358" s="333">
        <f>'4.  2011-2014 LRAM'!AW144*AQ1357</f>
        <v>0</v>
      </c>
      <c r="AR1358" s="333">
        <f>'4.  2011-2014 LRAM'!AX144*AR1357</f>
        <v>0</v>
      </c>
      <c r="AS1358" s="333">
        <f>'4.  2011-2014 LRAM'!AY144*AS1357</f>
        <v>0</v>
      </c>
      <c r="AT1358" s="333">
        <f>'4.  2011-2014 LRAM'!AZ144*AT1357</f>
        <v>0</v>
      </c>
      <c r="AU1358" s="545">
        <f t="shared" ref="AU1358:AU1368" si="3553">SUM(AG1358:AT1358)</f>
        <v>0</v>
      </c>
    </row>
    <row r="1359" spans="1:47" ht="15">
      <c r="B1359" s="285" t="s">
        <v>728</v>
      </c>
      <c r="C1359" s="303"/>
      <c r="D1359" s="245"/>
      <c r="E1359" s="242"/>
      <c r="F1359" s="242"/>
      <c r="G1359" s="242"/>
      <c r="H1359" s="242"/>
      <c r="I1359" s="242"/>
      <c r="J1359" s="242"/>
      <c r="K1359" s="242"/>
      <c r="L1359" s="242"/>
      <c r="M1359" s="242"/>
      <c r="N1359" s="242"/>
      <c r="O1359" s="242"/>
      <c r="P1359" s="242"/>
      <c r="Q1359" s="242"/>
      <c r="R1359" s="242"/>
      <c r="S1359" s="253"/>
      <c r="T1359" s="242"/>
      <c r="U1359" s="242"/>
      <c r="V1359" s="242"/>
      <c r="W1359" s="245"/>
      <c r="X1359" s="245"/>
      <c r="Y1359" s="245"/>
      <c r="Z1359" s="245"/>
      <c r="AA1359" s="242"/>
      <c r="AB1359" s="242"/>
      <c r="AC1359" s="242"/>
      <c r="AD1359" s="242"/>
      <c r="AE1359" s="242"/>
      <c r="AF1359" s="242"/>
      <c r="AG1359" s="333">
        <f>'4.  2011-2014 LRAM'!AM284*AG1357</f>
        <v>0</v>
      </c>
      <c r="AH1359" s="333">
        <f>'4.  2011-2014 LRAM'!AN284*AH1357</f>
        <v>0</v>
      </c>
      <c r="AI1359" s="333">
        <f>'4.  2011-2014 LRAM'!AO284*AI1357</f>
        <v>0</v>
      </c>
      <c r="AJ1359" s="333">
        <f>'4.  2011-2014 LRAM'!AP284*AJ1357</f>
        <v>0</v>
      </c>
      <c r="AK1359" s="333">
        <f>'4.  2011-2014 LRAM'!AQ284*AK1357</f>
        <v>0</v>
      </c>
      <c r="AL1359" s="333">
        <f>'4.  2011-2014 LRAM'!AR284*AL1357</f>
        <v>0</v>
      </c>
      <c r="AM1359" s="333">
        <f>'4.  2011-2014 LRAM'!AS284*AM1357</f>
        <v>0</v>
      </c>
      <c r="AN1359" s="333">
        <f>'4.  2011-2014 LRAM'!AT284*AN1357</f>
        <v>0</v>
      </c>
      <c r="AO1359" s="333">
        <f>'4.  2011-2014 LRAM'!AU284*AO1357</f>
        <v>0</v>
      </c>
      <c r="AP1359" s="333">
        <f>'4.  2011-2014 LRAM'!AV284*AP1357</f>
        <v>0</v>
      </c>
      <c r="AQ1359" s="333">
        <f>'4.  2011-2014 LRAM'!AW284*AQ1357</f>
        <v>0</v>
      </c>
      <c r="AR1359" s="333">
        <f>'4.  2011-2014 LRAM'!AX284*AR1357</f>
        <v>0</v>
      </c>
      <c r="AS1359" s="333">
        <f>'4.  2011-2014 LRAM'!AY284*AS1357</f>
        <v>0</v>
      </c>
      <c r="AT1359" s="333">
        <f>'4.  2011-2014 LRAM'!AZ284*AT1357</f>
        <v>0</v>
      </c>
      <c r="AU1359" s="545">
        <f t="shared" si="3553"/>
        <v>0</v>
      </c>
    </row>
    <row r="1360" spans="1:47" ht="15">
      <c r="B1360" s="285" t="s">
        <v>729</v>
      </c>
      <c r="C1360" s="303"/>
      <c r="D1360" s="245"/>
      <c r="E1360" s="242"/>
      <c r="F1360" s="242"/>
      <c r="G1360" s="242"/>
      <c r="H1360" s="242"/>
      <c r="I1360" s="242"/>
      <c r="J1360" s="242"/>
      <c r="K1360" s="242"/>
      <c r="L1360" s="242"/>
      <c r="M1360" s="242"/>
      <c r="N1360" s="242"/>
      <c r="O1360" s="242"/>
      <c r="P1360" s="242"/>
      <c r="Q1360" s="242"/>
      <c r="R1360" s="242"/>
      <c r="S1360" s="253"/>
      <c r="T1360" s="242"/>
      <c r="U1360" s="242"/>
      <c r="V1360" s="242"/>
      <c r="W1360" s="245"/>
      <c r="X1360" s="245"/>
      <c r="Y1360" s="245"/>
      <c r="Z1360" s="245"/>
      <c r="AA1360" s="242"/>
      <c r="AB1360" s="242"/>
      <c r="AC1360" s="242"/>
      <c r="AD1360" s="242"/>
      <c r="AE1360" s="242"/>
      <c r="AF1360" s="242"/>
      <c r="AG1360" s="333">
        <f>'4.  2011-2014 LRAM'!AM421*AG1357</f>
        <v>0</v>
      </c>
      <c r="AH1360" s="333">
        <f>'4.  2011-2014 LRAM'!AN421*AH1357</f>
        <v>0</v>
      </c>
      <c r="AI1360" s="333">
        <f>'4.  2011-2014 LRAM'!AO421*AI1357</f>
        <v>0</v>
      </c>
      <c r="AJ1360" s="333">
        <f>'4.  2011-2014 LRAM'!AP421*AJ1357</f>
        <v>0</v>
      </c>
      <c r="AK1360" s="333">
        <f>'4.  2011-2014 LRAM'!AQ421*AK1357</f>
        <v>0</v>
      </c>
      <c r="AL1360" s="333">
        <f>'4.  2011-2014 LRAM'!AR421*AL1357</f>
        <v>0</v>
      </c>
      <c r="AM1360" s="333">
        <f>'4.  2011-2014 LRAM'!AS421*AM1357</f>
        <v>0</v>
      </c>
      <c r="AN1360" s="333">
        <f>'4.  2011-2014 LRAM'!AT421*AN1357</f>
        <v>0</v>
      </c>
      <c r="AO1360" s="333">
        <f>'4.  2011-2014 LRAM'!AU421*AO1357</f>
        <v>0</v>
      </c>
      <c r="AP1360" s="333">
        <f>'4.  2011-2014 LRAM'!AV421*AP1357</f>
        <v>0</v>
      </c>
      <c r="AQ1360" s="333">
        <f>'4.  2011-2014 LRAM'!AW421*AQ1357</f>
        <v>0</v>
      </c>
      <c r="AR1360" s="333">
        <f>'4.  2011-2014 LRAM'!AX421*AR1357</f>
        <v>0</v>
      </c>
      <c r="AS1360" s="333">
        <f>'4.  2011-2014 LRAM'!AY421*AS1357</f>
        <v>0</v>
      </c>
      <c r="AT1360" s="333">
        <f>'4.  2011-2014 LRAM'!AZ421*AT1357</f>
        <v>0</v>
      </c>
      <c r="AU1360" s="545">
        <f t="shared" si="3553"/>
        <v>0</v>
      </c>
    </row>
    <row r="1361" spans="2:47" ht="15">
      <c r="B1361" s="285" t="s">
        <v>730</v>
      </c>
      <c r="C1361" s="303"/>
      <c r="D1361" s="245"/>
      <c r="E1361" s="242"/>
      <c r="F1361" s="242"/>
      <c r="G1361" s="242"/>
      <c r="H1361" s="242"/>
      <c r="I1361" s="242"/>
      <c r="J1361" s="242"/>
      <c r="K1361" s="242"/>
      <c r="L1361" s="242"/>
      <c r="M1361" s="242"/>
      <c r="N1361" s="242"/>
      <c r="O1361" s="242"/>
      <c r="P1361" s="242"/>
      <c r="Q1361" s="242"/>
      <c r="R1361" s="242"/>
      <c r="S1361" s="253"/>
      <c r="T1361" s="242"/>
      <c r="U1361" s="242"/>
      <c r="V1361" s="242"/>
      <c r="W1361" s="245"/>
      <c r="X1361" s="245"/>
      <c r="Y1361" s="245"/>
      <c r="Z1361" s="245"/>
      <c r="AA1361" s="242"/>
      <c r="AB1361" s="242"/>
      <c r="AC1361" s="242"/>
      <c r="AD1361" s="242"/>
      <c r="AE1361" s="242"/>
      <c r="AF1361" s="242"/>
      <c r="AG1361" s="333">
        <f>'4.  2011-2014 LRAM'!AM559*AG1357</f>
        <v>0</v>
      </c>
      <c r="AH1361" s="333">
        <f>'4.  2011-2014 LRAM'!AN559*AH1357</f>
        <v>6528.6411778000011</v>
      </c>
      <c r="AI1361" s="333">
        <f>'4.  2011-2014 LRAM'!AO559*AI1357</f>
        <v>10403.496791693458</v>
      </c>
      <c r="AJ1361" s="333">
        <f>'4.  2011-2014 LRAM'!AP559*AJ1357</f>
        <v>0</v>
      </c>
      <c r="AK1361" s="333">
        <f>'4.  2011-2014 LRAM'!AQ559*AK1357</f>
        <v>0</v>
      </c>
      <c r="AL1361" s="333">
        <f>'4.  2011-2014 LRAM'!AR559*AL1357</f>
        <v>0</v>
      </c>
      <c r="AM1361" s="333">
        <f>'4.  2011-2014 LRAM'!AS559*AM1357</f>
        <v>0</v>
      </c>
      <c r="AN1361" s="333">
        <f>'4.  2011-2014 LRAM'!AT559*AN1357</f>
        <v>0</v>
      </c>
      <c r="AO1361" s="333">
        <f>'4.  2011-2014 LRAM'!AU559*AO1357</f>
        <v>0</v>
      </c>
      <c r="AP1361" s="333">
        <f>'4.  2011-2014 LRAM'!AV559*AP1357</f>
        <v>0</v>
      </c>
      <c r="AQ1361" s="333">
        <f>'4.  2011-2014 LRAM'!AW559*AQ1357</f>
        <v>0</v>
      </c>
      <c r="AR1361" s="333">
        <f>'4.  2011-2014 LRAM'!AX559*AR1357</f>
        <v>0</v>
      </c>
      <c r="AS1361" s="333">
        <f>'4.  2011-2014 LRAM'!AY559*AS1357</f>
        <v>0</v>
      </c>
      <c r="AT1361" s="333">
        <f>'4.  2011-2014 LRAM'!AZ559*AT1357</f>
        <v>0</v>
      </c>
      <c r="AU1361" s="545">
        <f>SUM(AG1361:AT1361)</f>
        <v>16932.137969493459</v>
      </c>
    </row>
    <row r="1362" spans="2:47" ht="15">
      <c r="B1362" s="285" t="s">
        <v>731</v>
      </c>
      <c r="C1362" s="303"/>
      <c r="D1362" s="245"/>
      <c r="E1362" s="242"/>
      <c r="F1362" s="242"/>
      <c r="G1362" s="242"/>
      <c r="H1362" s="242"/>
      <c r="I1362" s="242"/>
      <c r="J1362" s="242"/>
      <c r="K1362" s="242"/>
      <c r="L1362" s="242"/>
      <c r="M1362" s="242"/>
      <c r="N1362" s="242"/>
      <c r="O1362" s="242"/>
      <c r="P1362" s="242"/>
      <c r="Q1362" s="242"/>
      <c r="R1362" s="242"/>
      <c r="S1362" s="253"/>
      <c r="T1362" s="242"/>
      <c r="U1362" s="242"/>
      <c r="V1362" s="242"/>
      <c r="W1362" s="245"/>
      <c r="X1362" s="245"/>
      <c r="Y1362" s="245"/>
      <c r="Z1362" s="245"/>
      <c r="AA1362" s="242"/>
      <c r="AB1362" s="242"/>
      <c r="AC1362" s="242"/>
      <c r="AD1362" s="242"/>
      <c r="AE1362" s="242"/>
      <c r="AF1362" s="242"/>
      <c r="AG1362" s="333">
        <f>AG213*AG1357</f>
        <v>0</v>
      </c>
      <c r="AH1362" s="333">
        <f t="shared" ref="AH1362:AT1362" si="3554">AH213*AH1357</f>
        <v>5644.1112000000012</v>
      </c>
      <c r="AI1362" s="333">
        <f t="shared" si="3554"/>
        <v>15260.020799999998</v>
      </c>
      <c r="AJ1362" s="333">
        <f t="shared" si="3554"/>
        <v>0</v>
      </c>
      <c r="AK1362" s="333">
        <f t="shared" si="3554"/>
        <v>0</v>
      </c>
      <c r="AL1362" s="333">
        <f t="shared" si="3554"/>
        <v>0</v>
      </c>
      <c r="AM1362" s="333">
        <f t="shared" si="3554"/>
        <v>0</v>
      </c>
      <c r="AN1362" s="333">
        <f t="shared" si="3554"/>
        <v>0</v>
      </c>
      <c r="AO1362" s="333">
        <f t="shared" si="3554"/>
        <v>0</v>
      </c>
      <c r="AP1362" s="333">
        <f t="shared" si="3554"/>
        <v>0</v>
      </c>
      <c r="AQ1362" s="333">
        <f t="shared" si="3554"/>
        <v>0</v>
      </c>
      <c r="AR1362" s="333">
        <f t="shared" si="3554"/>
        <v>0</v>
      </c>
      <c r="AS1362" s="333">
        <f t="shared" si="3554"/>
        <v>0</v>
      </c>
      <c r="AT1362" s="333">
        <f t="shared" si="3554"/>
        <v>0</v>
      </c>
      <c r="AU1362" s="545">
        <f t="shared" si="3553"/>
        <v>20904.131999999998</v>
      </c>
    </row>
    <row r="1363" spans="2:47" ht="15">
      <c r="B1363" s="285" t="s">
        <v>732</v>
      </c>
      <c r="C1363" s="303"/>
      <c r="D1363" s="245"/>
      <c r="E1363" s="242"/>
      <c r="F1363" s="242"/>
      <c r="G1363" s="242"/>
      <c r="H1363" s="242"/>
      <c r="I1363" s="242"/>
      <c r="J1363" s="242"/>
      <c r="K1363" s="242"/>
      <c r="L1363" s="242"/>
      <c r="M1363" s="242"/>
      <c r="N1363" s="242"/>
      <c r="O1363" s="242"/>
      <c r="P1363" s="242"/>
      <c r="Q1363" s="242"/>
      <c r="R1363" s="242"/>
      <c r="S1363" s="253"/>
      <c r="T1363" s="242"/>
      <c r="U1363" s="242"/>
      <c r="V1363" s="242"/>
      <c r="W1363" s="245"/>
      <c r="X1363" s="245"/>
      <c r="Y1363" s="245"/>
      <c r="Z1363" s="245"/>
      <c r="AA1363" s="242"/>
      <c r="AB1363" s="242"/>
      <c r="AC1363" s="242"/>
      <c r="AD1363" s="242"/>
      <c r="AE1363" s="242"/>
      <c r="AF1363" s="242"/>
      <c r="AG1363" s="333">
        <f>AG404*AG1357</f>
        <v>0</v>
      </c>
      <c r="AH1363" s="333">
        <f t="shared" ref="AH1363:AT1363" si="3555">AH404*AH1357</f>
        <v>2528.1847500000003</v>
      </c>
      <c r="AI1363" s="333">
        <f t="shared" si="3555"/>
        <v>5025.0240000000003</v>
      </c>
      <c r="AJ1363" s="333">
        <f t="shared" si="3555"/>
        <v>0</v>
      </c>
      <c r="AK1363" s="333">
        <f t="shared" si="3555"/>
        <v>0</v>
      </c>
      <c r="AL1363" s="333">
        <f t="shared" si="3555"/>
        <v>0</v>
      </c>
      <c r="AM1363" s="333">
        <f t="shared" si="3555"/>
        <v>0</v>
      </c>
      <c r="AN1363" s="333">
        <f t="shared" si="3555"/>
        <v>0</v>
      </c>
      <c r="AO1363" s="333">
        <f t="shared" si="3555"/>
        <v>0</v>
      </c>
      <c r="AP1363" s="333">
        <f t="shared" si="3555"/>
        <v>0</v>
      </c>
      <c r="AQ1363" s="333">
        <f t="shared" si="3555"/>
        <v>0</v>
      </c>
      <c r="AR1363" s="333">
        <f t="shared" si="3555"/>
        <v>0</v>
      </c>
      <c r="AS1363" s="333">
        <f t="shared" si="3555"/>
        <v>0</v>
      </c>
      <c r="AT1363" s="333">
        <f t="shared" si="3555"/>
        <v>0</v>
      </c>
      <c r="AU1363" s="545">
        <f t="shared" si="3553"/>
        <v>7553.2087500000007</v>
      </c>
    </row>
    <row r="1364" spans="2:47" ht="15">
      <c r="B1364" s="285" t="s">
        <v>733</v>
      </c>
      <c r="C1364" s="303"/>
      <c r="D1364" s="245"/>
      <c r="E1364" s="242"/>
      <c r="F1364" s="242"/>
      <c r="G1364" s="242"/>
      <c r="H1364" s="242"/>
      <c r="I1364" s="242"/>
      <c r="J1364" s="242"/>
      <c r="K1364" s="242"/>
      <c r="L1364" s="242"/>
      <c r="M1364" s="242"/>
      <c r="N1364" s="242"/>
      <c r="O1364" s="242"/>
      <c r="P1364" s="242"/>
      <c r="Q1364" s="242"/>
      <c r="R1364" s="242"/>
      <c r="S1364" s="253"/>
      <c r="T1364" s="242"/>
      <c r="U1364" s="242"/>
      <c r="V1364" s="242"/>
      <c r="W1364" s="245"/>
      <c r="X1364" s="245"/>
      <c r="Y1364" s="245"/>
      <c r="Z1364" s="245"/>
      <c r="AA1364" s="242"/>
      <c r="AB1364" s="242"/>
      <c r="AC1364" s="242"/>
      <c r="AD1364" s="242"/>
      <c r="AE1364" s="242"/>
      <c r="AF1364" s="242"/>
      <c r="AG1364" s="333">
        <f>AG595*AG1357</f>
        <v>0</v>
      </c>
      <c r="AH1364" s="333">
        <f t="shared" ref="AH1364:AT1364" si="3556">AH595*AH1357</f>
        <v>8123.9795000000013</v>
      </c>
      <c r="AI1364" s="333">
        <f t="shared" si="3556"/>
        <v>23083.704000000002</v>
      </c>
      <c r="AJ1364" s="333">
        <f t="shared" si="3556"/>
        <v>0</v>
      </c>
      <c r="AK1364" s="333">
        <f t="shared" si="3556"/>
        <v>0</v>
      </c>
      <c r="AL1364" s="333">
        <f t="shared" si="3556"/>
        <v>0</v>
      </c>
      <c r="AM1364" s="333">
        <f t="shared" si="3556"/>
        <v>0</v>
      </c>
      <c r="AN1364" s="333">
        <f t="shared" si="3556"/>
        <v>0</v>
      </c>
      <c r="AO1364" s="333">
        <f t="shared" si="3556"/>
        <v>0</v>
      </c>
      <c r="AP1364" s="333">
        <f t="shared" si="3556"/>
        <v>0</v>
      </c>
      <c r="AQ1364" s="333">
        <f t="shared" si="3556"/>
        <v>0</v>
      </c>
      <c r="AR1364" s="333">
        <f t="shared" si="3556"/>
        <v>0</v>
      </c>
      <c r="AS1364" s="333">
        <f t="shared" si="3556"/>
        <v>0</v>
      </c>
      <c r="AT1364" s="333">
        <f t="shared" si="3556"/>
        <v>0</v>
      </c>
      <c r="AU1364" s="545">
        <f t="shared" si="3553"/>
        <v>31207.683500000003</v>
      </c>
    </row>
    <row r="1365" spans="2:47" ht="15">
      <c r="B1365" s="285" t="s">
        <v>734</v>
      </c>
      <c r="C1365" s="303"/>
      <c r="D1365" s="245"/>
      <c r="E1365" s="242"/>
      <c r="F1365" s="242"/>
      <c r="G1365" s="242"/>
      <c r="H1365" s="242"/>
      <c r="I1365" s="242"/>
      <c r="J1365" s="242"/>
      <c r="K1365" s="242"/>
      <c r="L1365" s="242"/>
      <c r="M1365" s="242"/>
      <c r="N1365" s="242"/>
      <c r="O1365" s="242"/>
      <c r="P1365" s="242"/>
      <c r="Q1365" s="242"/>
      <c r="R1365" s="242"/>
      <c r="S1365" s="253"/>
      <c r="T1365" s="242"/>
      <c r="U1365" s="242"/>
      <c r="V1365" s="242"/>
      <c r="W1365" s="245"/>
      <c r="X1365" s="245"/>
      <c r="Y1365" s="245"/>
      <c r="Z1365" s="245"/>
      <c r="AA1365" s="242"/>
      <c r="AB1365" s="242"/>
      <c r="AC1365" s="242"/>
      <c r="AD1365" s="242"/>
      <c r="AE1365" s="242"/>
      <c r="AF1365" s="242"/>
      <c r="AG1365" s="333">
        <f>AG786*AG1357</f>
        <v>0</v>
      </c>
      <c r="AH1365" s="333">
        <f t="shared" ref="AH1365:AT1365" si="3557">AH786*AH1357</f>
        <v>936.92412553747067</v>
      </c>
      <c r="AI1365" s="333">
        <f t="shared" si="3557"/>
        <v>3175.8496077511891</v>
      </c>
      <c r="AJ1365" s="333">
        <f t="shared" si="3557"/>
        <v>0</v>
      </c>
      <c r="AK1365" s="333">
        <f t="shared" si="3557"/>
        <v>0</v>
      </c>
      <c r="AL1365" s="333">
        <f t="shared" si="3557"/>
        <v>0</v>
      </c>
      <c r="AM1365" s="333">
        <f t="shared" si="3557"/>
        <v>0</v>
      </c>
      <c r="AN1365" s="333">
        <f t="shared" si="3557"/>
        <v>0</v>
      </c>
      <c r="AO1365" s="333">
        <f t="shared" si="3557"/>
        <v>0</v>
      </c>
      <c r="AP1365" s="333">
        <f t="shared" si="3557"/>
        <v>0</v>
      </c>
      <c r="AQ1365" s="333">
        <f t="shared" si="3557"/>
        <v>0</v>
      </c>
      <c r="AR1365" s="333">
        <f t="shared" si="3557"/>
        <v>0</v>
      </c>
      <c r="AS1365" s="333">
        <f t="shared" si="3557"/>
        <v>0</v>
      </c>
      <c r="AT1365" s="333">
        <f t="shared" si="3557"/>
        <v>0</v>
      </c>
      <c r="AU1365" s="545">
        <f t="shared" si="3553"/>
        <v>4112.77373328866</v>
      </c>
    </row>
    <row r="1366" spans="2:47" ht="15">
      <c r="B1366" s="285" t="s">
        <v>735</v>
      </c>
      <c r="C1366" s="303"/>
      <c r="D1366" s="245"/>
      <c r="E1366" s="242"/>
      <c r="F1366" s="242"/>
      <c r="G1366" s="242"/>
      <c r="H1366" s="242"/>
      <c r="I1366" s="242"/>
      <c r="J1366" s="242"/>
      <c r="K1366" s="242"/>
      <c r="L1366" s="242"/>
      <c r="M1366" s="242"/>
      <c r="N1366" s="242"/>
      <c r="O1366" s="242"/>
      <c r="P1366" s="242"/>
      <c r="Q1366" s="242"/>
      <c r="R1366" s="242"/>
      <c r="S1366" s="253"/>
      <c r="T1366" s="242"/>
      <c r="U1366" s="242"/>
      <c r="V1366" s="242"/>
      <c r="W1366" s="245"/>
      <c r="X1366" s="245"/>
      <c r="Y1366" s="245"/>
      <c r="Z1366" s="245"/>
      <c r="AA1366" s="242"/>
      <c r="AB1366" s="242"/>
      <c r="AC1366" s="242"/>
      <c r="AD1366" s="242"/>
      <c r="AE1366" s="242"/>
      <c r="AF1366" s="242"/>
      <c r="AG1366" s="333">
        <f>AG1357*AG982</f>
        <v>0</v>
      </c>
      <c r="AH1366" s="333">
        <f t="shared" ref="AH1366:AT1366" si="3558">AH1357*AH982</f>
        <v>3281.3685799999998</v>
      </c>
      <c r="AI1366" s="333">
        <f t="shared" si="3558"/>
        <v>9836.484480000001</v>
      </c>
      <c r="AJ1366" s="333">
        <f t="shared" si="3558"/>
        <v>0</v>
      </c>
      <c r="AK1366" s="333">
        <f t="shared" si="3558"/>
        <v>0</v>
      </c>
      <c r="AL1366" s="333">
        <f t="shared" si="3558"/>
        <v>0</v>
      </c>
      <c r="AM1366" s="333">
        <f t="shared" si="3558"/>
        <v>0</v>
      </c>
      <c r="AN1366" s="333">
        <f t="shared" si="3558"/>
        <v>0</v>
      </c>
      <c r="AO1366" s="333">
        <f t="shared" si="3558"/>
        <v>0</v>
      </c>
      <c r="AP1366" s="333">
        <f t="shared" si="3558"/>
        <v>0</v>
      </c>
      <c r="AQ1366" s="333">
        <f t="shared" si="3558"/>
        <v>0</v>
      </c>
      <c r="AR1366" s="333">
        <f t="shared" si="3558"/>
        <v>0</v>
      </c>
      <c r="AS1366" s="333">
        <f t="shared" si="3558"/>
        <v>0</v>
      </c>
      <c r="AT1366" s="333">
        <f t="shared" si="3558"/>
        <v>0</v>
      </c>
      <c r="AU1366" s="545">
        <f t="shared" si="3553"/>
        <v>13117.853060000001</v>
      </c>
    </row>
    <row r="1367" spans="2:47" ht="15">
      <c r="B1367" s="285" t="s">
        <v>740</v>
      </c>
      <c r="C1367" s="303"/>
      <c r="D1367" s="245"/>
      <c r="E1367" s="242"/>
      <c r="F1367" s="242"/>
      <c r="G1367" s="242"/>
      <c r="H1367" s="242"/>
      <c r="I1367" s="242"/>
      <c r="J1367" s="242"/>
      <c r="K1367" s="242"/>
      <c r="L1367" s="242"/>
      <c r="M1367" s="242"/>
      <c r="N1367" s="242"/>
      <c r="O1367" s="242"/>
      <c r="P1367" s="242"/>
      <c r="Q1367" s="242"/>
      <c r="R1367" s="242"/>
      <c r="S1367" s="253"/>
      <c r="T1367" s="242"/>
      <c r="U1367" s="242"/>
      <c r="V1367" s="242"/>
      <c r="W1367" s="245"/>
      <c r="X1367" s="245"/>
      <c r="Y1367" s="245"/>
      <c r="Z1367" s="245"/>
      <c r="AA1367" s="242"/>
      <c r="AB1367" s="242"/>
      <c r="AC1367" s="242"/>
      <c r="AD1367" s="242"/>
      <c r="AE1367" s="242"/>
      <c r="AF1367" s="242"/>
      <c r="AG1367" s="333">
        <f>AG1177*AG1357</f>
        <v>0</v>
      </c>
      <c r="AH1367" s="333">
        <f t="shared" ref="AH1367:AT1367" si="3559">AH1177*AH1357</f>
        <v>0</v>
      </c>
      <c r="AI1367" s="333">
        <f t="shared" si="3559"/>
        <v>0</v>
      </c>
      <c r="AJ1367" s="333">
        <f t="shared" si="3559"/>
        <v>0</v>
      </c>
      <c r="AK1367" s="333">
        <f t="shared" si="3559"/>
        <v>0</v>
      </c>
      <c r="AL1367" s="333">
        <f t="shared" si="3559"/>
        <v>0</v>
      </c>
      <c r="AM1367" s="333">
        <f t="shared" si="3559"/>
        <v>0</v>
      </c>
      <c r="AN1367" s="333">
        <f t="shared" si="3559"/>
        <v>0</v>
      </c>
      <c r="AO1367" s="333">
        <f t="shared" si="3559"/>
        <v>0</v>
      </c>
      <c r="AP1367" s="333">
        <f t="shared" si="3559"/>
        <v>0</v>
      </c>
      <c r="AQ1367" s="333">
        <f t="shared" si="3559"/>
        <v>0</v>
      </c>
      <c r="AR1367" s="333">
        <f t="shared" si="3559"/>
        <v>0</v>
      </c>
      <c r="AS1367" s="333">
        <f t="shared" si="3559"/>
        <v>0</v>
      </c>
      <c r="AT1367" s="333">
        <f t="shared" si="3559"/>
        <v>0</v>
      </c>
      <c r="AU1367" s="545">
        <f t="shared" si="3553"/>
        <v>0</v>
      </c>
    </row>
    <row r="1368" spans="2:47" ht="15">
      <c r="B1368" s="285" t="s">
        <v>736</v>
      </c>
      <c r="C1368" s="303"/>
      <c r="D1368" s="245"/>
      <c r="E1368" s="242"/>
      <c r="F1368" s="242"/>
      <c r="G1368" s="242"/>
      <c r="H1368" s="242"/>
      <c r="I1368" s="242"/>
      <c r="J1368" s="242"/>
      <c r="K1368" s="242"/>
      <c r="L1368" s="242"/>
      <c r="M1368" s="242"/>
      <c r="N1368" s="242"/>
      <c r="O1368" s="242"/>
      <c r="P1368" s="242"/>
      <c r="Q1368" s="242"/>
      <c r="R1368" s="242"/>
      <c r="S1368" s="253"/>
      <c r="T1368" s="242"/>
      <c r="U1368" s="242"/>
      <c r="V1368" s="242"/>
      <c r="W1368" s="245"/>
      <c r="X1368" s="245"/>
      <c r="Y1368" s="245"/>
      <c r="Z1368" s="245"/>
      <c r="AA1368" s="242"/>
      <c r="AB1368" s="242"/>
      <c r="AC1368" s="242"/>
      <c r="AD1368" s="242"/>
      <c r="AE1368" s="242"/>
      <c r="AF1368" s="242"/>
      <c r="AG1368" s="333">
        <f>AG1354*AG1357</f>
        <v>0</v>
      </c>
      <c r="AH1368" s="333">
        <f t="shared" ref="AH1368:AT1368" si="3560">AH1354*AH1357</f>
        <v>0</v>
      </c>
      <c r="AI1368" s="333">
        <f t="shared" si="3560"/>
        <v>0</v>
      </c>
      <c r="AJ1368" s="333">
        <f t="shared" si="3560"/>
        <v>0</v>
      </c>
      <c r="AK1368" s="333">
        <f t="shared" si="3560"/>
        <v>0</v>
      </c>
      <c r="AL1368" s="333">
        <f t="shared" si="3560"/>
        <v>0</v>
      </c>
      <c r="AM1368" s="333">
        <f t="shared" si="3560"/>
        <v>0</v>
      </c>
      <c r="AN1368" s="333">
        <f t="shared" si="3560"/>
        <v>0</v>
      </c>
      <c r="AO1368" s="333">
        <f t="shared" si="3560"/>
        <v>0</v>
      </c>
      <c r="AP1368" s="333">
        <f t="shared" si="3560"/>
        <v>0</v>
      </c>
      <c r="AQ1368" s="333">
        <f t="shared" si="3560"/>
        <v>0</v>
      </c>
      <c r="AR1368" s="333">
        <f t="shared" si="3560"/>
        <v>0</v>
      </c>
      <c r="AS1368" s="333">
        <f t="shared" si="3560"/>
        <v>0</v>
      </c>
      <c r="AT1368" s="333">
        <f t="shared" si="3560"/>
        <v>0</v>
      </c>
      <c r="AU1368" s="545">
        <f t="shared" si="3553"/>
        <v>0</v>
      </c>
    </row>
    <row r="1369" spans="2:47" ht="15.6">
      <c r="B1369" s="307" t="s">
        <v>737</v>
      </c>
      <c r="C1369" s="303"/>
      <c r="D1369" s="265"/>
      <c r="E1369" s="295"/>
      <c r="F1369" s="295"/>
      <c r="G1369" s="295"/>
      <c r="H1369" s="295"/>
      <c r="I1369" s="295"/>
      <c r="J1369" s="295"/>
      <c r="K1369" s="295"/>
      <c r="L1369" s="295"/>
      <c r="M1369" s="295"/>
      <c r="N1369" s="295"/>
      <c r="O1369" s="295"/>
      <c r="P1369" s="295"/>
      <c r="Q1369" s="295"/>
      <c r="R1369" s="295"/>
      <c r="S1369" s="262"/>
      <c r="T1369" s="295"/>
      <c r="U1369" s="295"/>
      <c r="V1369" s="295"/>
      <c r="W1369" s="265"/>
      <c r="X1369" s="265"/>
      <c r="Y1369" s="265"/>
      <c r="Z1369" s="265"/>
      <c r="AA1369" s="295"/>
      <c r="AB1369" s="295"/>
      <c r="AC1369" s="295"/>
      <c r="AD1369" s="295"/>
      <c r="AE1369" s="295"/>
      <c r="AF1369" s="295"/>
      <c r="AG1369" s="304">
        <f>SUM(AG1358:AG1368)</f>
        <v>0</v>
      </c>
      <c r="AH1369" s="304">
        <f t="shared" ref="AH1369:AT1369" si="3561">SUM(AH1358:AH1368)</f>
        <v>27043.209333337472</v>
      </c>
      <c r="AI1369" s="304">
        <f t="shared" si="3561"/>
        <v>66784.579679444651</v>
      </c>
      <c r="AJ1369" s="304">
        <f t="shared" si="3561"/>
        <v>0</v>
      </c>
      <c r="AK1369" s="304">
        <f t="shared" si="3561"/>
        <v>0</v>
      </c>
      <c r="AL1369" s="304">
        <f t="shared" si="3561"/>
        <v>0</v>
      </c>
      <c r="AM1369" s="304">
        <f t="shared" si="3561"/>
        <v>0</v>
      </c>
      <c r="AN1369" s="304">
        <f t="shared" si="3561"/>
        <v>0</v>
      </c>
      <c r="AO1369" s="304">
        <f t="shared" si="3561"/>
        <v>0</v>
      </c>
      <c r="AP1369" s="304">
        <f t="shared" si="3561"/>
        <v>0</v>
      </c>
      <c r="AQ1369" s="304">
        <f t="shared" si="3561"/>
        <v>0</v>
      </c>
      <c r="AR1369" s="304">
        <f t="shared" si="3561"/>
        <v>0</v>
      </c>
      <c r="AS1369" s="304">
        <f t="shared" si="3561"/>
        <v>0</v>
      </c>
      <c r="AT1369" s="304">
        <f t="shared" si="3561"/>
        <v>0</v>
      </c>
      <c r="AU1369" s="699">
        <f>SUM(AU1358:AU1368)</f>
        <v>93827.78901278213</v>
      </c>
    </row>
    <row r="1370" spans="2:47" ht="15.6">
      <c r="B1370" s="307" t="s">
        <v>738</v>
      </c>
      <c r="C1370" s="303"/>
      <c r="D1370" s="308"/>
      <c r="E1370" s="295"/>
      <c r="F1370" s="295"/>
      <c r="G1370" s="295"/>
      <c r="H1370" s="295"/>
      <c r="I1370" s="295"/>
      <c r="J1370" s="295"/>
      <c r="K1370" s="295"/>
      <c r="L1370" s="295"/>
      <c r="M1370" s="295"/>
      <c r="N1370" s="295"/>
      <c r="O1370" s="295"/>
      <c r="P1370" s="295"/>
      <c r="Q1370" s="295"/>
      <c r="R1370" s="295"/>
      <c r="S1370" s="262"/>
      <c r="T1370" s="295"/>
      <c r="U1370" s="295"/>
      <c r="V1370" s="295"/>
      <c r="W1370" s="265"/>
      <c r="X1370" s="265"/>
      <c r="Y1370" s="265"/>
      <c r="Z1370" s="265"/>
      <c r="AA1370" s="295"/>
      <c r="AB1370" s="295"/>
      <c r="AC1370" s="295"/>
      <c r="AD1370" s="295"/>
      <c r="AE1370" s="295"/>
      <c r="AF1370" s="295"/>
      <c r="AG1370" s="305">
        <f>AG1355*AG1357</f>
        <v>0</v>
      </c>
      <c r="AH1370" s="305">
        <f>AH1355*AH1357</f>
        <v>45034.570000000007</v>
      </c>
      <c r="AI1370" s="305">
        <f t="shared" ref="AI1370:AT1370" si="3562">AI1355*AI1357</f>
        <v>2093.7599999999998</v>
      </c>
      <c r="AJ1370" s="305">
        <f t="shared" si="3562"/>
        <v>0</v>
      </c>
      <c r="AK1370" s="305">
        <f t="shared" si="3562"/>
        <v>0</v>
      </c>
      <c r="AL1370" s="305">
        <f t="shared" si="3562"/>
        <v>0</v>
      </c>
      <c r="AM1370" s="305">
        <f t="shared" si="3562"/>
        <v>0</v>
      </c>
      <c r="AN1370" s="305">
        <f t="shared" si="3562"/>
        <v>0</v>
      </c>
      <c r="AO1370" s="305">
        <f t="shared" si="3562"/>
        <v>0</v>
      </c>
      <c r="AP1370" s="305">
        <f t="shared" si="3562"/>
        <v>0</v>
      </c>
      <c r="AQ1370" s="305">
        <f t="shared" si="3562"/>
        <v>0</v>
      </c>
      <c r="AR1370" s="305">
        <f t="shared" si="3562"/>
        <v>0</v>
      </c>
      <c r="AS1370" s="305">
        <f t="shared" si="3562"/>
        <v>0</v>
      </c>
      <c r="AT1370" s="305">
        <f t="shared" si="3562"/>
        <v>0</v>
      </c>
      <c r="AU1370" s="361">
        <f>SUM(AG1370:AT1370)</f>
        <v>47128.330000000009</v>
      </c>
    </row>
    <row r="1371" spans="2:47" ht="15.6">
      <c r="B1371" s="307" t="s">
        <v>739</v>
      </c>
      <c r="C1371" s="303"/>
      <c r="D1371" s="308"/>
      <c r="E1371" s="295"/>
      <c r="F1371" s="295"/>
      <c r="G1371" s="295"/>
      <c r="H1371" s="295"/>
      <c r="I1371" s="295"/>
      <c r="J1371" s="295"/>
      <c r="K1371" s="295"/>
      <c r="L1371" s="295"/>
      <c r="M1371" s="295"/>
      <c r="N1371" s="295"/>
      <c r="O1371" s="295"/>
      <c r="P1371" s="295"/>
      <c r="Q1371" s="295"/>
      <c r="R1371" s="295"/>
      <c r="S1371" s="262"/>
      <c r="T1371" s="295"/>
      <c r="U1371" s="295"/>
      <c r="V1371" s="295"/>
      <c r="W1371" s="308"/>
      <c r="X1371" s="308"/>
      <c r="Y1371" s="308"/>
      <c r="Z1371" s="308"/>
      <c r="AA1371" s="295"/>
      <c r="AB1371" s="295"/>
      <c r="AC1371" s="295"/>
      <c r="AD1371" s="295"/>
      <c r="AE1371" s="295"/>
      <c r="AF1371" s="295"/>
      <c r="AG1371" s="309"/>
      <c r="AH1371" s="309"/>
      <c r="AI1371" s="309"/>
      <c r="AJ1371" s="309"/>
      <c r="AK1371" s="309"/>
      <c r="AL1371" s="309"/>
      <c r="AM1371" s="309"/>
      <c r="AN1371" s="309"/>
      <c r="AO1371" s="309"/>
      <c r="AP1371" s="309"/>
      <c r="AQ1371" s="309"/>
      <c r="AR1371" s="309"/>
      <c r="AS1371" s="309"/>
      <c r="AT1371" s="309"/>
      <c r="AU1371" s="361">
        <f>AU1369-AU1370</f>
        <v>46699.459012782121</v>
      </c>
    </row>
    <row r="1372" spans="2:47" ht="15.6">
      <c r="B1372" s="307"/>
      <c r="C1372" s="303"/>
      <c r="D1372" s="308"/>
      <c r="E1372" s="295"/>
      <c r="F1372" s="295"/>
      <c r="G1372" s="295"/>
      <c r="H1372" s="295"/>
      <c r="I1372" s="295"/>
      <c r="J1372" s="295"/>
      <c r="K1372" s="295"/>
      <c r="L1372" s="295"/>
      <c r="M1372" s="295"/>
      <c r="N1372" s="295"/>
      <c r="O1372" s="295"/>
      <c r="P1372" s="295"/>
      <c r="Q1372" s="295"/>
      <c r="R1372" s="295"/>
      <c r="S1372" s="262"/>
      <c r="T1372" s="295"/>
      <c r="U1372" s="295"/>
      <c r="V1372" s="295"/>
      <c r="W1372" s="308"/>
      <c r="X1372" s="308"/>
      <c r="Y1372" s="308"/>
      <c r="Z1372" s="308"/>
      <c r="AA1372" s="295"/>
      <c r="AB1372" s="295"/>
      <c r="AC1372" s="295"/>
      <c r="AD1372" s="295"/>
      <c r="AE1372" s="295"/>
      <c r="AF1372" s="295"/>
      <c r="AG1372" s="309"/>
      <c r="AH1372" s="309"/>
      <c r="AI1372" s="309"/>
      <c r="AJ1372" s="309"/>
      <c r="AK1372" s="309"/>
      <c r="AL1372" s="309"/>
      <c r="AM1372" s="309"/>
      <c r="AN1372" s="309"/>
      <c r="AO1372" s="309"/>
      <c r="AP1372" s="309"/>
      <c r="AQ1372" s="309"/>
      <c r="AR1372" s="309"/>
      <c r="AS1372" s="309"/>
      <c r="AT1372" s="309"/>
      <c r="AU1372" s="361"/>
    </row>
    <row r="1373" spans="2:47" ht="15">
      <c r="B1373" s="285" t="s">
        <v>883</v>
      </c>
      <c r="C1373" s="308"/>
      <c r="D1373" s="308"/>
      <c r="E1373" s="295"/>
      <c r="F1373" s="295"/>
      <c r="G1373" s="295"/>
      <c r="H1373" s="295"/>
      <c r="I1373" s="295"/>
      <c r="J1373" s="295"/>
      <c r="K1373" s="295"/>
      <c r="L1373" s="295"/>
      <c r="M1373" s="295"/>
      <c r="N1373" s="295"/>
      <c r="O1373" s="295"/>
      <c r="P1373" s="295"/>
      <c r="Q1373" s="295"/>
      <c r="R1373" s="295"/>
      <c r="S1373" s="262"/>
      <c r="T1373" s="295"/>
      <c r="U1373" s="295"/>
      <c r="V1373" s="295"/>
      <c r="W1373" s="308"/>
      <c r="X1373" s="303"/>
      <c r="Y1373" s="308"/>
      <c r="Z1373" s="308"/>
      <c r="AA1373" s="295"/>
      <c r="AB1373" s="295"/>
      <c r="AC1373" s="295"/>
      <c r="AD1373" s="295"/>
      <c r="AE1373" s="295"/>
      <c r="AF1373" s="295"/>
      <c r="AG1373" s="685">
        <f>SUMPRODUCT($E$1192:$E$1352,AG1192:AG1352)</f>
        <v>0</v>
      </c>
      <c r="AH1373" s="685">
        <f>SUMPRODUCT($E$1192:$E$1352,AH1192:AH1352)</f>
        <v>0</v>
      </c>
      <c r="AI1373" s="685">
        <f t="shared" ref="AI1373:AT1373" si="3563">IF(AI1190="kw",SUMPRODUCT($R$1192:$R$1352,$T$1192:$T$1352,AI1192:AI1352),SUMPRODUCT($E$1192:$E$1352,AI1192:AI1352))</f>
        <v>0</v>
      </c>
      <c r="AJ1373" s="685">
        <f t="shared" si="3563"/>
        <v>0</v>
      </c>
      <c r="AK1373" s="685">
        <f t="shared" si="3563"/>
        <v>0</v>
      </c>
      <c r="AL1373" s="685">
        <f t="shared" si="3563"/>
        <v>0</v>
      </c>
      <c r="AM1373" s="685">
        <f t="shared" si="3563"/>
        <v>0</v>
      </c>
      <c r="AN1373" s="685">
        <f t="shared" si="3563"/>
        <v>0</v>
      </c>
      <c r="AO1373" s="685">
        <f t="shared" si="3563"/>
        <v>0</v>
      </c>
      <c r="AP1373" s="685">
        <f t="shared" si="3563"/>
        <v>0</v>
      </c>
      <c r="AQ1373" s="685">
        <f t="shared" si="3563"/>
        <v>0</v>
      </c>
      <c r="AR1373" s="685">
        <f t="shared" si="3563"/>
        <v>0</v>
      </c>
      <c r="AS1373" s="685">
        <f t="shared" si="3563"/>
        <v>0</v>
      </c>
      <c r="AT1373" s="685">
        <f t="shared" si="3563"/>
        <v>0</v>
      </c>
      <c r="AU1373" s="297"/>
    </row>
    <row r="1374" spans="2:47" ht="15">
      <c r="B1374" s="285" t="s">
        <v>884</v>
      </c>
      <c r="C1374" s="308"/>
      <c r="D1374" s="308"/>
      <c r="E1374" s="295"/>
      <c r="F1374" s="295"/>
      <c r="G1374" s="295"/>
      <c r="H1374" s="295"/>
      <c r="I1374" s="295"/>
      <c r="J1374" s="295"/>
      <c r="K1374" s="295"/>
      <c r="L1374" s="295"/>
      <c r="M1374" s="295"/>
      <c r="N1374" s="295"/>
      <c r="O1374" s="295"/>
      <c r="P1374" s="295"/>
      <c r="Q1374" s="295"/>
      <c r="R1374" s="295"/>
      <c r="S1374" s="262"/>
      <c r="T1374" s="295"/>
      <c r="U1374" s="295"/>
      <c r="V1374" s="295"/>
      <c r="W1374" s="308"/>
      <c r="X1374" s="303"/>
      <c r="Y1374" s="308"/>
      <c r="Z1374" s="308"/>
      <c r="AA1374" s="295"/>
      <c r="AB1374" s="295"/>
      <c r="AC1374" s="295"/>
      <c r="AD1374" s="295"/>
      <c r="AE1374" s="295"/>
      <c r="AF1374" s="295"/>
      <c r="AG1374" s="685">
        <f>SUMPRODUCT($F$1192:$F$1352,AG1192:AG1352)</f>
        <v>0</v>
      </c>
      <c r="AH1374" s="685">
        <f>SUMPRODUCT($F$1192:$F$1352,AH1192:AH1352)</f>
        <v>0</v>
      </c>
      <c r="AI1374" s="685">
        <f t="shared" ref="AI1374:AT1374" si="3564">IF(AI1190="kw",SUMPRODUCT($R$1192:$R$1352,$U$1192:$U$1352,AI1192:AI1352),SUMPRODUCT($F$1192:$F$1352,AI1192:AI1352))</f>
        <v>0</v>
      </c>
      <c r="AJ1374" s="685">
        <f t="shared" si="3564"/>
        <v>0</v>
      </c>
      <c r="AK1374" s="685">
        <f t="shared" si="3564"/>
        <v>0</v>
      </c>
      <c r="AL1374" s="685">
        <f t="shared" si="3564"/>
        <v>0</v>
      </c>
      <c r="AM1374" s="685">
        <f t="shared" si="3564"/>
        <v>0</v>
      </c>
      <c r="AN1374" s="685">
        <f t="shared" si="3564"/>
        <v>0</v>
      </c>
      <c r="AO1374" s="685">
        <f t="shared" si="3564"/>
        <v>0</v>
      </c>
      <c r="AP1374" s="685">
        <f t="shared" si="3564"/>
        <v>0</v>
      </c>
      <c r="AQ1374" s="685">
        <f t="shared" si="3564"/>
        <v>0</v>
      </c>
      <c r="AR1374" s="685">
        <f t="shared" si="3564"/>
        <v>0</v>
      </c>
      <c r="AS1374" s="685">
        <f t="shared" si="3564"/>
        <v>0</v>
      </c>
      <c r="AT1374" s="685">
        <f t="shared" si="3564"/>
        <v>0</v>
      </c>
      <c r="AU1374" s="297"/>
    </row>
    <row r="1375" spans="2:47" ht="15">
      <c r="B1375" s="285" t="s">
        <v>885</v>
      </c>
      <c r="C1375" s="308"/>
      <c r="D1375" s="308"/>
      <c r="E1375" s="295"/>
      <c r="F1375" s="295"/>
      <c r="G1375" s="295"/>
      <c r="H1375" s="295"/>
      <c r="I1375" s="295"/>
      <c r="J1375" s="295"/>
      <c r="K1375" s="295"/>
      <c r="L1375" s="295"/>
      <c r="M1375" s="295"/>
      <c r="N1375" s="295"/>
      <c r="O1375" s="295"/>
      <c r="P1375" s="295"/>
      <c r="Q1375" s="295"/>
      <c r="R1375" s="295"/>
      <c r="S1375" s="262"/>
      <c r="T1375" s="295"/>
      <c r="U1375" s="295"/>
      <c r="V1375" s="295"/>
      <c r="W1375" s="308"/>
      <c r="X1375" s="303"/>
      <c r="Y1375" s="308"/>
      <c r="Z1375" s="308"/>
      <c r="AA1375" s="295"/>
      <c r="AB1375" s="295"/>
      <c r="AC1375" s="295"/>
      <c r="AD1375" s="295"/>
      <c r="AE1375" s="295"/>
      <c r="AF1375" s="295"/>
      <c r="AG1375" s="685">
        <f>SUMPRODUCT($G$1192:$G$1352,AG1192:AG1352)</f>
        <v>0</v>
      </c>
      <c r="AH1375" s="685">
        <f>SUMPRODUCT($G$1192:$G$1352,AH1192:AH1352)</f>
        <v>0</v>
      </c>
      <c r="AI1375" s="685">
        <f t="shared" ref="AI1375:AT1375" si="3565">IF(AI1190="kw",SUMPRODUCT($R$1192:$R$1352,$V$1192:$V$1352,AI1192:AI1352),SUMPRODUCT($G$1192:$G$1352,AI1192:AI1352))</f>
        <v>0</v>
      </c>
      <c r="AJ1375" s="685">
        <f t="shared" si="3565"/>
        <v>0</v>
      </c>
      <c r="AK1375" s="685">
        <f t="shared" si="3565"/>
        <v>0</v>
      </c>
      <c r="AL1375" s="685">
        <f t="shared" si="3565"/>
        <v>0</v>
      </c>
      <c r="AM1375" s="685">
        <f t="shared" si="3565"/>
        <v>0</v>
      </c>
      <c r="AN1375" s="685">
        <f t="shared" si="3565"/>
        <v>0</v>
      </c>
      <c r="AO1375" s="685">
        <f t="shared" si="3565"/>
        <v>0</v>
      </c>
      <c r="AP1375" s="685">
        <f t="shared" si="3565"/>
        <v>0</v>
      </c>
      <c r="AQ1375" s="685">
        <f t="shared" si="3565"/>
        <v>0</v>
      </c>
      <c r="AR1375" s="685">
        <f t="shared" si="3565"/>
        <v>0</v>
      </c>
      <c r="AS1375" s="685">
        <f t="shared" si="3565"/>
        <v>0</v>
      </c>
      <c r="AT1375" s="685">
        <f t="shared" si="3565"/>
        <v>0</v>
      </c>
      <c r="AU1375" s="297"/>
    </row>
    <row r="1376" spans="2:47" ht="15">
      <c r="B1376" s="285" t="s">
        <v>886</v>
      </c>
      <c r="C1376" s="308"/>
      <c r="D1376" s="308"/>
      <c r="E1376" s="295"/>
      <c r="F1376" s="295"/>
      <c r="G1376" s="295"/>
      <c r="H1376" s="295"/>
      <c r="I1376" s="295"/>
      <c r="J1376" s="295"/>
      <c r="K1376" s="295"/>
      <c r="L1376" s="295"/>
      <c r="M1376" s="295"/>
      <c r="N1376" s="295"/>
      <c r="O1376" s="295"/>
      <c r="P1376" s="295"/>
      <c r="Q1376" s="295"/>
      <c r="R1376" s="295"/>
      <c r="S1376" s="262"/>
      <c r="T1376" s="295"/>
      <c r="U1376" s="295"/>
      <c r="V1376" s="295"/>
      <c r="W1376" s="308"/>
      <c r="X1376" s="303"/>
      <c r="Y1376" s="308"/>
      <c r="Z1376" s="308"/>
      <c r="AA1376" s="295"/>
      <c r="AB1376" s="295"/>
      <c r="AC1376" s="295"/>
      <c r="AD1376" s="295"/>
      <c r="AE1376" s="295"/>
      <c r="AF1376" s="295"/>
      <c r="AG1376" s="685">
        <f>SUMPRODUCT($H$1192:$H$1352,AG1192:AG1352)</f>
        <v>0</v>
      </c>
      <c r="AH1376" s="685">
        <f>SUMPRODUCT($H$1192:$H$1352,AH1192:AH1352)</f>
        <v>0</v>
      </c>
      <c r="AI1376" s="685">
        <f t="shared" ref="AI1376:AT1376" si="3566">IF(AI1190="kw",SUMPRODUCT($R$1192:$R$1352,$W$1192:$W$1352,AI1192:AI1352),SUMPRODUCT($H$1192:$H$1352,AI1192:AI1352))</f>
        <v>0</v>
      </c>
      <c r="AJ1376" s="685">
        <f t="shared" si="3566"/>
        <v>0</v>
      </c>
      <c r="AK1376" s="685">
        <f t="shared" si="3566"/>
        <v>0</v>
      </c>
      <c r="AL1376" s="685">
        <f t="shared" si="3566"/>
        <v>0</v>
      </c>
      <c r="AM1376" s="685">
        <f t="shared" si="3566"/>
        <v>0</v>
      </c>
      <c r="AN1376" s="685">
        <f t="shared" si="3566"/>
        <v>0</v>
      </c>
      <c r="AO1376" s="685">
        <f t="shared" si="3566"/>
        <v>0</v>
      </c>
      <c r="AP1376" s="685">
        <f t="shared" si="3566"/>
        <v>0</v>
      </c>
      <c r="AQ1376" s="685">
        <f t="shared" si="3566"/>
        <v>0</v>
      </c>
      <c r="AR1376" s="685">
        <f t="shared" si="3566"/>
        <v>0</v>
      </c>
      <c r="AS1376" s="685">
        <f t="shared" si="3566"/>
        <v>0</v>
      </c>
      <c r="AT1376" s="685">
        <f t="shared" si="3566"/>
        <v>0</v>
      </c>
      <c r="AU1376" s="297"/>
    </row>
    <row r="1377" spans="1:47" ht="15">
      <c r="B1377" s="285" t="s">
        <v>887</v>
      </c>
      <c r="C1377" s="308"/>
      <c r="D1377" s="308"/>
      <c r="E1377" s="295"/>
      <c r="F1377" s="295"/>
      <c r="G1377" s="295"/>
      <c r="H1377" s="295"/>
      <c r="I1377" s="295"/>
      <c r="J1377" s="295"/>
      <c r="K1377" s="295"/>
      <c r="L1377" s="295"/>
      <c r="M1377" s="295"/>
      <c r="N1377" s="295"/>
      <c r="O1377" s="295"/>
      <c r="P1377" s="295"/>
      <c r="Q1377" s="295"/>
      <c r="R1377" s="295"/>
      <c r="S1377" s="262"/>
      <c r="T1377" s="295"/>
      <c r="U1377" s="295"/>
      <c r="V1377" s="295"/>
      <c r="W1377" s="308"/>
      <c r="X1377" s="303"/>
      <c r="Y1377" s="308"/>
      <c r="Z1377" s="308"/>
      <c r="AA1377" s="295"/>
      <c r="AB1377" s="295"/>
      <c r="AC1377" s="295"/>
      <c r="AD1377" s="295"/>
      <c r="AE1377" s="295"/>
      <c r="AF1377" s="295"/>
      <c r="AG1377" s="685">
        <f>SUMPRODUCT($I$1192:$I$1352,AG1192:AG1352)</f>
        <v>0</v>
      </c>
      <c r="AH1377" s="685">
        <f>SUMPRODUCT($I$1192:$I$1352,AH1192:AH1352)</f>
        <v>0</v>
      </c>
      <c r="AI1377" s="685">
        <f t="shared" ref="AI1377:AT1377" si="3567">IF(AI1190="kw",SUMPRODUCT($R$1192:$R$1352,$X$1192:$X$1352,AI1192:AI1352),SUMPRODUCT($I$1192:$I$1352,AI1192:AI1352))</f>
        <v>0</v>
      </c>
      <c r="AJ1377" s="685">
        <f t="shared" si="3567"/>
        <v>0</v>
      </c>
      <c r="AK1377" s="685">
        <f t="shared" si="3567"/>
        <v>0</v>
      </c>
      <c r="AL1377" s="685">
        <f t="shared" si="3567"/>
        <v>0</v>
      </c>
      <c r="AM1377" s="685">
        <f t="shared" si="3567"/>
        <v>0</v>
      </c>
      <c r="AN1377" s="685">
        <f t="shared" si="3567"/>
        <v>0</v>
      </c>
      <c r="AO1377" s="685">
        <f t="shared" si="3567"/>
        <v>0</v>
      </c>
      <c r="AP1377" s="685">
        <f t="shared" si="3567"/>
        <v>0</v>
      </c>
      <c r="AQ1377" s="685">
        <f t="shared" si="3567"/>
        <v>0</v>
      </c>
      <c r="AR1377" s="685">
        <f t="shared" si="3567"/>
        <v>0</v>
      </c>
      <c r="AS1377" s="685">
        <f t="shared" si="3567"/>
        <v>0</v>
      </c>
      <c r="AT1377" s="685">
        <f t="shared" si="3567"/>
        <v>0</v>
      </c>
      <c r="AU1377" s="297"/>
    </row>
    <row r="1378" spans="1:47" ht="15">
      <c r="B1378" s="336" t="s">
        <v>888</v>
      </c>
      <c r="C1378" s="398"/>
      <c r="D1378" s="398"/>
      <c r="E1378" s="399"/>
      <c r="F1378" s="399"/>
      <c r="G1378" s="399"/>
      <c r="H1378" s="399"/>
      <c r="I1378" s="399"/>
      <c r="J1378" s="399"/>
      <c r="K1378" s="399"/>
      <c r="L1378" s="399"/>
      <c r="M1378" s="399"/>
      <c r="N1378" s="399"/>
      <c r="O1378" s="399"/>
      <c r="P1378" s="399"/>
      <c r="Q1378" s="900"/>
      <c r="R1378" s="399"/>
      <c r="S1378" s="400"/>
      <c r="T1378" s="399"/>
      <c r="U1378" s="399"/>
      <c r="V1378" s="399"/>
      <c r="W1378" s="398"/>
      <c r="X1378" s="401"/>
      <c r="Y1378" s="398"/>
      <c r="Z1378" s="398"/>
      <c r="AA1378" s="399"/>
      <c r="AB1378" s="399"/>
      <c r="AC1378" s="399"/>
      <c r="AD1378" s="399"/>
      <c r="AE1378" s="399"/>
      <c r="AF1378" s="900"/>
      <c r="AG1378" s="686">
        <f>SUMPRODUCT($J$1192:$J$1352,AG1192:AG1352)</f>
        <v>0</v>
      </c>
      <c r="AH1378" s="686">
        <f>SUMPRODUCT($J$1192:$J$1352,AH1192:AH1352)</f>
        <v>0</v>
      </c>
      <c r="AI1378" s="686">
        <f t="shared" ref="AI1378:AT1378" si="3568">IF(AI1190="kw",SUMPRODUCT($R$1192:$R$1352,$Y$1192:$Y$1352,AI1192:AI1352),SUMPRODUCT($J$1192:$J$1352,AI1192:AI1352))</f>
        <v>0</v>
      </c>
      <c r="AJ1378" s="686">
        <f t="shared" si="3568"/>
        <v>0</v>
      </c>
      <c r="AK1378" s="686">
        <f t="shared" si="3568"/>
        <v>0</v>
      </c>
      <c r="AL1378" s="686">
        <f t="shared" si="3568"/>
        <v>0</v>
      </c>
      <c r="AM1378" s="686">
        <f t="shared" si="3568"/>
        <v>0</v>
      </c>
      <c r="AN1378" s="686">
        <f t="shared" si="3568"/>
        <v>0</v>
      </c>
      <c r="AO1378" s="686">
        <f t="shared" si="3568"/>
        <v>0</v>
      </c>
      <c r="AP1378" s="686">
        <f t="shared" si="3568"/>
        <v>0</v>
      </c>
      <c r="AQ1378" s="686">
        <f t="shared" si="3568"/>
        <v>0</v>
      </c>
      <c r="AR1378" s="686">
        <f t="shared" si="3568"/>
        <v>0</v>
      </c>
      <c r="AS1378" s="686">
        <f t="shared" si="3568"/>
        <v>0</v>
      </c>
      <c r="AT1378" s="686">
        <f t="shared" si="3568"/>
        <v>0</v>
      </c>
      <c r="AU1378" s="341"/>
    </row>
    <row r="1379" spans="1:47" ht="19.5" customHeight="1">
      <c r="B1379" s="324" t="s">
        <v>578</v>
      </c>
      <c r="C1379" s="342"/>
      <c r="D1379" s="343"/>
      <c r="E1379" s="343"/>
      <c r="F1379" s="343"/>
      <c r="G1379" s="343"/>
      <c r="H1379" s="343"/>
      <c r="I1379" s="343"/>
      <c r="J1379" s="343"/>
      <c r="K1379" s="343"/>
      <c r="L1379" s="343"/>
      <c r="M1379" s="343"/>
      <c r="N1379" s="343"/>
      <c r="O1379" s="343"/>
      <c r="P1379" s="343"/>
      <c r="Q1379" s="343"/>
      <c r="R1379" s="343"/>
      <c r="S1379" s="343"/>
      <c r="T1379" s="343"/>
      <c r="U1379" s="343"/>
      <c r="V1379" s="343"/>
      <c r="W1379" s="327"/>
      <c r="X1379" s="328"/>
      <c r="Y1379" s="343"/>
      <c r="Z1379" s="343"/>
      <c r="AA1379" s="343"/>
      <c r="AB1379" s="343"/>
      <c r="AC1379" s="343"/>
      <c r="AD1379" s="343"/>
      <c r="AE1379" s="343"/>
      <c r="AF1379" s="343"/>
      <c r="AG1379" s="344"/>
      <c r="AH1379" s="905">
        <v>0</v>
      </c>
      <c r="AI1379" s="905">
        <v>0</v>
      </c>
      <c r="AJ1379" s="344"/>
      <c r="AK1379" s="344"/>
      <c r="AL1379" s="344"/>
      <c r="AM1379" s="344"/>
      <c r="AN1379" s="344"/>
      <c r="AO1379" s="344"/>
      <c r="AP1379" s="344"/>
      <c r="AQ1379" s="344"/>
      <c r="AR1379" s="344"/>
      <c r="AS1379" s="344"/>
      <c r="AT1379" s="344"/>
      <c r="AU1379" s="344"/>
    </row>
    <row r="1380" spans="1:47" ht="19.5" customHeight="1">
      <c r="B1380" s="675"/>
      <c r="C1380" s="676"/>
      <c r="D1380" s="657"/>
      <c r="E1380" s="657"/>
      <c r="F1380" s="657"/>
      <c r="G1380" s="657"/>
      <c r="H1380" s="657"/>
      <c r="I1380" s="657"/>
      <c r="J1380" s="657"/>
      <c r="K1380" s="657"/>
      <c r="L1380" s="657"/>
      <c r="M1380" s="657"/>
      <c r="N1380" s="657"/>
      <c r="O1380" s="657"/>
      <c r="P1380" s="657"/>
      <c r="Q1380" s="657"/>
      <c r="R1380" s="657"/>
      <c r="S1380" s="657"/>
      <c r="T1380" s="657"/>
      <c r="U1380" s="657"/>
      <c r="V1380" s="657"/>
      <c r="W1380" s="266"/>
      <c r="X1380" s="677"/>
      <c r="Y1380" s="657"/>
      <c r="Z1380" s="657"/>
      <c r="AA1380" s="657"/>
      <c r="AB1380" s="657"/>
      <c r="AC1380" s="657"/>
      <c r="AD1380" s="657"/>
      <c r="AE1380" s="657"/>
      <c r="AF1380" s="657"/>
      <c r="AG1380" s="221"/>
      <c r="AH1380" s="221"/>
      <c r="AI1380" s="221"/>
      <c r="AJ1380" s="221"/>
      <c r="AK1380" s="221"/>
      <c r="AL1380" s="221"/>
      <c r="AM1380" s="221"/>
      <c r="AN1380" s="221"/>
      <c r="AO1380" s="221"/>
      <c r="AP1380" s="221"/>
      <c r="AQ1380" s="221"/>
      <c r="AR1380" s="221"/>
      <c r="AS1380" s="221"/>
      <c r="AT1380" s="221"/>
      <c r="AU1380" s="221"/>
    </row>
    <row r="1381" spans="1:47" ht="15.6">
      <c r="B1381" s="243" t="s">
        <v>813</v>
      </c>
      <c r="C1381" s="244"/>
      <c r="D1381" s="513" t="s">
        <v>523</v>
      </c>
      <c r="E1381" s="219"/>
      <c r="F1381" s="513"/>
      <c r="G1381" s="219"/>
      <c r="H1381" s="219"/>
      <c r="I1381" s="219"/>
      <c r="J1381" s="219"/>
      <c r="K1381" s="219"/>
      <c r="L1381" s="219"/>
      <c r="M1381" s="219"/>
      <c r="N1381" s="219"/>
      <c r="O1381" s="219"/>
      <c r="P1381" s="219"/>
      <c r="Q1381" s="219"/>
      <c r="R1381" s="219"/>
      <c r="S1381" s="244"/>
      <c r="T1381" s="219"/>
      <c r="U1381" s="219"/>
      <c r="V1381" s="219"/>
      <c r="W1381" s="219"/>
      <c r="X1381" s="219"/>
      <c r="Y1381" s="219"/>
      <c r="Z1381" s="219"/>
      <c r="AA1381" s="219"/>
      <c r="AB1381" s="219"/>
      <c r="AC1381" s="219"/>
      <c r="AD1381" s="219"/>
      <c r="AE1381" s="219"/>
      <c r="AF1381" s="219"/>
      <c r="AG1381" s="233"/>
      <c r="AH1381" s="231"/>
      <c r="AI1381" s="231"/>
      <c r="AJ1381" s="231"/>
      <c r="AK1381" s="231"/>
      <c r="AL1381" s="231"/>
      <c r="AM1381" s="231"/>
      <c r="AN1381" s="231"/>
      <c r="AO1381" s="231"/>
      <c r="AP1381" s="231"/>
      <c r="AQ1381" s="231"/>
      <c r="AR1381" s="231"/>
      <c r="AS1381" s="231"/>
      <c r="AT1381" s="231"/>
    </row>
    <row r="1382" spans="1:47" ht="39.75" customHeight="1">
      <c r="B1382" s="964" t="s">
        <v>211</v>
      </c>
      <c r="C1382" s="966" t="s">
        <v>33</v>
      </c>
      <c r="D1382" s="246" t="s">
        <v>421</v>
      </c>
      <c r="E1382" s="970" t="s">
        <v>209</v>
      </c>
      <c r="F1382" s="971"/>
      <c r="G1382" s="971"/>
      <c r="H1382" s="971"/>
      <c r="I1382" s="971"/>
      <c r="J1382" s="971"/>
      <c r="K1382" s="971"/>
      <c r="L1382" s="971"/>
      <c r="M1382" s="971"/>
      <c r="N1382" s="971"/>
      <c r="O1382" s="971"/>
      <c r="P1382" s="972"/>
      <c r="Q1382" s="661"/>
      <c r="R1382" s="968" t="s">
        <v>213</v>
      </c>
      <c r="S1382" s="246" t="s">
        <v>422</v>
      </c>
      <c r="T1382" s="961" t="s">
        <v>212</v>
      </c>
      <c r="U1382" s="962"/>
      <c r="V1382" s="962"/>
      <c r="W1382" s="962"/>
      <c r="X1382" s="962"/>
      <c r="Y1382" s="962"/>
      <c r="Z1382" s="962"/>
      <c r="AA1382" s="962"/>
      <c r="AB1382" s="962"/>
      <c r="AC1382" s="962"/>
      <c r="AD1382" s="962"/>
      <c r="AE1382" s="973"/>
      <c r="AF1382" s="896"/>
      <c r="AG1382" s="961" t="s">
        <v>242</v>
      </c>
      <c r="AH1382" s="962"/>
      <c r="AI1382" s="962"/>
      <c r="AJ1382" s="962"/>
      <c r="AK1382" s="962"/>
      <c r="AL1382" s="962"/>
      <c r="AM1382" s="962"/>
      <c r="AN1382" s="962"/>
      <c r="AO1382" s="962"/>
      <c r="AP1382" s="962"/>
      <c r="AQ1382" s="962"/>
      <c r="AR1382" s="962"/>
      <c r="AS1382" s="962"/>
      <c r="AT1382" s="962"/>
      <c r="AU1382" s="963"/>
    </row>
    <row r="1383" spans="1:47" ht="65.25" customHeight="1">
      <c r="B1383" s="965"/>
      <c r="C1383" s="967"/>
      <c r="D1383" s="247">
        <v>2022</v>
      </c>
      <c r="E1383" s="247">
        <v>2023</v>
      </c>
      <c r="F1383" s="247">
        <v>2024</v>
      </c>
      <c r="G1383" s="247">
        <v>2025</v>
      </c>
      <c r="H1383" s="247">
        <v>2026</v>
      </c>
      <c r="I1383" s="247">
        <v>2027</v>
      </c>
      <c r="J1383" s="247">
        <v>2028</v>
      </c>
      <c r="K1383" s="247">
        <v>2029</v>
      </c>
      <c r="L1383" s="247">
        <v>2030</v>
      </c>
      <c r="M1383" s="247">
        <v>2031</v>
      </c>
      <c r="N1383" s="247">
        <v>2032</v>
      </c>
      <c r="O1383" s="247">
        <v>2033</v>
      </c>
      <c r="P1383" s="247">
        <v>2034</v>
      </c>
      <c r="Q1383" s="382"/>
      <c r="R1383" s="969"/>
      <c r="S1383" s="247">
        <v>2022</v>
      </c>
      <c r="T1383" s="247">
        <v>2023</v>
      </c>
      <c r="U1383" s="247">
        <v>2024</v>
      </c>
      <c r="V1383" s="247">
        <v>2025</v>
      </c>
      <c r="W1383" s="247">
        <v>2026</v>
      </c>
      <c r="X1383" s="247">
        <v>2027</v>
      </c>
      <c r="Y1383" s="247">
        <v>2028</v>
      </c>
      <c r="Z1383" s="247">
        <v>2029</v>
      </c>
      <c r="AA1383" s="247">
        <v>2030</v>
      </c>
      <c r="AB1383" s="247">
        <v>2031</v>
      </c>
      <c r="AC1383" s="247">
        <v>2032</v>
      </c>
      <c r="AD1383" s="247">
        <v>2033</v>
      </c>
      <c r="AE1383" s="247">
        <v>2034</v>
      </c>
      <c r="AF1383" s="247"/>
      <c r="AG1383" s="247" t="str">
        <f>'1.  LRAMVA Summary'!$D$53</f>
        <v>Residential</v>
      </c>
      <c r="AH1383" s="247" t="str">
        <f>'1.  LRAMVA Summary'!$E$53</f>
        <v>GS&lt;50 kW</v>
      </c>
      <c r="AI1383" s="247" t="str">
        <f>'1.  LRAMVA Summary'!$F$53</f>
        <v>GS&gt;50 KW</v>
      </c>
      <c r="AJ1383" s="247" t="str">
        <f>'1.  LRAMVA Summary'!$G$53</f>
        <v>Street Lights</v>
      </c>
      <c r="AK1383" s="247" t="str">
        <f>'1.  LRAMVA Summary'!$H$53</f>
        <v/>
      </c>
      <c r="AL1383" s="247" t="str">
        <f>'1.  LRAMVA Summary'!$I$53</f>
        <v/>
      </c>
      <c r="AM1383" s="247" t="str">
        <f>'1.  LRAMVA Summary'!$J$53</f>
        <v/>
      </c>
      <c r="AN1383" s="247" t="str">
        <f>'1.  LRAMVA Summary'!$K$53</f>
        <v/>
      </c>
      <c r="AO1383" s="247" t="str">
        <f>'1.  LRAMVA Summary'!$L$53</f>
        <v/>
      </c>
      <c r="AP1383" s="247" t="str">
        <f>'1.  LRAMVA Summary'!$M$53</f>
        <v/>
      </c>
      <c r="AQ1383" s="247" t="str">
        <f>'1.  LRAMVA Summary'!$N$53</f>
        <v/>
      </c>
      <c r="AR1383" s="247" t="str">
        <f>'1.  LRAMVA Summary'!$O$53</f>
        <v/>
      </c>
      <c r="AS1383" s="247" t="str">
        <f>'1.  LRAMVA Summary'!$P$53</f>
        <v/>
      </c>
      <c r="AT1383" s="247" t="str">
        <f>'1.  LRAMVA Summary'!$Q$53</f>
        <v/>
      </c>
      <c r="AU1383" s="249" t="str">
        <f>'1.  LRAMVA Summary'!$R$53</f>
        <v>Total</v>
      </c>
    </row>
    <row r="1384" spans="1:47" ht="15" customHeight="1">
      <c r="A1384" s="466"/>
      <c r="B1384" s="456" t="s">
        <v>501</v>
      </c>
      <c r="C1384" s="251"/>
      <c r="D1384" s="251"/>
      <c r="E1384" s="251"/>
      <c r="F1384" s="251"/>
      <c r="G1384" s="251"/>
      <c r="H1384" s="251"/>
      <c r="I1384" s="251"/>
      <c r="J1384" s="251"/>
      <c r="K1384" s="251"/>
      <c r="L1384" s="251"/>
      <c r="M1384" s="251"/>
      <c r="N1384" s="251"/>
      <c r="O1384" s="251"/>
      <c r="P1384" s="251"/>
      <c r="Q1384" s="251"/>
      <c r="R1384" s="252"/>
      <c r="S1384" s="251"/>
      <c r="T1384" s="251"/>
      <c r="U1384" s="251"/>
      <c r="V1384" s="251"/>
      <c r="W1384" s="251"/>
      <c r="X1384" s="251"/>
      <c r="Y1384" s="251"/>
      <c r="Z1384" s="251"/>
      <c r="AA1384" s="251"/>
      <c r="AB1384" s="251"/>
      <c r="AC1384" s="251"/>
      <c r="AD1384" s="251"/>
      <c r="AE1384" s="251"/>
      <c r="AF1384" s="251"/>
      <c r="AG1384" s="253" t="str">
        <f>'1.  LRAMVA Summary'!$D$54</f>
        <v>kWh</v>
      </c>
      <c r="AH1384" s="253" t="str">
        <f>'1.  LRAMVA Summary'!$E$54</f>
        <v>kWh</v>
      </c>
      <c r="AI1384" s="253" t="str">
        <f>'1.  LRAMVA Summary'!$F$54</f>
        <v>kW</v>
      </c>
      <c r="AJ1384" s="253" t="str">
        <f>'1.  LRAMVA Summary'!$G$54</f>
        <v>kW</v>
      </c>
      <c r="AK1384" s="253">
        <f>'1.  LRAMVA Summary'!$H$54</f>
        <v>0</v>
      </c>
      <c r="AL1384" s="253">
        <f>'1.  LRAMVA Summary'!$I$54</f>
        <v>0</v>
      </c>
      <c r="AM1384" s="253">
        <f>'1.  LRAMVA Summary'!$J$54</f>
        <v>0</v>
      </c>
      <c r="AN1384" s="253">
        <f>'1.  LRAMVA Summary'!$K$54</f>
        <v>0</v>
      </c>
      <c r="AO1384" s="253">
        <f>'1.  LRAMVA Summary'!$L$54</f>
        <v>0</v>
      </c>
      <c r="AP1384" s="253">
        <f>'1.  LRAMVA Summary'!$M$54</f>
        <v>0</v>
      </c>
      <c r="AQ1384" s="253">
        <f>'1.  LRAMVA Summary'!$N$54</f>
        <v>0</v>
      </c>
      <c r="AR1384" s="253">
        <f>'1.  LRAMVA Summary'!$O$54</f>
        <v>0</v>
      </c>
      <c r="AS1384" s="253">
        <f>'1.  LRAMVA Summary'!$P$54</f>
        <v>0</v>
      </c>
      <c r="AT1384" s="253">
        <f>'1.  LRAMVA Summary'!$Q$54</f>
        <v>0</v>
      </c>
      <c r="AU1384" s="254"/>
    </row>
    <row r="1385" spans="1:47" ht="15" customHeight="1" outlineLevel="1">
      <c r="A1385" s="466"/>
      <c r="B1385" s="445" t="s">
        <v>494</v>
      </c>
      <c r="C1385" s="251"/>
      <c r="D1385" s="251"/>
      <c r="E1385" s="251"/>
      <c r="F1385" s="251"/>
      <c r="G1385" s="251"/>
      <c r="H1385" s="251"/>
      <c r="I1385" s="251"/>
      <c r="J1385" s="251"/>
      <c r="K1385" s="251"/>
      <c r="L1385" s="251"/>
      <c r="M1385" s="251"/>
      <c r="N1385" s="251"/>
      <c r="O1385" s="251"/>
      <c r="P1385" s="251"/>
      <c r="Q1385" s="251"/>
      <c r="R1385" s="252"/>
      <c r="S1385" s="251"/>
      <c r="T1385" s="251"/>
      <c r="U1385" s="251"/>
      <c r="V1385" s="251"/>
      <c r="W1385" s="251"/>
      <c r="X1385" s="251"/>
      <c r="Y1385" s="251"/>
      <c r="Z1385" s="251"/>
      <c r="AA1385" s="251"/>
      <c r="AB1385" s="251"/>
      <c r="AC1385" s="251"/>
      <c r="AD1385" s="251"/>
      <c r="AE1385" s="251"/>
      <c r="AF1385" s="251"/>
      <c r="AG1385" s="253"/>
      <c r="AH1385" s="253"/>
      <c r="AI1385" s="253"/>
      <c r="AJ1385" s="253"/>
      <c r="AK1385" s="253"/>
      <c r="AL1385" s="253"/>
      <c r="AM1385" s="253"/>
      <c r="AN1385" s="253"/>
      <c r="AO1385" s="253"/>
      <c r="AP1385" s="253"/>
      <c r="AQ1385" s="253"/>
      <c r="AR1385" s="253"/>
      <c r="AS1385" s="253"/>
      <c r="AT1385" s="253"/>
      <c r="AU1385" s="254"/>
    </row>
    <row r="1386" spans="1:47" ht="15" customHeight="1" outlineLevel="1">
      <c r="A1386" s="466">
        <v>1</v>
      </c>
      <c r="B1386" s="381" t="s">
        <v>95</v>
      </c>
      <c r="C1386" s="253" t="s">
        <v>25</v>
      </c>
      <c r="D1386" s="257"/>
      <c r="E1386" s="257"/>
      <c r="F1386" s="257"/>
      <c r="G1386" s="257"/>
      <c r="H1386" s="257"/>
      <c r="I1386" s="257"/>
      <c r="J1386" s="257"/>
      <c r="K1386" s="257"/>
      <c r="L1386" s="257"/>
      <c r="M1386" s="257"/>
      <c r="N1386" s="257"/>
      <c r="O1386" s="257"/>
      <c r="P1386" s="257"/>
      <c r="Q1386" s="673"/>
      <c r="R1386" s="253"/>
      <c r="S1386" s="257"/>
      <c r="T1386" s="257"/>
      <c r="U1386" s="257"/>
      <c r="V1386" s="257"/>
      <c r="W1386" s="257"/>
      <c r="X1386" s="257"/>
      <c r="Y1386" s="257"/>
      <c r="Z1386" s="257"/>
      <c r="AA1386" s="257"/>
      <c r="AB1386" s="257"/>
      <c r="AC1386" s="257"/>
      <c r="AD1386" s="257"/>
      <c r="AE1386" s="257"/>
      <c r="AF1386" s="673"/>
      <c r="AG1386" s="368"/>
      <c r="AH1386" s="368"/>
      <c r="AI1386" s="368"/>
      <c r="AJ1386" s="368"/>
      <c r="AK1386" s="368"/>
      <c r="AL1386" s="368"/>
      <c r="AM1386" s="368"/>
      <c r="AN1386" s="363"/>
      <c r="AO1386" s="363"/>
      <c r="AP1386" s="363"/>
      <c r="AQ1386" s="363"/>
      <c r="AR1386" s="363"/>
      <c r="AS1386" s="363"/>
      <c r="AT1386" s="363"/>
      <c r="AU1386" s="258">
        <f>SUM(AG1386:AT1386)</f>
        <v>0</v>
      </c>
    </row>
    <row r="1387" spans="1:47" ht="15" customHeight="1" outlineLevel="1">
      <c r="A1387" s="466"/>
      <c r="B1387" s="256" t="s">
        <v>741</v>
      </c>
      <c r="C1387" s="253" t="s">
        <v>163</v>
      </c>
      <c r="D1387" s="257"/>
      <c r="E1387" s="257"/>
      <c r="F1387" s="257"/>
      <c r="G1387" s="257"/>
      <c r="H1387" s="257"/>
      <c r="I1387" s="257"/>
      <c r="J1387" s="257"/>
      <c r="K1387" s="257"/>
      <c r="L1387" s="257"/>
      <c r="M1387" s="257"/>
      <c r="N1387" s="257"/>
      <c r="O1387" s="257"/>
      <c r="P1387" s="257"/>
      <c r="Q1387" s="673"/>
      <c r="R1387" s="416"/>
      <c r="S1387" s="257"/>
      <c r="T1387" s="257"/>
      <c r="U1387" s="257"/>
      <c r="V1387" s="257"/>
      <c r="W1387" s="257"/>
      <c r="X1387" s="257"/>
      <c r="Y1387" s="257"/>
      <c r="Z1387" s="257"/>
      <c r="AA1387" s="257"/>
      <c r="AB1387" s="257"/>
      <c r="AC1387" s="257"/>
      <c r="AD1387" s="257"/>
      <c r="AE1387" s="257"/>
      <c r="AF1387" s="673"/>
      <c r="AG1387" s="364">
        <f>AG1386</f>
        <v>0</v>
      </c>
      <c r="AH1387" s="364">
        <f t="shared" ref="AH1387:AT1387" si="3569">AH1386</f>
        <v>0</v>
      </c>
      <c r="AI1387" s="364">
        <f t="shared" si="3569"/>
        <v>0</v>
      </c>
      <c r="AJ1387" s="364">
        <f t="shared" si="3569"/>
        <v>0</v>
      </c>
      <c r="AK1387" s="364">
        <f t="shared" si="3569"/>
        <v>0</v>
      </c>
      <c r="AL1387" s="364">
        <f t="shared" si="3569"/>
        <v>0</v>
      </c>
      <c r="AM1387" s="364">
        <f t="shared" si="3569"/>
        <v>0</v>
      </c>
      <c r="AN1387" s="364">
        <f t="shared" si="3569"/>
        <v>0</v>
      </c>
      <c r="AO1387" s="364">
        <f t="shared" si="3569"/>
        <v>0</v>
      </c>
      <c r="AP1387" s="364">
        <f t="shared" si="3569"/>
        <v>0</v>
      </c>
      <c r="AQ1387" s="364">
        <f t="shared" si="3569"/>
        <v>0</v>
      </c>
      <c r="AR1387" s="364">
        <f t="shared" si="3569"/>
        <v>0</v>
      </c>
      <c r="AS1387" s="364">
        <f t="shared" si="3569"/>
        <v>0</v>
      </c>
      <c r="AT1387" s="364">
        <f t="shared" si="3569"/>
        <v>0</v>
      </c>
      <c r="AU1387" s="259"/>
    </row>
    <row r="1388" spans="1:47" ht="15" customHeight="1" outlineLevel="1">
      <c r="A1388" s="466"/>
      <c r="B1388" s="260"/>
      <c r="C1388" s="261"/>
      <c r="D1388" s="261"/>
      <c r="E1388" s="261"/>
      <c r="F1388" s="261"/>
      <c r="G1388" s="261"/>
      <c r="H1388" s="261"/>
      <c r="I1388" s="261"/>
      <c r="J1388" s="662"/>
      <c r="K1388" s="261"/>
      <c r="L1388" s="261"/>
      <c r="M1388" s="261"/>
      <c r="N1388" s="261"/>
      <c r="O1388" s="261"/>
      <c r="P1388" s="261"/>
      <c r="Q1388" s="261"/>
      <c r="R1388" s="262"/>
      <c r="S1388" s="261"/>
      <c r="T1388" s="261"/>
      <c r="U1388" s="261"/>
      <c r="V1388" s="261"/>
      <c r="W1388" s="261"/>
      <c r="X1388" s="261"/>
      <c r="Y1388" s="261"/>
      <c r="Z1388" s="261"/>
      <c r="AA1388" s="261"/>
      <c r="AB1388" s="261"/>
      <c r="AC1388" s="261"/>
      <c r="AD1388" s="261"/>
      <c r="AE1388" s="261"/>
      <c r="AF1388" s="261"/>
      <c r="AG1388" s="365"/>
      <c r="AH1388" s="366"/>
      <c r="AI1388" s="366"/>
      <c r="AJ1388" s="366"/>
      <c r="AK1388" s="366"/>
      <c r="AL1388" s="366"/>
      <c r="AM1388" s="366"/>
      <c r="AN1388" s="366"/>
      <c r="AO1388" s="366"/>
      <c r="AP1388" s="366"/>
      <c r="AQ1388" s="366"/>
      <c r="AR1388" s="366"/>
      <c r="AS1388" s="366"/>
      <c r="AT1388" s="366"/>
      <c r="AU1388" s="264"/>
    </row>
    <row r="1389" spans="1:47" ht="15" customHeight="1" outlineLevel="1">
      <c r="A1389" s="466">
        <v>2</v>
      </c>
      <c r="B1389" s="381" t="s">
        <v>96</v>
      </c>
      <c r="C1389" s="253" t="s">
        <v>25</v>
      </c>
      <c r="D1389" s="257"/>
      <c r="E1389" s="257"/>
      <c r="F1389" s="257"/>
      <c r="G1389" s="257"/>
      <c r="H1389" s="257"/>
      <c r="I1389" s="257"/>
      <c r="J1389" s="257"/>
      <c r="K1389" s="257"/>
      <c r="L1389" s="257"/>
      <c r="M1389" s="257"/>
      <c r="N1389" s="257"/>
      <c r="O1389" s="257"/>
      <c r="P1389" s="257"/>
      <c r="Q1389" s="673"/>
      <c r="R1389" s="253"/>
      <c r="S1389" s="257"/>
      <c r="T1389" s="257"/>
      <c r="U1389" s="257"/>
      <c r="V1389" s="257"/>
      <c r="W1389" s="257"/>
      <c r="X1389" s="257"/>
      <c r="Y1389" s="257"/>
      <c r="Z1389" s="257"/>
      <c r="AA1389" s="257"/>
      <c r="AB1389" s="257"/>
      <c r="AC1389" s="257"/>
      <c r="AD1389" s="257"/>
      <c r="AE1389" s="257"/>
      <c r="AF1389" s="673"/>
      <c r="AG1389" s="368"/>
      <c r="AH1389" s="368"/>
      <c r="AI1389" s="368"/>
      <c r="AJ1389" s="368"/>
      <c r="AK1389" s="368"/>
      <c r="AL1389" s="368"/>
      <c r="AM1389" s="368"/>
      <c r="AN1389" s="363"/>
      <c r="AO1389" s="363"/>
      <c r="AP1389" s="363"/>
      <c r="AQ1389" s="363"/>
      <c r="AR1389" s="363"/>
      <c r="AS1389" s="363"/>
      <c r="AT1389" s="363"/>
      <c r="AU1389" s="258">
        <f>SUM(AG1389:AT1389)</f>
        <v>0</v>
      </c>
    </row>
    <row r="1390" spans="1:47" ht="15" customHeight="1" outlineLevel="1">
      <c r="A1390" s="466"/>
      <c r="B1390" s="256" t="s">
        <v>741</v>
      </c>
      <c r="C1390" s="253" t="s">
        <v>163</v>
      </c>
      <c r="D1390" s="257"/>
      <c r="E1390" s="257"/>
      <c r="F1390" s="257"/>
      <c r="G1390" s="257"/>
      <c r="H1390" s="257"/>
      <c r="I1390" s="257"/>
      <c r="J1390" s="257"/>
      <c r="K1390" s="257"/>
      <c r="L1390" s="257"/>
      <c r="M1390" s="257"/>
      <c r="N1390" s="257"/>
      <c r="O1390" s="257"/>
      <c r="P1390" s="257"/>
      <c r="Q1390" s="673"/>
      <c r="R1390" s="416"/>
      <c r="S1390" s="257"/>
      <c r="T1390" s="257"/>
      <c r="U1390" s="257"/>
      <c r="V1390" s="257"/>
      <c r="W1390" s="257"/>
      <c r="X1390" s="257"/>
      <c r="Y1390" s="257"/>
      <c r="Z1390" s="257"/>
      <c r="AA1390" s="257"/>
      <c r="AB1390" s="257"/>
      <c r="AC1390" s="257"/>
      <c r="AD1390" s="257"/>
      <c r="AE1390" s="257"/>
      <c r="AF1390" s="673"/>
      <c r="AG1390" s="364">
        <f>AG1389</f>
        <v>0</v>
      </c>
      <c r="AH1390" s="364">
        <f t="shared" ref="AH1390:AT1390" si="3570">AH1389</f>
        <v>0</v>
      </c>
      <c r="AI1390" s="364">
        <f t="shared" si="3570"/>
        <v>0</v>
      </c>
      <c r="AJ1390" s="364">
        <f t="shared" si="3570"/>
        <v>0</v>
      </c>
      <c r="AK1390" s="364">
        <f t="shared" si="3570"/>
        <v>0</v>
      </c>
      <c r="AL1390" s="364">
        <f t="shared" si="3570"/>
        <v>0</v>
      </c>
      <c r="AM1390" s="364">
        <f t="shared" si="3570"/>
        <v>0</v>
      </c>
      <c r="AN1390" s="364">
        <f t="shared" si="3570"/>
        <v>0</v>
      </c>
      <c r="AO1390" s="364">
        <f t="shared" si="3570"/>
        <v>0</v>
      </c>
      <c r="AP1390" s="364">
        <f t="shared" si="3570"/>
        <v>0</v>
      </c>
      <c r="AQ1390" s="364">
        <f t="shared" si="3570"/>
        <v>0</v>
      </c>
      <c r="AR1390" s="364">
        <f t="shared" si="3570"/>
        <v>0</v>
      </c>
      <c r="AS1390" s="364">
        <f t="shared" si="3570"/>
        <v>0</v>
      </c>
      <c r="AT1390" s="364">
        <f t="shared" si="3570"/>
        <v>0</v>
      </c>
      <c r="AU1390" s="259"/>
    </row>
    <row r="1391" spans="1:47" ht="15" customHeight="1" outlineLevel="1">
      <c r="A1391" s="466"/>
      <c r="B1391" s="260"/>
      <c r="C1391" s="261"/>
      <c r="D1391" s="266"/>
      <c r="E1391" s="266"/>
      <c r="F1391" s="266"/>
      <c r="G1391" s="266"/>
      <c r="H1391" s="266"/>
      <c r="I1391" s="266"/>
      <c r="J1391" s="266"/>
      <c r="K1391" s="266"/>
      <c r="L1391" s="266"/>
      <c r="M1391" s="266"/>
      <c r="N1391" s="266"/>
      <c r="O1391" s="266"/>
      <c r="P1391" s="266"/>
      <c r="Q1391" s="266"/>
      <c r="R1391" s="262"/>
      <c r="S1391" s="266"/>
      <c r="T1391" s="266"/>
      <c r="U1391" s="266"/>
      <c r="V1391" s="266"/>
      <c r="W1391" s="266"/>
      <c r="X1391" s="266"/>
      <c r="Y1391" s="266"/>
      <c r="Z1391" s="266"/>
      <c r="AA1391" s="266"/>
      <c r="AB1391" s="266"/>
      <c r="AC1391" s="266"/>
      <c r="AD1391" s="266"/>
      <c r="AE1391" s="266"/>
      <c r="AF1391" s="266"/>
      <c r="AG1391" s="365"/>
      <c r="AH1391" s="366"/>
      <c r="AI1391" s="366"/>
      <c r="AJ1391" s="366"/>
      <c r="AK1391" s="366"/>
      <c r="AL1391" s="366"/>
      <c r="AM1391" s="366"/>
      <c r="AN1391" s="366"/>
      <c r="AO1391" s="366"/>
      <c r="AP1391" s="366"/>
      <c r="AQ1391" s="366"/>
      <c r="AR1391" s="366"/>
      <c r="AS1391" s="366"/>
      <c r="AT1391" s="366"/>
      <c r="AU1391" s="264"/>
    </row>
    <row r="1392" spans="1:47" ht="15" customHeight="1" outlineLevel="1">
      <c r="A1392" s="466">
        <v>3</v>
      </c>
      <c r="B1392" s="381" t="s">
        <v>97</v>
      </c>
      <c r="C1392" s="253" t="s">
        <v>25</v>
      </c>
      <c r="D1392" s="257"/>
      <c r="E1392" s="257"/>
      <c r="F1392" s="257"/>
      <c r="G1392" s="257"/>
      <c r="H1392" s="257"/>
      <c r="I1392" s="257"/>
      <c r="J1392" s="257"/>
      <c r="K1392" s="257"/>
      <c r="L1392" s="257"/>
      <c r="M1392" s="257"/>
      <c r="N1392" s="257"/>
      <c r="O1392" s="257"/>
      <c r="P1392" s="257"/>
      <c r="Q1392" s="673"/>
      <c r="R1392" s="253"/>
      <c r="S1392" s="257"/>
      <c r="T1392" s="257"/>
      <c r="U1392" s="257"/>
      <c r="V1392" s="257"/>
      <c r="W1392" s="257"/>
      <c r="X1392" s="257"/>
      <c r="Y1392" s="257"/>
      <c r="Z1392" s="257"/>
      <c r="AA1392" s="257"/>
      <c r="AB1392" s="257"/>
      <c r="AC1392" s="257"/>
      <c r="AD1392" s="257"/>
      <c r="AE1392" s="257"/>
      <c r="AF1392" s="673"/>
      <c r="AG1392" s="368"/>
      <c r="AH1392" s="368"/>
      <c r="AI1392" s="368"/>
      <c r="AJ1392" s="368"/>
      <c r="AK1392" s="368"/>
      <c r="AL1392" s="368"/>
      <c r="AM1392" s="368"/>
      <c r="AN1392" s="363"/>
      <c r="AO1392" s="363"/>
      <c r="AP1392" s="363"/>
      <c r="AQ1392" s="363"/>
      <c r="AR1392" s="363"/>
      <c r="AS1392" s="363"/>
      <c r="AT1392" s="363"/>
      <c r="AU1392" s="258">
        <f>SUM(AG1392:AT1392)</f>
        <v>0</v>
      </c>
    </row>
    <row r="1393" spans="1:47" ht="15" customHeight="1" outlineLevel="1">
      <c r="A1393" s="466"/>
      <c r="B1393" s="256" t="s">
        <v>741</v>
      </c>
      <c r="C1393" s="253" t="s">
        <v>163</v>
      </c>
      <c r="D1393" s="257"/>
      <c r="E1393" s="257"/>
      <c r="F1393" s="257"/>
      <c r="G1393" s="257"/>
      <c r="H1393" s="257"/>
      <c r="I1393" s="257"/>
      <c r="J1393" s="257"/>
      <c r="K1393" s="257"/>
      <c r="L1393" s="257"/>
      <c r="M1393" s="257"/>
      <c r="N1393" s="257"/>
      <c r="O1393" s="257"/>
      <c r="P1393" s="257"/>
      <c r="Q1393" s="673"/>
      <c r="R1393" s="416"/>
      <c r="S1393" s="257"/>
      <c r="T1393" s="257"/>
      <c r="U1393" s="257"/>
      <c r="V1393" s="257"/>
      <c r="W1393" s="257"/>
      <c r="X1393" s="257"/>
      <c r="Y1393" s="257"/>
      <c r="Z1393" s="257"/>
      <c r="AA1393" s="257"/>
      <c r="AB1393" s="257"/>
      <c r="AC1393" s="257"/>
      <c r="AD1393" s="257"/>
      <c r="AE1393" s="257"/>
      <c r="AF1393" s="673"/>
      <c r="AG1393" s="364">
        <f>AG1392</f>
        <v>0</v>
      </c>
      <c r="AH1393" s="364">
        <f t="shared" ref="AH1393:AT1393" si="3571">AH1392</f>
        <v>0</v>
      </c>
      <c r="AI1393" s="364">
        <f t="shared" si="3571"/>
        <v>0</v>
      </c>
      <c r="AJ1393" s="364">
        <f t="shared" si="3571"/>
        <v>0</v>
      </c>
      <c r="AK1393" s="364">
        <f t="shared" si="3571"/>
        <v>0</v>
      </c>
      <c r="AL1393" s="364">
        <f t="shared" si="3571"/>
        <v>0</v>
      </c>
      <c r="AM1393" s="364">
        <f t="shared" si="3571"/>
        <v>0</v>
      </c>
      <c r="AN1393" s="364">
        <f t="shared" si="3571"/>
        <v>0</v>
      </c>
      <c r="AO1393" s="364">
        <f t="shared" si="3571"/>
        <v>0</v>
      </c>
      <c r="AP1393" s="364">
        <f t="shared" si="3571"/>
        <v>0</v>
      </c>
      <c r="AQ1393" s="364">
        <f t="shared" si="3571"/>
        <v>0</v>
      </c>
      <c r="AR1393" s="364">
        <f t="shared" si="3571"/>
        <v>0</v>
      </c>
      <c r="AS1393" s="364">
        <f t="shared" si="3571"/>
        <v>0</v>
      </c>
      <c r="AT1393" s="364">
        <f t="shared" si="3571"/>
        <v>0</v>
      </c>
      <c r="AU1393" s="259"/>
    </row>
    <row r="1394" spans="1:47" ht="15" customHeight="1" outlineLevel="1">
      <c r="A1394" s="466"/>
      <c r="B1394" s="256"/>
      <c r="C1394" s="267"/>
      <c r="D1394" s="253"/>
      <c r="E1394" s="253"/>
      <c r="F1394" s="253"/>
      <c r="G1394" s="253"/>
      <c r="H1394" s="253"/>
      <c r="I1394" s="253"/>
      <c r="J1394" s="253"/>
      <c r="K1394" s="253"/>
      <c r="L1394" s="253"/>
      <c r="M1394" s="253"/>
      <c r="N1394" s="253"/>
      <c r="O1394" s="253"/>
      <c r="P1394" s="253"/>
      <c r="Q1394" s="253"/>
      <c r="R1394" s="253"/>
      <c r="S1394" s="253"/>
      <c r="T1394" s="253"/>
      <c r="U1394" s="253"/>
      <c r="V1394" s="253"/>
      <c r="W1394" s="253"/>
      <c r="X1394" s="253"/>
      <c r="Y1394" s="253"/>
      <c r="Z1394" s="253"/>
      <c r="AA1394" s="253"/>
      <c r="AB1394" s="253"/>
      <c r="AC1394" s="253"/>
      <c r="AD1394" s="253"/>
      <c r="AE1394" s="253"/>
      <c r="AF1394" s="253"/>
      <c r="AG1394" s="365"/>
      <c r="AH1394" s="365"/>
      <c r="AI1394" s="365"/>
      <c r="AJ1394" s="365"/>
      <c r="AK1394" s="365"/>
      <c r="AL1394" s="365"/>
      <c r="AM1394" s="365"/>
      <c r="AN1394" s="365"/>
      <c r="AO1394" s="365"/>
      <c r="AP1394" s="365"/>
      <c r="AQ1394" s="365"/>
      <c r="AR1394" s="365"/>
      <c r="AS1394" s="365"/>
      <c r="AT1394" s="365"/>
      <c r="AU1394" s="268"/>
    </row>
    <row r="1395" spans="1:47" ht="15" customHeight="1" outlineLevel="1">
      <c r="A1395" s="466">
        <v>4</v>
      </c>
      <c r="B1395" s="275" t="s">
        <v>653</v>
      </c>
      <c r="C1395" s="253" t="s">
        <v>25</v>
      </c>
      <c r="D1395" s="257"/>
      <c r="E1395" s="257"/>
      <c r="F1395" s="257"/>
      <c r="G1395" s="257"/>
      <c r="H1395" s="257"/>
      <c r="I1395" s="257"/>
      <c r="J1395" s="257"/>
      <c r="K1395" s="257"/>
      <c r="L1395" s="257"/>
      <c r="M1395" s="257"/>
      <c r="N1395" s="257"/>
      <c r="O1395" s="257"/>
      <c r="P1395" s="257"/>
      <c r="Q1395" s="673"/>
      <c r="R1395" s="253"/>
      <c r="S1395" s="257"/>
      <c r="T1395" s="257"/>
      <c r="U1395" s="257"/>
      <c r="V1395" s="257"/>
      <c r="W1395" s="257"/>
      <c r="X1395" s="257"/>
      <c r="Y1395" s="257"/>
      <c r="Z1395" s="257"/>
      <c r="AA1395" s="257"/>
      <c r="AB1395" s="257"/>
      <c r="AC1395" s="257"/>
      <c r="AD1395" s="257"/>
      <c r="AE1395" s="257"/>
      <c r="AF1395" s="673"/>
      <c r="AG1395" s="368"/>
      <c r="AH1395" s="368"/>
      <c r="AI1395" s="368"/>
      <c r="AJ1395" s="368"/>
      <c r="AK1395" s="368"/>
      <c r="AL1395" s="368"/>
      <c r="AM1395" s="368"/>
      <c r="AN1395" s="363"/>
      <c r="AO1395" s="363"/>
      <c r="AP1395" s="363"/>
      <c r="AQ1395" s="363"/>
      <c r="AR1395" s="363"/>
      <c r="AS1395" s="363"/>
      <c r="AT1395" s="363"/>
      <c r="AU1395" s="258">
        <f>SUM(AG1395:AT1395)</f>
        <v>0</v>
      </c>
    </row>
    <row r="1396" spans="1:47" ht="15" customHeight="1" outlineLevel="1">
      <c r="A1396" s="466"/>
      <c r="B1396" s="256" t="s">
        <v>741</v>
      </c>
      <c r="C1396" s="253" t="s">
        <v>163</v>
      </c>
      <c r="D1396" s="257"/>
      <c r="E1396" s="257"/>
      <c r="F1396" s="257"/>
      <c r="G1396" s="257"/>
      <c r="H1396" s="257"/>
      <c r="I1396" s="257"/>
      <c r="J1396" s="257"/>
      <c r="K1396" s="257"/>
      <c r="L1396" s="257"/>
      <c r="M1396" s="257"/>
      <c r="N1396" s="257"/>
      <c r="O1396" s="257"/>
      <c r="P1396" s="257"/>
      <c r="Q1396" s="673"/>
      <c r="R1396" s="416"/>
      <c r="S1396" s="257"/>
      <c r="T1396" s="257"/>
      <c r="U1396" s="257"/>
      <c r="V1396" s="257"/>
      <c r="W1396" s="257"/>
      <c r="X1396" s="257"/>
      <c r="Y1396" s="257"/>
      <c r="Z1396" s="257"/>
      <c r="AA1396" s="257"/>
      <c r="AB1396" s="257"/>
      <c r="AC1396" s="257"/>
      <c r="AD1396" s="257"/>
      <c r="AE1396" s="257"/>
      <c r="AF1396" s="673"/>
      <c r="AG1396" s="364">
        <f>AG1395</f>
        <v>0</v>
      </c>
      <c r="AH1396" s="364">
        <f t="shared" ref="AH1396:AT1396" si="3572">AH1395</f>
        <v>0</v>
      </c>
      <c r="AI1396" s="364">
        <f t="shared" si="3572"/>
        <v>0</v>
      </c>
      <c r="AJ1396" s="364">
        <f t="shared" si="3572"/>
        <v>0</v>
      </c>
      <c r="AK1396" s="364">
        <f t="shared" si="3572"/>
        <v>0</v>
      </c>
      <c r="AL1396" s="364">
        <f t="shared" si="3572"/>
        <v>0</v>
      </c>
      <c r="AM1396" s="364">
        <f t="shared" si="3572"/>
        <v>0</v>
      </c>
      <c r="AN1396" s="364">
        <f t="shared" si="3572"/>
        <v>0</v>
      </c>
      <c r="AO1396" s="364">
        <f t="shared" si="3572"/>
        <v>0</v>
      </c>
      <c r="AP1396" s="364">
        <f t="shared" si="3572"/>
        <v>0</v>
      </c>
      <c r="AQ1396" s="364">
        <f t="shared" si="3572"/>
        <v>0</v>
      </c>
      <c r="AR1396" s="364">
        <f t="shared" si="3572"/>
        <v>0</v>
      </c>
      <c r="AS1396" s="364">
        <f t="shared" si="3572"/>
        <v>0</v>
      </c>
      <c r="AT1396" s="364">
        <f t="shared" si="3572"/>
        <v>0</v>
      </c>
      <c r="AU1396" s="259"/>
    </row>
    <row r="1397" spans="1:47" ht="15" customHeight="1" outlineLevel="1">
      <c r="A1397" s="466"/>
      <c r="B1397" s="256"/>
      <c r="C1397" s="267"/>
      <c r="D1397" s="266"/>
      <c r="E1397" s="266"/>
      <c r="F1397" s="266"/>
      <c r="G1397" s="266"/>
      <c r="H1397" s="266"/>
      <c r="I1397" s="266"/>
      <c r="J1397" s="266"/>
      <c r="K1397" s="266"/>
      <c r="L1397" s="266"/>
      <c r="M1397" s="266"/>
      <c r="N1397" s="266"/>
      <c r="O1397" s="266"/>
      <c r="P1397" s="266"/>
      <c r="Q1397" s="266"/>
      <c r="R1397" s="253"/>
      <c r="S1397" s="266"/>
      <c r="T1397" s="266"/>
      <c r="U1397" s="266"/>
      <c r="V1397" s="266"/>
      <c r="W1397" s="266"/>
      <c r="X1397" s="266"/>
      <c r="Y1397" s="266"/>
      <c r="Z1397" s="266"/>
      <c r="AA1397" s="266"/>
      <c r="AB1397" s="266"/>
      <c r="AC1397" s="266"/>
      <c r="AD1397" s="266"/>
      <c r="AE1397" s="266"/>
      <c r="AF1397" s="266"/>
      <c r="AG1397" s="365"/>
      <c r="AH1397" s="365"/>
      <c r="AI1397" s="365"/>
      <c r="AJ1397" s="365"/>
      <c r="AK1397" s="365"/>
      <c r="AL1397" s="365"/>
      <c r="AM1397" s="365"/>
      <c r="AN1397" s="365"/>
      <c r="AO1397" s="365"/>
      <c r="AP1397" s="365"/>
      <c r="AQ1397" s="365"/>
      <c r="AR1397" s="365"/>
      <c r="AS1397" s="365"/>
      <c r="AT1397" s="365"/>
      <c r="AU1397" s="268"/>
    </row>
    <row r="1398" spans="1:47" ht="15" customHeight="1" outlineLevel="1">
      <c r="A1398" s="466">
        <v>5</v>
      </c>
      <c r="B1398" s="381" t="s">
        <v>98</v>
      </c>
      <c r="C1398" s="253" t="s">
        <v>25</v>
      </c>
      <c r="D1398" s="257"/>
      <c r="E1398" s="257"/>
      <c r="F1398" s="257"/>
      <c r="G1398" s="257"/>
      <c r="H1398" s="257"/>
      <c r="I1398" s="257"/>
      <c r="J1398" s="257"/>
      <c r="K1398" s="257"/>
      <c r="L1398" s="257"/>
      <c r="M1398" s="257"/>
      <c r="N1398" s="257"/>
      <c r="O1398" s="257"/>
      <c r="P1398" s="257"/>
      <c r="Q1398" s="673"/>
      <c r="R1398" s="253"/>
      <c r="S1398" s="257"/>
      <c r="T1398" s="257"/>
      <c r="U1398" s="257"/>
      <c r="V1398" s="257"/>
      <c r="W1398" s="257"/>
      <c r="X1398" s="257"/>
      <c r="Y1398" s="257"/>
      <c r="Z1398" s="257"/>
      <c r="AA1398" s="257"/>
      <c r="AB1398" s="257"/>
      <c r="AC1398" s="257"/>
      <c r="AD1398" s="257"/>
      <c r="AE1398" s="257"/>
      <c r="AF1398" s="673"/>
      <c r="AG1398" s="368"/>
      <c r="AH1398" s="368"/>
      <c r="AI1398" s="368"/>
      <c r="AJ1398" s="368"/>
      <c r="AK1398" s="368"/>
      <c r="AL1398" s="368"/>
      <c r="AM1398" s="368"/>
      <c r="AN1398" s="363"/>
      <c r="AO1398" s="363"/>
      <c r="AP1398" s="363"/>
      <c r="AQ1398" s="363"/>
      <c r="AR1398" s="363"/>
      <c r="AS1398" s="363"/>
      <c r="AT1398" s="363"/>
      <c r="AU1398" s="258">
        <f>SUM(AG1398:AT1398)</f>
        <v>0</v>
      </c>
    </row>
    <row r="1399" spans="1:47" ht="15" customHeight="1" outlineLevel="1">
      <c r="A1399" s="466"/>
      <c r="B1399" s="256" t="s">
        <v>741</v>
      </c>
      <c r="C1399" s="253" t="s">
        <v>163</v>
      </c>
      <c r="D1399" s="257"/>
      <c r="E1399" s="257"/>
      <c r="F1399" s="257"/>
      <c r="G1399" s="257"/>
      <c r="H1399" s="257"/>
      <c r="I1399" s="257"/>
      <c r="J1399" s="257"/>
      <c r="K1399" s="257"/>
      <c r="L1399" s="257"/>
      <c r="M1399" s="257"/>
      <c r="N1399" s="257"/>
      <c r="O1399" s="257"/>
      <c r="P1399" s="257"/>
      <c r="Q1399" s="673"/>
      <c r="R1399" s="416"/>
      <c r="S1399" s="257"/>
      <c r="T1399" s="257"/>
      <c r="U1399" s="257"/>
      <c r="V1399" s="257"/>
      <c r="W1399" s="257"/>
      <c r="X1399" s="257"/>
      <c r="Y1399" s="257"/>
      <c r="Z1399" s="257"/>
      <c r="AA1399" s="257"/>
      <c r="AB1399" s="257"/>
      <c r="AC1399" s="257"/>
      <c r="AD1399" s="257"/>
      <c r="AE1399" s="257"/>
      <c r="AF1399" s="673"/>
      <c r="AG1399" s="364">
        <f>AG1398</f>
        <v>0</v>
      </c>
      <c r="AH1399" s="364">
        <f t="shared" ref="AH1399:AT1399" si="3573">AH1398</f>
        <v>0</v>
      </c>
      <c r="AI1399" s="364">
        <f t="shared" si="3573"/>
        <v>0</v>
      </c>
      <c r="AJ1399" s="364">
        <f t="shared" si="3573"/>
        <v>0</v>
      </c>
      <c r="AK1399" s="364">
        <f t="shared" si="3573"/>
        <v>0</v>
      </c>
      <c r="AL1399" s="364">
        <f t="shared" si="3573"/>
        <v>0</v>
      </c>
      <c r="AM1399" s="364">
        <f t="shared" si="3573"/>
        <v>0</v>
      </c>
      <c r="AN1399" s="364">
        <f t="shared" si="3573"/>
        <v>0</v>
      </c>
      <c r="AO1399" s="364">
        <f t="shared" si="3573"/>
        <v>0</v>
      </c>
      <c r="AP1399" s="364">
        <f t="shared" si="3573"/>
        <v>0</v>
      </c>
      <c r="AQ1399" s="364">
        <f t="shared" si="3573"/>
        <v>0</v>
      </c>
      <c r="AR1399" s="364">
        <f t="shared" si="3573"/>
        <v>0</v>
      </c>
      <c r="AS1399" s="364">
        <f t="shared" si="3573"/>
        <v>0</v>
      </c>
      <c r="AT1399" s="364">
        <f t="shared" si="3573"/>
        <v>0</v>
      </c>
      <c r="AU1399" s="259"/>
    </row>
    <row r="1400" spans="1:47" ht="15" customHeight="1" outlineLevel="1">
      <c r="A1400" s="466"/>
      <c r="B1400" s="256"/>
      <c r="C1400" s="253"/>
      <c r="D1400" s="253"/>
      <c r="E1400" s="253"/>
      <c r="F1400" s="253"/>
      <c r="G1400" s="253"/>
      <c r="H1400" s="253"/>
      <c r="I1400" s="253"/>
      <c r="J1400" s="253"/>
      <c r="K1400" s="253"/>
      <c r="L1400" s="253"/>
      <c r="M1400" s="253"/>
      <c r="N1400" s="253"/>
      <c r="O1400" s="253"/>
      <c r="P1400" s="253"/>
      <c r="Q1400" s="253"/>
      <c r="R1400" s="253"/>
      <c r="S1400" s="253"/>
      <c r="T1400" s="253"/>
      <c r="U1400" s="253"/>
      <c r="V1400" s="253"/>
      <c r="W1400" s="253"/>
      <c r="X1400" s="253"/>
      <c r="Y1400" s="253"/>
      <c r="Z1400" s="253"/>
      <c r="AA1400" s="253"/>
      <c r="AB1400" s="253"/>
      <c r="AC1400" s="253"/>
      <c r="AD1400" s="253"/>
      <c r="AE1400" s="253"/>
      <c r="AF1400" s="253"/>
      <c r="AG1400" s="375"/>
      <c r="AH1400" s="376"/>
      <c r="AI1400" s="376"/>
      <c r="AJ1400" s="376"/>
      <c r="AK1400" s="376"/>
      <c r="AL1400" s="376"/>
      <c r="AM1400" s="376"/>
      <c r="AN1400" s="376"/>
      <c r="AO1400" s="376"/>
      <c r="AP1400" s="376"/>
      <c r="AQ1400" s="376"/>
      <c r="AR1400" s="376"/>
      <c r="AS1400" s="376"/>
      <c r="AT1400" s="376"/>
      <c r="AU1400" s="259"/>
    </row>
    <row r="1401" spans="1:47" ht="15.6" outlineLevel="1">
      <c r="A1401" s="466"/>
      <c r="B1401" s="280" t="s">
        <v>495</v>
      </c>
      <c r="C1401" s="251"/>
      <c r="D1401" s="251"/>
      <c r="E1401" s="251"/>
      <c r="F1401" s="251"/>
      <c r="G1401" s="251"/>
      <c r="H1401" s="251"/>
      <c r="I1401" s="251"/>
      <c r="J1401" s="251"/>
      <c r="K1401" s="251"/>
      <c r="L1401" s="251"/>
      <c r="M1401" s="251"/>
      <c r="N1401" s="251"/>
      <c r="O1401" s="251"/>
      <c r="P1401" s="251"/>
      <c r="Q1401" s="251"/>
      <c r="R1401" s="252"/>
      <c r="S1401" s="251"/>
      <c r="T1401" s="251"/>
      <c r="U1401" s="251"/>
      <c r="V1401" s="251"/>
      <c r="W1401" s="251"/>
      <c r="X1401" s="251"/>
      <c r="Y1401" s="251"/>
      <c r="Z1401" s="251"/>
      <c r="AA1401" s="251"/>
      <c r="AB1401" s="251"/>
      <c r="AC1401" s="251"/>
      <c r="AD1401" s="251"/>
      <c r="AE1401" s="251"/>
      <c r="AF1401" s="251"/>
      <c r="AG1401" s="367"/>
      <c r="AH1401" s="367"/>
      <c r="AI1401" s="367"/>
      <c r="AJ1401" s="367"/>
      <c r="AK1401" s="367"/>
      <c r="AL1401" s="367"/>
      <c r="AM1401" s="367"/>
      <c r="AN1401" s="367"/>
      <c r="AO1401" s="367"/>
      <c r="AP1401" s="367"/>
      <c r="AQ1401" s="367"/>
      <c r="AR1401" s="367"/>
      <c r="AS1401" s="367"/>
      <c r="AT1401" s="367"/>
      <c r="AU1401" s="254"/>
    </row>
    <row r="1402" spans="1:47" ht="15" customHeight="1" outlineLevel="1">
      <c r="A1402" s="466">
        <v>6</v>
      </c>
      <c r="B1402" s="381" t="s">
        <v>99</v>
      </c>
      <c r="C1402" s="253" t="s">
        <v>25</v>
      </c>
      <c r="D1402" s="257"/>
      <c r="E1402" s="257"/>
      <c r="F1402" s="257"/>
      <c r="G1402" s="257"/>
      <c r="H1402" s="257"/>
      <c r="I1402" s="257"/>
      <c r="J1402" s="257"/>
      <c r="K1402" s="257"/>
      <c r="L1402" s="257"/>
      <c r="M1402" s="257"/>
      <c r="N1402" s="257"/>
      <c r="O1402" s="257"/>
      <c r="P1402" s="257"/>
      <c r="Q1402" s="257"/>
      <c r="R1402" s="257">
        <v>12</v>
      </c>
      <c r="S1402" s="257"/>
      <c r="T1402" s="257"/>
      <c r="U1402" s="257"/>
      <c r="V1402" s="257"/>
      <c r="W1402" s="257"/>
      <c r="X1402" s="257"/>
      <c r="Y1402" s="257"/>
      <c r="Z1402" s="257"/>
      <c r="AA1402" s="257"/>
      <c r="AB1402" s="257"/>
      <c r="AC1402" s="257"/>
      <c r="AD1402" s="257"/>
      <c r="AE1402" s="257"/>
      <c r="AF1402" s="673"/>
      <c r="AG1402" s="368"/>
      <c r="AH1402" s="368"/>
      <c r="AI1402" s="368"/>
      <c r="AJ1402" s="368"/>
      <c r="AK1402" s="368"/>
      <c r="AL1402" s="368"/>
      <c r="AM1402" s="368"/>
      <c r="AN1402" s="368"/>
      <c r="AO1402" s="368"/>
      <c r="AP1402" s="368"/>
      <c r="AQ1402" s="368"/>
      <c r="AR1402" s="368"/>
      <c r="AS1402" s="368"/>
      <c r="AT1402" s="368"/>
      <c r="AU1402" s="258">
        <f>SUM(AG1402:AT1402)</f>
        <v>0</v>
      </c>
    </row>
    <row r="1403" spans="1:47" ht="15" customHeight="1" outlineLevel="1">
      <c r="A1403" s="466"/>
      <c r="B1403" s="256" t="s">
        <v>741</v>
      </c>
      <c r="C1403" s="253" t="s">
        <v>163</v>
      </c>
      <c r="D1403" s="257"/>
      <c r="E1403" s="257"/>
      <c r="F1403" s="257"/>
      <c r="G1403" s="257"/>
      <c r="H1403" s="257"/>
      <c r="I1403" s="257"/>
      <c r="J1403" s="257"/>
      <c r="K1403" s="257"/>
      <c r="L1403" s="257"/>
      <c r="M1403" s="257"/>
      <c r="N1403" s="257"/>
      <c r="O1403" s="257"/>
      <c r="P1403" s="257"/>
      <c r="Q1403" s="257"/>
      <c r="R1403" s="257">
        <f>R1402</f>
        <v>12</v>
      </c>
      <c r="S1403" s="257"/>
      <c r="T1403" s="257"/>
      <c r="U1403" s="257"/>
      <c r="V1403" s="257"/>
      <c r="W1403" s="257"/>
      <c r="X1403" s="257"/>
      <c r="Y1403" s="257"/>
      <c r="Z1403" s="257"/>
      <c r="AA1403" s="257"/>
      <c r="AB1403" s="257"/>
      <c r="AC1403" s="257"/>
      <c r="AD1403" s="257"/>
      <c r="AE1403" s="257"/>
      <c r="AF1403" s="673"/>
      <c r="AG1403" s="364">
        <f>AG1402</f>
        <v>0</v>
      </c>
      <c r="AH1403" s="364">
        <f t="shared" ref="AH1403:AT1403" si="3574">AH1402</f>
        <v>0</v>
      </c>
      <c r="AI1403" s="364">
        <f t="shared" si="3574"/>
        <v>0</v>
      </c>
      <c r="AJ1403" s="364">
        <f t="shared" si="3574"/>
        <v>0</v>
      </c>
      <c r="AK1403" s="364">
        <f t="shared" si="3574"/>
        <v>0</v>
      </c>
      <c r="AL1403" s="364">
        <f t="shared" si="3574"/>
        <v>0</v>
      </c>
      <c r="AM1403" s="364">
        <f t="shared" si="3574"/>
        <v>0</v>
      </c>
      <c r="AN1403" s="364">
        <f t="shared" si="3574"/>
        <v>0</v>
      </c>
      <c r="AO1403" s="364">
        <f t="shared" si="3574"/>
        <v>0</v>
      </c>
      <c r="AP1403" s="364">
        <f t="shared" si="3574"/>
        <v>0</v>
      </c>
      <c r="AQ1403" s="364">
        <f t="shared" si="3574"/>
        <v>0</v>
      </c>
      <c r="AR1403" s="364">
        <f t="shared" si="3574"/>
        <v>0</v>
      </c>
      <c r="AS1403" s="364">
        <f t="shared" si="3574"/>
        <v>0</v>
      </c>
      <c r="AT1403" s="364">
        <f t="shared" si="3574"/>
        <v>0</v>
      </c>
      <c r="AU1403" s="272"/>
    </row>
    <row r="1404" spans="1:47" ht="15" customHeight="1" outlineLevel="1">
      <c r="A1404" s="466"/>
      <c r="B1404" s="271"/>
      <c r="C1404" s="273"/>
      <c r="D1404" s="253"/>
      <c r="E1404" s="253"/>
      <c r="F1404" s="253"/>
      <c r="G1404" s="253"/>
      <c r="H1404" s="253"/>
      <c r="I1404" s="253"/>
      <c r="J1404" s="253"/>
      <c r="K1404" s="253"/>
      <c r="L1404" s="253"/>
      <c r="M1404" s="253"/>
      <c r="N1404" s="253"/>
      <c r="O1404" s="253"/>
      <c r="P1404" s="253"/>
      <c r="Q1404" s="253"/>
      <c r="R1404" s="253"/>
      <c r="S1404" s="253"/>
      <c r="T1404" s="253"/>
      <c r="U1404" s="253"/>
      <c r="V1404" s="253"/>
      <c r="W1404" s="253"/>
      <c r="X1404" s="253"/>
      <c r="Y1404" s="253"/>
      <c r="Z1404" s="253"/>
      <c r="AA1404" s="253"/>
      <c r="AB1404" s="253"/>
      <c r="AC1404" s="253"/>
      <c r="AD1404" s="253"/>
      <c r="AE1404" s="253"/>
      <c r="AF1404" s="253"/>
      <c r="AG1404" s="369"/>
      <c r="AH1404" s="369"/>
      <c r="AI1404" s="369"/>
      <c r="AJ1404" s="369"/>
      <c r="AK1404" s="369"/>
      <c r="AL1404" s="369"/>
      <c r="AM1404" s="369"/>
      <c r="AN1404" s="369"/>
      <c r="AO1404" s="369"/>
      <c r="AP1404" s="369"/>
      <c r="AQ1404" s="369"/>
      <c r="AR1404" s="369"/>
      <c r="AS1404" s="369"/>
      <c r="AT1404" s="369"/>
      <c r="AU1404" s="274"/>
    </row>
    <row r="1405" spans="1:47" ht="15" customHeight="1" outlineLevel="1">
      <c r="A1405" s="466">
        <v>7</v>
      </c>
      <c r="B1405" s="381" t="s">
        <v>100</v>
      </c>
      <c r="C1405" s="253" t="s">
        <v>25</v>
      </c>
      <c r="D1405" s="257"/>
      <c r="E1405" s="257"/>
      <c r="F1405" s="257"/>
      <c r="G1405" s="257"/>
      <c r="H1405" s="257"/>
      <c r="I1405" s="257"/>
      <c r="J1405" s="257"/>
      <c r="K1405" s="257"/>
      <c r="L1405" s="257"/>
      <c r="M1405" s="257"/>
      <c r="N1405" s="257"/>
      <c r="O1405" s="257"/>
      <c r="P1405" s="257"/>
      <c r="Q1405" s="257"/>
      <c r="R1405" s="257">
        <v>12</v>
      </c>
      <c r="S1405" s="257"/>
      <c r="T1405" s="257"/>
      <c r="U1405" s="257"/>
      <c r="V1405" s="257"/>
      <c r="W1405" s="257"/>
      <c r="X1405" s="257"/>
      <c r="Y1405" s="257"/>
      <c r="Z1405" s="257"/>
      <c r="AA1405" s="257"/>
      <c r="AB1405" s="257"/>
      <c r="AC1405" s="257"/>
      <c r="AD1405" s="257"/>
      <c r="AE1405" s="257"/>
      <c r="AF1405" s="673"/>
      <c r="AG1405" s="368"/>
      <c r="AH1405" s="368"/>
      <c r="AI1405" s="368"/>
      <c r="AJ1405" s="368"/>
      <c r="AK1405" s="368"/>
      <c r="AL1405" s="368"/>
      <c r="AM1405" s="368"/>
      <c r="AN1405" s="368"/>
      <c r="AO1405" s="368"/>
      <c r="AP1405" s="368"/>
      <c r="AQ1405" s="368"/>
      <c r="AR1405" s="368"/>
      <c r="AS1405" s="368"/>
      <c r="AT1405" s="368"/>
      <c r="AU1405" s="258">
        <f>SUM(AG1405:AT1405)</f>
        <v>0</v>
      </c>
    </row>
    <row r="1406" spans="1:47" ht="15" customHeight="1" outlineLevel="1">
      <c r="A1406" s="466"/>
      <c r="B1406" s="256" t="s">
        <v>741</v>
      </c>
      <c r="C1406" s="253" t="s">
        <v>163</v>
      </c>
      <c r="D1406" s="257"/>
      <c r="E1406" s="257"/>
      <c r="F1406" s="257"/>
      <c r="G1406" s="257"/>
      <c r="H1406" s="257"/>
      <c r="I1406" s="257"/>
      <c r="J1406" s="257"/>
      <c r="K1406" s="257"/>
      <c r="L1406" s="257"/>
      <c r="M1406" s="257"/>
      <c r="N1406" s="257"/>
      <c r="O1406" s="257"/>
      <c r="P1406" s="257"/>
      <c r="Q1406" s="257"/>
      <c r="R1406" s="257">
        <f>R1405</f>
        <v>12</v>
      </c>
      <c r="S1406" s="257"/>
      <c r="T1406" s="257"/>
      <c r="U1406" s="257"/>
      <c r="V1406" s="257"/>
      <c r="W1406" s="257"/>
      <c r="X1406" s="257"/>
      <c r="Y1406" s="257"/>
      <c r="Z1406" s="257"/>
      <c r="AA1406" s="257"/>
      <c r="AB1406" s="257"/>
      <c r="AC1406" s="257"/>
      <c r="AD1406" s="257"/>
      <c r="AE1406" s="257"/>
      <c r="AF1406" s="673"/>
      <c r="AG1406" s="364">
        <f>AG1405</f>
        <v>0</v>
      </c>
      <c r="AH1406" s="364">
        <f t="shared" ref="AH1406:AT1406" si="3575">AH1405</f>
        <v>0</v>
      </c>
      <c r="AI1406" s="364">
        <f t="shared" si="3575"/>
        <v>0</v>
      </c>
      <c r="AJ1406" s="364">
        <f t="shared" si="3575"/>
        <v>0</v>
      </c>
      <c r="AK1406" s="364">
        <f t="shared" si="3575"/>
        <v>0</v>
      </c>
      <c r="AL1406" s="364">
        <f t="shared" si="3575"/>
        <v>0</v>
      </c>
      <c r="AM1406" s="364">
        <f t="shared" si="3575"/>
        <v>0</v>
      </c>
      <c r="AN1406" s="364">
        <f t="shared" si="3575"/>
        <v>0</v>
      </c>
      <c r="AO1406" s="364">
        <f t="shared" si="3575"/>
        <v>0</v>
      </c>
      <c r="AP1406" s="364">
        <f t="shared" si="3575"/>
        <v>0</v>
      </c>
      <c r="AQ1406" s="364">
        <f t="shared" si="3575"/>
        <v>0</v>
      </c>
      <c r="AR1406" s="364">
        <f t="shared" si="3575"/>
        <v>0</v>
      </c>
      <c r="AS1406" s="364">
        <f t="shared" si="3575"/>
        <v>0</v>
      </c>
      <c r="AT1406" s="364">
        <f t="shared" si="3575"/>
        <v>0</v>
      </c>
      <c r="AU1406" s="272"/>
    </row>
    <row r="1407" spans="1:47" ht="15" customHeight="1" outlineLevel="1">
      <c r="A1407" s="466"/>
      <c r="B1407" s="275"/>
      <c r="C1407" s="273"/>
      <c r="D1407" s="253"/>
      <c r="E1407" s="253"/>
      <c r="F1407" s="253"/>
      <c r="G1407" s="253"/>
      <c r="H1407" s="253"/>
      <c r="I1407" s="253"/>
      <c r="J1407" s="253"/>
      <c r="K1407" s="253"/>
      <c r="L1407" s="253"/>
      <c r="M1407" s="253"/>
      <c r="N1407" s="253"/>
      <c r="O1407" s="253"/>
      <c r="P1407" s="253"/>
      <c r="Q1407" s="253"/>
      <c r="R1407" s="253"/>
      <c r="S1407" s="253"/>
      <c r="T1407" s="253"/>
      <c r="U1407" s="253"/>
      <c r="V1407" s="253"/>
      <c r="W1407" s="253"/>
      <c r="X1407" s="253"/>
      <c r="Y1407" s="253"/>
      <c r="Z1407" s="253"/>
      <c r="AA1407" s="253"/>
      <c r="AB1407" s="253"/>
      <c r="AC1407" s="253"/>
      <c r="AD1407" s="253"/>
      <c r="AE1407" s="253"/>
      <c r="AF1407" s="253"/>
      <c r="AG1407" s="369"/>
      <c r="AH1407" s="370"/>
      <c r="AI1407" s="369"/>
      <c r="AJ1407" s="369"/>
      <c r="AK1407" s="369"/>
      <c r="AL1407" s="369"/>
      <c r="AM1407" s="369"/>
      <c r="AN1407" s="369"/>
      <c r="AO1407" s="369"/>
      <c r="AP1407" s="369"/>
      <c r="AQ1407" s="369"/>
      <c r="AR1407" s="369"/>
      <c r="AS1407" s="369"/>
      <c r="AT1407" s="369"/>
      <c r="AU1407" s="274"/>
    </row>
    <row r="1408" spans="1:47" ht="15" customHeight="1" outlineLevel="1">
      <c r="A1408" s="466">
        <v>8</v>
      </c>
      <c r="B1408" s="381" t="s">
        <v>101</v>
      </c>
      <c r="C1408" s="253" t="s">
        <v>25</v>
      </c>
      <c r="D1408" s="257"/>
      <c r="E1408" s="257"/>
      <c r="F1408" s="257"/>
      <c r="G1408" s="257"/>
      <c r="H1408" s="257"/>
      <c r="I1408" s="257"/>
      <c r="J1408" s="257"/>
      <c r="K1408" s="257"/>
      <c r="L1408" s="257"/>
      <c r="M1408" s="257"/>
      <c r="N1408" s="257"/>
      <c r="O1408" s="257"/>
      <c r="P1408" s="257"/>
      <c r="Q1408" s="257"/>
      <c r="R1408" s="257">
        <v>12</v>
      </c>
      <c r="S1408" s="257"/>
      <c r="T1408" s="257"/>
      <c r="U1408" s="257"/>
      <c r="V1408" s="257"/>
      <c r="W1408" s="257"/>
      <c r="X1408" s="257"/>
      <c r="Y1408" s="257"/>
      <c r="Z1408" s="257"/>
      <c r="AA1408" s="257"/>
      <c r="AB1408" s="257"/>
      <c r="AC1408" s="257"/>
      <c r="AD1408" s="257"/>
      <c r="AE1408" s="257"/>
      <c r="AF1408" s="673"/>
      <c r="AG1408" s="368"/>
      <c r="AH1408" s="368"/>
      <c r="AI1408" s="368"/>
      <c r="AJ1408" s="368"/>
      <c r="AK1408" s="368"/>
      <c r="AL1408" s="368"/>
      <c r="AM1408" s="368"/>
      <c r="AN1408" s="368"/>
      <c r="AO1408" s="368"/>
      <c r="AP1408" s="368"/>
      <c r="AQ1408" s="368"/>
      <c r="AR1408" s="368"/>
      <c r="AS1408" s="368"/>
      <c r="AT1408" s="368"/>
      <c r="AU1408" s="258">
        <f>SUM(AG1408:AT1408)</f>
        <v>0</v>
      </c>
    </row>
    <row r="1409" spans="1:47" ht="15" customHeight="1" outlineLevel="1">
      <c r="A1409" s="466"/>
      <c r="B1409" s="256" t="s">
        <v>741</v>
      </c>
      <c r="C1409" s="253" t="s">
        <v>163</v>
      </c>
      <c r="D1409" s="257"/>
      <c r="E1409" s="257"/>
      <c r="F1409" s="257"/>
      <c r="G1409" s="257"/>
      <c r="H1409" s="257"/>
      <c r="I1409" s="257"/>
      <c r="J1409" s="257"/>
      <c r="K1409" s="257"/>
      <c r="L1409" s="257"/>
      <c r="M1409" s="257"/>
      <c r="N1409" s="257"/>
      <c r="O1409" s="257"/>
      <c r="P1409" s="257"/>
      <c r="Q1409" s="257"/>
      <c r="R1409" s="257">
        <f>R1408</f>
        <v>12</v>
      </c>
      <c r="S1409" s="257"/>
      <c r="T1409" s="257"/>
      <c r="U1409" s="257"/>
      <c r="V1409" s="257"/>
      <c r="W1409" s="257"/>
      <c r="X1409" s="257"/>
      <c r="Y1409" s="257"/>
      <c r="Z1409" s="257"/>
      <c r="AA1409" s="257"/>
      <c r="AB1409" s="257"/>
      <c r="AC1409" s="257"/>
      <c r="AD1409" s="257"/>
      <c r="AE1409" s="257"/>
      <c r="AF1409" s="673"/>
      <c r="AG1409" s="364">
        <f>AG1408</f>
        <v>0</v>
      </c>
      <c r="AH1409" s="364">
        <f t="shared" ref="AH1409:AT1409" si="3576">AH1408</f>
        <v>0</v>
      </c>
      <c r="AI1409" s="364">
        <f t="shared" si="3576"/>
        <v>0</v>
      </c>
      <c r="AJ1409" s="364">
        <f t="shared" si="3576"/>
        <v>0</v>
      </c>
      <c r="AK1409" s="364">
        <f t="shared" si="3576"/>
        <v>0</v>
      </c>
      <c r="AL1409" s="364">
        <f t="shared" si="3576"/>
        <v>0</v>
      </c>
      <c r="AM1409" s="364">
        <f t="shared" si="3576"/>
        <v>0</v>
      </c>
      <c r="AN1409" s="364">
        <f t="shared" si="3576"/>
        <v>0</v>
      </c>
      <c r="AO1409" s="364">
        <f t="shared" si="3576"/>
        <v>0</v>
      </c>
      <c r="AP1409" s="364">
        <f t="shared" si="3576"/>
        <v>0</v>
      </c>
      <c r="AQ1409" s="364">
        <f t="shared" si="3576"/>
        <v>0</v>
      </c>
      <c r="AR1409" s="364">
        <f t="shared" si="3576"/>
        <v>0</v>
      </c>
      <c r="AS1409" s="364">
        <f t="shared" si="3576"/>
        <v>0</v>
      </c>
      <c r="AT1409" s="364">
        <f t="shared" si="3576"/>
        <v>0</v>
      </c>
      <c r="AU1409" s="272"/>
    </row>
    <row r="1410" spans="1:47" ht="15" customHeight="1" outlineLevel="1">
      <c r="A1410" s="466"/>
      <c r="B1410" s="275"/>
      <c r="C1410" s="273"/>
      <c r="D1410" s="277"/>
      <c r="E1410" s="277"/>
      <c r="F1410" s="277"/>
      <c r="G1410" s="277"/>
      <c r="H1410" s="277"/>
      <c r="I1410" s="277"/>
      <c r="J1410" s="277"/>
      <c r="K1410" s="277"/>
      <c r="L1410" s="277"/>
      <c r="M1410" s="277"/>
      <c r="N1410" s="277"/>
      <c r="O1410" s="277"/>
      <c r="P1410" s="277"/>
      <c r="Q1410" s="277"/>
      <c r="R1410" s="253"/>
      <c r="S1410" s="277"/>
      <c r="T1410" s="277"/>
      <c r="U1410" s="277"/>
      <c r="V1410" s="277"/>
      <c r="W1410" s="277"/>
      <c r="X1410" s="277"/>
      <c r="Y1410" s="277"/>
      <c r="Z1410" s="277"/>
      <c r="AA1410" s="277"/>
      <c r="AB1410" s="277"/>
      <c r="AC1410" s="277"/>
      <c r="AD1410" s="277"/>
      <c r="AE1410" s="277"/>
      <c r="AF1410" s="277"/>
      <c r="AG1410" s="369"/>
      <c r="AH1410" s="370"/>
      <c r="AI1410" s="369"/>
      <c r="AJ1410" s="369"/>
      <c r="AK1410" s="369"/>
      <c r="AL1410" s="369"/>
      <c r="AM1410" s="369"/>
      <c r="AN1410" s="369"/>
      <c r="AO1410" s="369"/>
      <c r="AP1410" s="369"/>
      <c r="AQ1410" s="369"/>
      <c r="AR1410" s="369"/>
      <c r="AS1410" s="369"/>
      <c r="AT1410" s="369"/>
      <c r="AU1410" s="274"/>
    </row>
    <row r="1411" spans="1:47" ht="15" customHeight="1" outlineLevel="1">
      <c r="A1411" s="466">
        <v>9</v>
      </c>
      <c r="B1411" s="381" t="s">
        <v>102</v>
      </c>
      <c r="C1411" s="253" t="s">
        <v>25</v>
      </c>
      <c r="D1411" s="257"/>
      <c r="E1411" s="257"/>
      <c r="F1411" s="257"/>
      <c r="G1411" s="257"/>
      <c r="H1411" s="257"/>
      <c r="I1411" s="257"/>
      <c r="J1411" s="257"/>
      <c r="K1411" s="257"/>
      <c r="L1411" s="257"/>
      <c r="M1411" s="257"/>
      <c r="N1411" s="257"/>
      <c r="O1411" s="257"/>
      <c r="P1411" s="257"/>
      <c r="Q1411" s="257"/>
      <c r="R1411" s="257">
        <v>12</v>
      </c>
      <c r="S1411" s="257"/>
      <c r="T1411" s="257"/>
      <c r="U1411" s="257"/>
      <c r="V1411" s="257"/>
      <c r="W1411" s="257"/>
      <c r="X1411" s="257"/>
      <c r="Y1411" s="257"/>
      <c r="Z1411" s="257"/>
      <c r="AA1411" s="257"/>
      <c r="AB1411" s="257"/>
      <c r="AC1411" s="257"/>
      <c r="AD1411" s="257"/>
      <c r="AE1411" s="257"/>
      <c r="AF1411" s="673"/>
      <c r="AG1411" s="368"/>
      <c r="AH1411" s="368"/>
      <c r="AI1411" s="368"/>
      <c r="AJ1411" s="368"/>
      <c r="AK1411" s="368"/>
      <c r="AL1411" s="368"/>
      <c r="AM1411" s="368"/>
      <c r="AN1411" s="368"/>
      <c r="AO1411" s="368"/>
      <c r="AP1411" s="368"/>
      <c r="AQ1411" s="368"/>
      <c r="AR1411" s="368"/>
      <c r="AS1411" s="368"/>
      <c r="AT1411" s="368"/>
      <c r="AU1411" s="258">
        <f>SUM(AG1411:AT1411)</f>
        <v>0</v>
      </c>
    </row>
    <row r="1412" spans="1:47" ht="15" customHeight="1" outlineLevel="1">
      <c r="A1412" s="466"/>
      <c r="B1412" s="256" t="s">
        <v>741</v>
      </c>
      <c r="C1412" s="253" t="s">
        <v>163</v>
      </c>
      <c r="D1412" s="257"/>
      <c r="E1412" s="257"/>
      <c r="F1412" s="257"/>
      <c r="G1412" s="257"/>
      <c r="H1412" s="257"/>
      <c r="I1412" s="257"/>
      <c r="J1412" s="257"/>
      <c r="K1412" s="257"/>
      <c r="L1412" s="257"/>
      <c r="M1412" s="257"/>
      <c r="N1412" s="257"/>
      <c r="O1412" s="257"/>
      <c r="P1412" s="257"/>
      <c r="Q1412" s="257"/>
      <c r="R1412" s="257">
        <f>R1411</f>
        <v>12</v>
      </c>
      <c r="S1412" s="257"/>
      <c r="T1412" s="257"/>
      <c r="U1412" s="257"/>
      <c r="V1412" s="257"/>
      <c r="W1412" s="257"/>
      <c r="X1412" s="257"/>
      <c r="Y1412" s="257"/>
      <c r="Z1412" s="257"/>
      <c r="AA1412" s="257"/>
      <c r="AB1412" s="257"/>
      <c r="AC1412" s="257"/>
      <c r="AD1412" s="257"/>
      <c r="AE1412" s="257"/>
      <c r="AF1412" s="673"/>
      <c r="AG1412" s="364">
        <f>AG1411</f>
        <v>0</v>
      </c>
      <c r="AH1412" s="364">
        <f t="shared" ref="AH1412:AT1412" si="3577">AH1411</f>
        <v>0</v>
      </c>
      <c r="AI1412" s="364">
        <f t="shared" si="3577"/>
        <v>0</v>
      </c>
      <c r="AJ1412" s="364">
        <f t="shared" si="3577"/>
        <v>0</v>
      </c>
      <c r="AK1412" s="364">
        <f t="shared" si="3577"/>
        <v>0</v>
      </c>
      <c r="AL1412" s="364">
        <f t="shared" si="3577"/>
        <v>0</v>
      </c>
      <c r="AM1412" s="364">
        <f t="shared" si="3577"/>
        <v>0</v>
      </c>
      <c r="AN1412" s="364">
        <f t="shared" si="3577"/>
        <v>0</v>
      </c>
      <c r="AO1412" s="364">
        <f t="shared" si="3577"/>
        <v>0</v>
      </c>
      <c r="AP1412" s="364">
        <f t="shared" si="3577"/>
        <v>0</v>
      </c>
      <c r="AQ1412" s="364">
        <f t="shared" si="3577"/>
        <v>0</v>
      </c>
      <c r="AR1412" s="364">
        <f t="shared" si="3577"/>
        <v>0</v>
      </c>
      <c r="AS1412" s="364">
        <f t="shared" si="3577"/>
        <v>0</v>
      </c>
      <c r="AT1412" s="364">
        <f t="shared" si="3577"/>
        <v>0</v>
      </c>
      <c r="AU1412" s="272"/>
    </row>
    <row r="1413" spans="1:47" ht="15" customHeight="1" outlineLevel="1">
      <c r="A1413" s="466"/>
      <c r="B1413" s="275"/>
      <c r="C1413" s="273"/>
      <c r="D1413" s="277"/>
      <c r="E1413" s="277"/>
      <c r="F1413" s="277"/>
      <c r="G1413" s="277"/>
      <c r="H1413" s="277"/>
      <c r="I1413" s="277"/>
      <c r="J1413" s="277"/>
      <c r="K1413" s="277"/>
      <c r="L1413" s="277"/>
      <c r="M1413" s="277"/>
      <c r="N1413" s="277"/>
      <c r="O1413" s="277"/>
      <c r="P1413" s="277"/>
      <c r="Q1413" s="277"/>
      <c r="R1413" s="253"/>
      <c r="S1413" s="277"/>
      <c r="T1413" s="277"/>
      <c r="U1413" s="277"/>
      <c r="V1413" s="277"/>
      <c r="W1413" s="277"/>
      <c r="X1413" s="277"/>
      <c r="Y1413" s="277"/>
      <c r="Z1413" s="277"/>
      <c r="AA1413" s="277"/>
      <c r="AB1413" s="277"/>
      <c r="AC1413" s="277"/>
      <c r="AD1413" s="277"/>
      <c r="AE1413" s="277"/>
      <c r="AF1413" s="277"/>
      <c r="AG1413" s="369"/>
      <c r="AH1413" s="369"/>
      <c r="AI1413" s="369"/>
      <c r="AJ1413" s="369"/>
      <c r="AK1413" s="369"/>
      <c r="AL1413" s="369"/>
      <c r="AM1413" s="369"/>
      <c r="AN1413" s="369"/>
      <c r="AO1413" s="369"/>
      <c r="AP1413" s="369"/>
      <c r="AQ1413" s="369"/>
      <c r="AR1413" s="369"/>
      <c r="AS1413" s="369"/>
      <c r="AT1413" s="369"/>
      <c r="AU1413" s="274"/>
    </row>
    <row r="1414" spans="1:47" ht="15" customHeight="1" outlineLevel="1">
      <c r="A1414" s="466">
        <v>10</v>
      </c>
      <c r="B1414" s="381" t="s">
        <v>103</v>
      </c>
      <c r="C1414" s="253" t="s">
        <v>25</v>
      </c>
      <c r="D1414" s="257"/>
      <c r="E1414" s="257"/>
      <c r="F1414" s="257"/>
      <c r="G1414" s="257"/>
      <c r="H1414" s="257"/>
      <c r="I1414" s="257"/>
      <c r="J1414" s="257"/>
      <c r="K1414" s="257"/>
      <c r="L1414" s="257"/>
      <c r="M1414" s="257"/>
      <c r="N1414" s="257"/>
      <c r="O1414" s="257"/>
      <c r="P1414" s="257"/>
      <c r="Q1414" s="257"/>
      <c r="R1414" s="257">
        <v>3</v>
      </c>
      <c r="S1414" s="257"/>
      <c r="T1414" s="257"/>
      <c r="U1414" s="257"/>
      <c r="V1414" s="257"/>
      <c r="W1414" s="257"/>
      <c r="X1414" s="257"/>
      <c r="Y1414" s="257"/>
      <c r="Z1414" s="257"/>
      <c r="AA1414" s="257"/>
      <c r="AB1414" s="257"/>
      <c r="AC1414" s="257"/>
      <c r="AD1414" s="257"/>
      <c r="AE1414" s="257"/>
      <c r="AF1414" s="673"/>
      <c r="AG1414" s="368"/>
      <c r="AH1414" s="368"/>
      <c r="AI1414" s="368"/>
      <c r="AJ1414" s="368"/>
      <c r="AK1414" s="368"/>
      <c r="AL1414" s="368"/>
      <c r="AM1414" s="368"/>
      <c r="AN1414" s="368"/>
      <c r="AO1414" s="368"/>
      <c r="AP1414" s="368"/>
      <c r="AQ1414" s="368"/>
      <c r="AR1414" s="368"/>
      <c r="AS1414" s="368"/>
      <c r="AT1414" s="368"/>
      <c r="AU1414" s="258">
        <f>SUM(AG1414:AT1414)</f>
        <v>0</v>
      </c>
    </row>
    <row r="1415" spans="1:47" ht="15" customHeight="1" outlineLevel="1">
      <c r="A1415" s="466"/>
      <c r="B1415" s="256" t="s">
        <v>741</v>
      </c>
      <c r="C1415" s="253" t="s">
        <v>163</v>
      </c>
      <c r="D1415" s="257"/>
      <c r="E1415" s="257"/>
      <c r="F1415" s="257"/>
      <c r="G1415" s="257"/>
      <c r="H1415" s="257"/>
      <c r="I1415" s="257"/>
      <c r="J1415" s="257"/>
      <c r="K1415" s="257"/>
      <c r="L1415" s="257"/>
      <c r="M1415" s="257"/>
      <c r="N1415" s="257"/>
      <c r="O1415" s="257"/>
      <c r="P1415" s="257"/>
      <c r="Q1415" s="257"/>
      <c r="R1415" s="257">
        <f>R1414</f>
        <v>3</v>
      </c>
      <c r="S1415" s="257"/>
      <c r="T1415" s="257"/>
      <c r="U1415" s="257"/>
      <c r="V1415" s="257"/>
      <c r="W1415" s="257"/>
      <c r="X1415" s="257"/>
      <c r="Y1415" s="257"/>
      <c r="Z1415" s="257"/>
      <c r="AA1415" s="257"/>
      <c r="AB1415" s="257"/>
      <c r="AC1415" s="257"/>
      <c r="AD1415" s="257"/>
      <c r="AE1415" s="257"/>
      <c r="AF1415" s="673"/>
      <c r="AG1415" s="364">
        <f>AG1414</f>
        <v>0</v>
      </c>
      <c r="AH1415" s="364">
        <f t="shared" ref="AH1415:AT1415" si="3578">AH1414</f>
        <v>0</v>
      </c>
      <c r="AI1415" s="364">
        <f t="shared" si="3578"/>
        <v>0</v>
      </c>
      <c r="AJ1415" s="364">
        <f t="shared" si="3578"/>
        <v>0</v>
      </c>
      <c r="AK1415" s="364">
        <f t="shared" si="3578"/>
        <v>0</v>
      </c>
      <c r="AL1415" s="364">
        <f t="shared" si="3578"/>
        <v>0</v>
      </c>
      <c r="AM1415" s="364">
        <f t="shared" si="3578"/>
        <v>0</v>
      </c>
      <c r="AN1415" s="364">
        <f t="shared" si="3578"/>
        <v>0</v>
      </c>
      <c r="AO1415" s="364">
        <f t="shared" si="3578"/>
        <v>0</v>
      </c>
      <c r="AP1415" s="364">
        <f t="shared" si="3578"/>
        <v>0</v>
      </c>
      <c r="AQ1415" s="364">
        <f t="shared" si="3578"/>
        <v>0</v>
      </c>
      <c r="AR1415" s="364">
        <f t="shared" si="3578"/>
        <v>0</v>
      </c>
      <c r="AS1415" s="364">
        <f t="shared" si="3578"/>
        <v>0</v>
      </c>
      <c r="AT1415" s="364">
        <f t="shared" si="3578"/>
        <v>0</v>
      </c>
      <c r="AU1415" s="272"/>
    </row>
    <row r="1416" spans="1:47" ht="15" customHeight="1" outlineLevel="1">
      <c r="A1416" s="466"/>
      <c r="B1416" s="275"/>
      <c r="C1416" s="273"/>
      <c r="D1416" s="277"/>
      <c r="E1416" s="277"/>
      <c r="F1416" s="277"/>
      <c r="G1416" s="277"/>
      <c r="H1416" s="277"/>
      <c r="I1416" s="277"/>
      <c r="J1416" s="277"/>
      <c r="K1416" s="277"/>
      <c r="L1416" s="277"/>
      <c r="M1416" s="277"/>
      <c r="N1416" s="277"/>
      <c r="O1416" s="277"/>
      <c r="P1416" s="277"/>
      <c r="Q1416" s="277"/>
      <c r="R1416" s="253"/>
      <c r="S1416" s="277"/>
      <c r="T1416" s="277"/>
      <c r="U1416" s="277"/>
      <c r="V1416" s="277"/>
      <c r="W1416" s="277"/>
      <c r="X1416" s="277"/>
      <c r="Y1416" s="277"/>
      <c r="Z1416" s="277"/>
      <c r="AA1416" s="277"/>
      <c r="AB1416" s="277"/>
      <c r="AC1416" s="277"/>
      <c r="AD1416" s="277"/>
      <c r="AE1416" s="277"/>
      <c r="AF1416" s="277"/>
      <c r="AG1416" s="369"/>
      <c r="AH1416" s="370"/>
      <c r="AI1416" s="369"/>
      <c r="AJ1416" s="369"/>
      <c r="AK1416" s="369"/>
      <c r="AL1416" s="369"/>
      <c r="AM1416" s="369"/>
      <c r="AN1416" s="369"/>
      <c r="AO1416" s="369"/>
      <c r="AP1416" s="369"/>
      <c r="AQ1416" s="369"/>
      <c r="AR1416" s="369"/>
      <c r="AS1416" s="369"/>
      <c r="AT1416" s="369"/>
      <c r="AU1416" s="274"/>
    </row>
    <row r="1417" spans="1:47" ht="15" customHeight="1" outlineLevel="1">
      <c r="A1417" s="466"/>
      <c r="B1417" s="250" t="s">
        <v>10</v>
      </c>
      <c r="C1417" s="251"/>
      <c r="D1417" s="251"/>
      <c r="E1417" s="251"/>
      <c r="F1417" s="251"/>
      <c r="G1417" s="251"/>
      <c r="H1417" s="251"/>
      <c r="I1417" s="251"/>
      <c r="J1417" s="251"/>
      <c r="K1417" s="251"/>
      <c r="L1417" s="251"/>
      <c r="M1417" s="251"/>
      <c r="N1417" s="251"/>
      <c r="O1417" s="251"/>
      <c r="P1417" s="251"/>
      <c r="Q1417" s="251"/>
      <c r="R1417" s="252"/>
      <c r="S1417" s="251"/>
      <c r="T1417" s="251"/>
      <c r="U1417" s="251"/>
      <c r="V1417" s="251"/>
      <c r="W1417" s="251"/>
      <c r="X1417" s="251"/>
      <c r="Y1417" s="251"/>
      <c r="Z1417" s="251"/>
      <c r="AA1417" s="251"/>
      <c r="AB1417" s="251"/>
      <c r="AC1417" s="251"/>
      <c r="AD1417" s="251"/>
      <c r="AE1417" s="251"/>
      <c r="AF1417" s="251"/>
      <c r="AG1417" s="367"/>
      <c r="AH1417" s="367"/>
      <c r="AI1417" s="367"/>
      <c r="AJ1417" s="367"/>
      <c r="AK1417" s="367"/>
      <c r="AL1417" s="367"/>
      <c r="AM1417" s="367"/>
      <c r="AN1417" s="367"/>
      <c r="AO1417" s="367"/>
      <c r="AP1417" s="367"/>
      <c r="AQ1417" s="367"/>
      <c r="AR1417" s="367"/>
      <c r="AS1417" s="367"/>
      <c r="AT1417" s="367"/>
      <c r="AU1417" s="254"/>
    </row>
    <row r="1418" spans="1:47" ht="15" customHeight="1" outlineLevel="1">
      <c r="A1418" s="466">
        <v>11</v>
      </c>
      <c r="B1418" s="381" t="s">
        <v>104</v>
      </c>
      <c r="C1418" s="253" t="s">
        <v>25</v>
      </c>
      <c r="D1418" s="257"/>
      <c r="E1418" s="257"/>
      <c r="F1418" s="257"/>
      <c r="G1418" s="257"/>
      <c r="H1418" s="257"/>
      <c r="I1418" s="257"/>
      <c r="J1418" s="257"/>
      <c r="K1418" s="257"/>
      <c r="L1418" s="257"/>
      <c r="M1418" s="257"/>
      <c r="N1418" s="257"/>
      <c r="O1418" s="257"/>
      <c r="P1418" s="257"/>
      <c r="Q1418" s="257"/>
      <c r="R1418" s="257">
        <v>12</v>
      </c>
      <c r="S1418" s="257"/>
      <c r="T1418" s="257"/>
      <c r="U1418" s="257"/>
      <c r="V1418" s="257"/>
      <c r="W1418" s="257"/>
      <c r="X1418" s="257"/>
      <c r="Y1418" s="257"/>
      <c r="Z1418" s="257"/>
      <c r="AA1418" s="257"/>
      <c r="AB1418" s="257"/>
      <c r="AC1418" s="257"/>
      <c r="AD1418" s="257"/>
      <c r="AE1418" s="257"/>
      <c r="AF1418" s="673"/>
      <c r="AG1418" s="379"/>
      <c r="AH1418" s="368"/>
      <c r="AI1418" s="368"/>
      <c r="AJ1418" s="368"/>
      <c r="AK1418" s="368"/>
      <c r="AL1418" s="368"/>
      <c r="AM1418" s="368"/>
      <c r="AN1418" s="368"/>
      <c r="AO1418" s="368"/>
      <c r="AP1418" s="368"/>
      <c r="AQ1418" s="368"/>
      <c r="AR1418" s="368"/>
      <c r="AS1418" s="368"/>
      <c r="AT1418" s="368"/>
      <c r="AU1418" s="258">
        <f>SUM(AG1418:AT1418)</f>
        <v>0</v>
      </c>
    </row>
    <row r="1419" spans="1:47" ht="15" customHeight="1" outlineLevel="1">
      <c r="A1419" s="466"/>
      <c r="B1419" s="256" t="s">
        <v>741</v>
      </c>
      <c r="C1419" s="253" t="s">
        <v>163</v>
      </c>
      <c r="D1419" s="257"/>
      <c r="E1419" s="257"/>
      <c r="F1419" s="257"/>
      <c r="G1419" s="257"/>
      <c r="H1419" s="257"/>
      <c r="I1419" s="257"/>
      <c r="J1419" s="257"/>
      <c r="K1419" s="257"/>
      <c r="L1419" s="257"/>
      <c r="M1419" s="257"/>
      <c r="N1419" s="257"/>
      <c r="O1419" s="257"/>
      <c r="P1419" s="257"/>
      <c r="Q1419" s="257"/>
      <c r="R1419" s="257">
        <f>R1418</f>
        <v>12</v>
      </c>
      <c r="S1419" s="257"/>
      <c r="T1419" s="257"/>
      <c r="U1419" s="257"/>
      <c r="V1419" s="257"/>
      <c r="W1419" s="257"/>
      <c r="X1419" s="257"/>
      <c r="Y1419" s="257"/>
      <c r="Z1419" s="257"/>
      <c r="AA1419" s="257"/>
      <c r="AB1419" s="257"/>
      <c r="AC1419" s="257"/>
      <c r="AD1419" s="257"/>
      <c r="AE1419" s="257"/>
      <c r="AF1419" s="673"/>
      <c r="AG1419" s="364">
        <f>AG1418</f>
        <v>0</v>
      </c>
      <c r="AH1419" s="364">
        <f t="shared" ref="AH1419:AT1419" si="3579">AH1418</f>
        <v>0</v>
      </c>
      <c r="AI1419" s="364">
        <f t="shared" si="3579"/>
        <v>0</v>
      </c>
      <c r="AJ1419" s="364">
        <f t="shared" si="3579"/>
        <v>0</v>
      </c>
      <c r="AK1419" s="364">
        <f t="shared" si="3579"/>
        <v>0</v>
      </c>
      <c r="AL1419" s="364">
        <f t="shared" si="3579"/>
        <v>0</v>
      </c>
      <c r="AM1419" s="364">
        <f t="shared" si="3579"/>
        <v>0</v>
      </c>
      <c r="AN1419" s="364">
        <f t="shared" si="3579"/>
        <v>0</v>
      </c>
      <c r="AO1419" s="364">
        <f t="shared" si="3579"/>
        <v>0</v>
      </c>
      <c r="AP1419" s="364">
        <f t="shared" si="3579"/>
        <v>0</v>
      </c>
      <c r="AQ1419" s="364">
        <f t="shared" si="3579"/>
        <v>0</v>
      </c>
      <c r="AR1419" s="364">
        <f t="shared" si="3579"/>
        <v>0</v>
      </c>
      <c r="AS1419" s="364">
        <f t="shared" si="3579"/>
        <v>0</v>
      </c>
      <c r="AT1419" s="364">
        <f t="shared" si="3579"/>
        <v>0</v>
      </c>
      <c r="AU1419" s="259"/>
    </row>
    <row r="1420" spans="1:47" ht="15" customHeight="1" outlineLevel="1">
      <c r="A1420" s="466"/>
      <c r="B1420" s="276"/>
      <c r="C1420" s="267"/>
      <c r="D1420" s="253"/>
      <c r="E1420" s="253"/>
      <c r="F1420" s="253"/>
      <c r="G1420" s="253"/>
      <c r="H1420" s="253"/>
      <c r="I1420" s="253"/>
      <c r="J1420" s="253"/>
      <c r="K1420" s="253"/>
      <c r="L1420" s="253"/>
      <c r="M1420" s="253"/>
      <c r="N1420" s="253"/>
      <c r="O1420" s="253"/>
      <c r="P1420" s="253"/>
      <c r="Q1420" s="253"/>
      <c r="R1420" s="253"/>
      <c r="S1420" s="253"/>
      <c r="T1420" s="253"/>
      <c r="U1420" s="253"/>
      <c r="V1420" s="253"/>
      <c r="W1420" s="253"/>
      <c r="X1420" s="253"/>
      <c r="Y1420" s="253"/>
      <c r="Z1420" s="253"/>
      <c r="AA1420" s="253"/>
      <c r="AB1420" s="253"/>
      <c r="AC1420" s="253"/>
      <c r="AD1420" s="253"/>
      <c r="AE1420" s="253"/>
      <c r="AF1420" s="253"/>
      <c r="AG1420" s="365"/>
      <c r="AH1420" s="374"/>
      <c r="AI1420" s="374"/>
      <c r="AJ1420" s="374"/>
      <c r="AK1420" s="374"/>
      <c r="AL1420" s="374"/>
      <c r="AM1420" s="374"/>
      <c r="AN1420" s="374"/>
      <c r="AO1420" s="374"/>
      <c r="AP1420" s="374"/>
      <c r="AQ1420" s="374"/>
      <c r="AR1420" s="374"/>
      <c r="AS1420" s="374"/>
      <c r="AT1420" s="374"/>
      <c r="AU1420" s="268"/>
    </row>
    <row r="1421" spans="1:47" ht="28.5" customHeight="1" outlineLevel="1">
      <c r="A1421" s="466">
        <v>12</v>
      </c>
      <c r="B1421" s="381" t="s">
        <v>105</v>
      </c>
      <c r="C1421" s="253" t="s">
        <v>25</v>
      </c>
      <c r="D1421" s="257"/>
      <c r="E1421" s="257"/>
      <c r="F1421" s="257"/>
      <c r="G1421" s="257"/>
      <c r="H1421" s="257"/>
      <c r="I1421" s="257"/>
      <c r="J1421" s="257"/>
      <c r="K1421" s="257"/>
      <c r="L1421" s="257"/>
      <c r="M1421" s="257"/>
      <c r="N1421" s="257"/>
      <c r="O1421" s="257"/>
      <c r="P1421" s="257"/>
      <c r="Q1421" s="257"/>
      <c r="R1421" s="257">
        <v>12</v>
      </c>
      <c r="S1421" s="257"/>
      <c r="T1421" s="257"/>
      <c r="U1421" s="257"/>
      <c r="V1421" s="257"/>
      <c r="W1421" s="257"/>
      <c r="X1421" s="257"/>
      <c r="Y1421" s="257"/>
      <c r="Z1421" s="257"/>
      <c r="AA1421" s="257"/>
      <c r="AB1421" s="257"/>
      <c r="AC1421" s="257"/>
      <c r="AD1421" s="257"/>
      <c r="AE1421" s="257"/>
      <c r="AF1421" s="673"/>
      <c r="AG1421" s="363"/>
      <c r="AH1421" s="368"/>
      <c r="AI1421" s="368"/>
      <c r="AJ1421" s="368"/>
      <c r="AK1421" s="368"/>
      <c r="AL1421" s="368"/>
      <c r="AM1421" s="368"/>
      <c r="AN1421" s="368"/>
      <c r="AO1421" s="368"/>
      <c r="AP1421" s="368"/>
      <c r="AQ1421" s="368"/>
      <c r="AR1421" s="368"/>
      <c r="AS1421" s="368"/>
      <c r="AT1421" s="368"/>
      <c r="AU1421" s="258">
        <f>SUM(AG1421:AT1421)</f>
        <v>0</v>
      </c>
    </row>
    <row r="1422" spans="1:47" ht="15" customHeight="1" outlineLevel="1">
      <c r="A1422" s="466"/>
      <c r="B1422" s="256" t="s">
        <v>741</v>
      </c>
      <c r="C1422" s="253" t="s">
        <v>163</v>
      </c>
      <c r="D1422" s="257"/>
      <c r="E1422" s="257"/>
      <c r="F1422" s="257"/>
      <c r="G1422" s="257"/>
      <c r="H1422" s="257"/>
      <c r="I1422" s="257"/>
      <c r="J1422" s="257"/>
      <c r="K1422" s="257"/>
      <c r="L1422" s="257"/>
      <c r="M1422" s="257"/>
      <c r="N1422" s="257"/>
      <c r="O1422" s="257"/>
      <c r="P1422" s="257"/>
      <c r="Q1422" s="257"/>
      <c r="R1422" s="257">
        <f>R1421</f>
        <v>12</v>
      </c>
      <c r="S1422" s="257"/>
      <c r="T1422" s="257"/>
      <c r="U1422" s="257"/>
      <c r="V1422" s="257"/>
      <c r="W1422" s="257"/>
      <c r="X1422" s="257"/>
      <c r="Y1422" s="257"/>
      <c r="Z1422" s="257"/>
      <c r="AA1422" s="257"/>
      <c r="AB1422" s="257"/>
      <c r="AC1422" s="257"/>
      <c r="AD1422" s="257"/>
      <c r="AE1422" s="257"/>
      <c r="AF1422" s="673"/>
      <c r="AG1422" s="364">
        <f>AG1421</f>
        <v>0</v>
      </c>
      <c r="AH1422" s="364">
        <f t="shared" ref="AH1422:AT1422" si="3580">AH1421</f>
        <v>0</v>
      </c>
      <c r="AI1422" s="364">
        <f t="shared" si="3580"/>
        <v>0</v>
      </c>
      <c r="AJ1422" s="364">
        <f t="shared" si="3580"/>
        <v>0</v>
      </c>
      <c r="AK1422" s="364">
        <f t="shared" si="3580"/>
        <v>0</v>
      </c>
      <c r="AL1422" s="364">
        <f t="shared" si="3580"/>
        <v>0</v>
      </c>
      <c r="AM1422" s="364">
        <f t="shared" si="3580"/>
        <v>0</v>
      </c>
      <c r="AN1422" s="364">
        <f t="shared" si="3580"/>
        <v>0</v>
      </c>
      <c r="AO1422" s="364">
        <f t="shared" si="3580"/>
        <v>0</v>
      </c>
      <c r="AP1422" s="364">
        <f t="shared" si="3580"/>
        <v>0</v>
      </c>
      <c r="AQ1422" s="364">
        <f t="shared" si="3580"/>
        <v>0</v>
      </c>
      <c r="AR1422" s="364">
        <f t="shared" si="3580"/>
        <v>0</v>
      </c>
      <c r="AS1422" s="364">
        <f t="shared" si="3580"/>
        <v>0</v>
      </c>
      <c r="AT1422" s="364">
        <f t="shared" si="3580"/>
        <v>0</v>
      </c>
      <c r="AU1422" s="259"/>
    </row>
    <row r="1423" spans="1:47" ht="15" customHeight="1" outlineLevel="1">
      <c r="A1423" s="466"/>
      <c r="B1423" s="276"/>
      <c r="C1423" s="267"/>
      <c r="D1423" s="253"/>
      <c r="E1423" s="253"/>
      <c r="F1423" s="253"/>
      <c r="G1423" s="253"/>
      <c r="H1423" s="253"/>
      <c r="I1423" s="253"/>
      <c r="J1423" s="253"/>
      <c r="K1423" s="253"/>
      <c r="L1423" s="253"/>
      <c r="M1423" s="253"/>
      <c r="N1423" s="253"/>
      <c r="O1423" s="253"/>
      <c r="P1423" s="253"/>
      <c r="Q1423" s="253"/>
      <c r="R1423" s="253"/>
      <c r="S1423" s="253"/>
      <c r="T1423" s="253"/>
      <c r="U1423" s="253"/>
      <c r="V1423" s="253"/>
      <c r="W1423" s="253"/>
      <c r="X1423" s="253"/>
      <c r="Y1423" s="253"/>
      <c r="Z1423" s="253"/>
      <c r="AA1423" s="253"/>
      <c r="AB1423" s="253"/>
      <c r="AC1423" s="253"/>
      <c r="AD1423" s="253"/>
      <c r="AE1423" s="253"/>
      <c r="AF1423" s="253"/>
      <c r="AG1423" s="375"/>
      <c r="AH1423" s="375"/>
      <c r="AI1423" s="365"/>
      <c r="AJ1423" s="365"/>
      <c r="AK1423" s="365"/>
      <c r="AL1423" s="365"/>
      <c r="AM1423" s="365"/>
      <c r="AN1423" s="365"/>
      <c r="AO1423" s="365"/>
      <c r="AP1423" s="365"/>
      <c r="AQ1423" s="365"/>
      <c r="AR1423" s="365"/>
      <c r="AS1423" s="365"/>
      <c r="AT1423" s="365"/>
      <c r="AU1423" s="268"/>
    </row>
    <row r="1424" spans="1:47" ht="15" customHeight="1" outlineLevel="1">
      <c r="A1424" s="466">
        <v>13</v>
      </c>
      <c r="B1424" s="381" t="s">
        <v>106</v>
      </c>
      <c r="C1424" s="253" t="s">
        <v>25</v>
      </c>
      <c r="D1424" s="257"/>
      <c r="E1424" s="257"/>
      <c r="F1424" s="257"/>
      <c r="G1424" s="257"/>
      <c r="H1424" s="257"/>
      <c r="I1424" s="257"/>
      <c r="J1424" s="257"/>
      <c r="K1424" s="257"/>
      <c r="L1424" s="257"/>
      <c r="M1424" s="257"/>
      <c r="N1424" s="257"/>
      <c r="O1424" s="257"/>
      <c r="P1424" s="257"/>
      <c r="Q1424" s="257"/>
      <c r="R1424" s="257">
        <v>12</v>
      </c>
      <c r="S1424" s="257"/>
      <c r="T1424" s="257"/>
      <c r="U1424" s="257"/>
      <c r="V1424" s="257"/>
      <c r="W1424" s="257"/>
      <c r="X1424" s="257"/>
      <c r="Y1424" s="257"/>
      <c r="Z1424" s="257"/>
      <c r="AA1424" s="257"/>
      <c r="AB1424" s="257"/>
      <c r="AC1424" s="257"/>
      <c r="AD1424" s="257"/>
      <c r="AE1424" s="257"/>
      <c r="AF1424" s="673"/>
      <c r="AG1424" s="363"/>
      <c r="AH1424" s="368"/>
      <c r="AI1424" s="368"/>
      <c r="AJ1424" s="368"/>
      <c r="AK1424" s="368"/>
      <c r="AL1424" s="368"/>
      <c r="AM1424" s="368"/>
      <c r="AN1424" s="368"/>
      <c r="AO1424" s="368"/>
      <c r="AP1424" s="368"/>
      <c r="AQ1424" s="368"/>
      <c r="AR1424" s="368"/>
      <c r="AS1424" s="368"/>
      <c r="AT1424" s="368"/>
      <c r="AU1424" s="258">
        <f>SUM(AG1424:AT1424)</f>
        <v>0</v>
      </c>
    </row>
    <row r="1425" spans="1:48" ht="15" customHeight="1" outlineLevel="1">
      <c r="A1425" s="466"/>
      <c r="B1425" s="256" t="s">
        <v>741</v>
      </c>
      <c r="C1425" s="253" t="s">
        <v>163</v>
      </c>
      <c r="D1425" s="257"/>
      <c r="E1425" s="257"/>
      <c r="F1425" s="257"/>
      <c r="G1425" s="257"/>
      <c r="H1425" s="257"/>
      <c r="I1425" s="257"/>
      <c r="J1425" s="257"/>
      <c r="K1425" s="257"/>
      <c r="L1425" s="257"/>
      <c r="M1425" s="257"/>
      <c r="N1425" s="257"/>
      <c r="O1425" s="257"/>
      <c r="P1425" s="257"/>
      <c r="Q1425" s="257"/>
      <c r="R1425" s="257">
        <f>R1424</f>
        <v>12</v>
      </c>
      <c r="S1425" s="257"/>
      <c r="T1425" s="257"/>
      <c r="U1425" s="257"/>
      <c r="V1425" s="257"/>
      <c r="W1425" s="257"/>
      <c r="X1425" s="257"/>
      <c r="Y1425" s="257"/>
      <c r="Z1425" s="257"/>
      <c r="AA1425" s="257"/>
      <c r="AB1425" s="257"/>
      <c r="AC1425" s="257"/>
      <c r="AD1425" s="257"/>
      <c r="AE1425" s="257"/>
      <c r="AF1425" s="673"/>
      <c r="AG1425" s="364">
        <f>AG1424</f>
        <v>0</v>
      </c>
      <c r="AH1425" s="364">
        <f t="shared" ref="AH1425:AT1425" si="3581">AH1424</f>
        <v>0</v>
      </c>
      <c r="AI1425" s="364">
        <f t="shared" si="3581"/>
        <v>0</v>
      </c>
      <c r="AJ1425" s="364">
        <f t="shared" si="3581"/>
        <v>0</v>
      </c>
      <c r="AK1425" s="364">
        <f t="shared" si="3581"/>
        <v>0</v>
      </c>
      <c r="AL1425" s="364">
        <f t="shared" si="3581"/>
        <v>0</v>
      </c>
      <c r="AM1425" s="364">
        <f t="shared" si="3581"/>
        <v>0</v>
      </c>
      <c r="AN1425" s="364">
        <f t="shared" si="3581"/>
        <v>0</v>
      </c>
      <c r="AO1425" s="364">
        <f t="shared" si="3581"/>
        <v>0</v>
      </c>
      <c r="AP1425" s="364">
        <f t="shared" si="3581"/>
        <v>0</v>
      </c>
      <c r="AQ1425" s="364">
        <f t="shared" si="3581"/>
        <v>0</v>
      </c>
      <c r="AR1425" s="364">
        <f t="shared" si="3581"/>
        <v>0</v>
      </c>
      <c r="AS1425" s="364">
        <f t="shared" si="3581"/>
        <v>0</v>
      </c>
      <c r="AT1425" s="364">
        <f t="shared" si="3581"/>
        <v>0</v>
      </c>
      <c r="AU1425" s="268"/>
    </row>
    <row r="1426" spans="1:48" ht="15" customHeight="1" outlineLevel="1">
      <c r="A1426" s="466"/>
      <c r="B1426" s="276"/>
      <c r="C1426" s="267"/>
      <c r="D1426" s="253"/>
      <c r="E1426" s="253"/>
      <c r="F1426" s="253"/>
      <c r="G1426" s="253"/>
      <c r="H1426" s="253"/>
      <c r="I1426" s="253"/>
      <c r="J1426" s="253"/>
      <c r="K1426" s="253"/>
      <c r="L1426" s="253"/>
      <c r="M1426" s="253"/>
      <c r="N1426" s="253"/>
      <c r="O1426" s="253"/>
      <c r="P1426" s="253"/>
      <c r="Q1426" s="253"/>
      <c r="R1426" s="253"/>
      <c r="S1426" s="253"/>
      <c r="T1426" s="253"/>
      <c r="U1426" s="253"/>
      <c r="V1426" s="253"/>
      <c r="W1426" s="253"/>
      <c r="X1426" s="253"/>
      <c r="Y1426" s="253"/>
      <c r="Z1426" s="253"/>
      <c r="AA1426" s="253"/>
      <c r="AB1426" s="253"/>
      <c r="AC1426" s="253"/>
      <c r="AD1426" s="253"/>
      <c r="AE1426" s="253"/>
      <c r="AF1426" s="253"/>
      <c r="AG1426" s="365"/>
      <c r="AH1426" s="365"/>
      <c r="AI1426" s="365"/>
      <c r="AJ1426" s="365"/>
      <c r="AK1426" s="365"/>
      <c r="AL1426" s="365"/>
      <c r="AM1426" s="365"/>
      <c r="AN1426" s="365"/>
      <c r="AO1426" s="365"/>
      <c r="AP1426" s="365"/>
      <c r="AQ1426" s="365"/>
      <c r="AR1426" s="365"/>
      <c r="AS1426" s="365"/>
      <c r="AT1426" s="365"/>
      <c r="AU1426" s="268"/>
    </row>
    <row r="1427" spans="1:48" ht="15" customHeight="1" outlineLevel="1">
      <c r="A1427" s="466"/>
      <c r="B1427" s="250" t="s">
        <v>107</v>
      </c>
      <c r="C1427" s="251"/>
      <c r="D1427" s="252"/>
      <c r="E1427" s="252"/>
      <c r="F1427" s="252"/>
      <c r="G1427" s="252"/>
      <c r="H1427" s="252"/>
      <c r="I1427" s="252"/>
      <c r="J1427" s="252"/>
      <c r="K1427" s="252"/>
      <c r="L1427" s="252"/>
      <c r="M1427" s="252"/>
      <c r="N1427" s="252"/>
      <c r="O1427" s="252"/>
      <c r="P1427" s="252"/>
      <c r="Q1427" s="252"/>
      <c r="R1427" s="252"/>
      <c r="S1427" s="252"/>
      <c r="T1427" s="251"/>
      <c r="U1427" s="251"/>
      <c r="V1427" s="251"/>
      <c r="W1427" s="251"/>
      <c r="X1427" s="251"/>
      <c r="Y1427" s="251"/>
      <c r="Z1427" s="251"/>
      <c r="AA1427" s="251"/>
      <c r="AB1427" s="251"/>
      <c r="AC1427" s="251"/>
      <c r="AD1427" s="251"/>
      <c r="AE1427" s="251"/>
      <c r="AF1427" s="251"/>
      <c r="AG1427" s="367"/>
      <c r="AH1427" s="367"/>
      <c r="AI1427" s="367"/>
      <c r="AJ1427" s="367"/>
      <c r="AK1427" s="367"/>
      <c r="AL1427" s="367"/>
      <c r="AM1427" s="367"/>
      <c r="AN1427" s="367"/>
      <c r="AO1427" s="367"/>
      <c r="AP1427" s="367"/>
      <c r="AQ1427" s="367"/>
      <c r="AR1427" s="367"/>
      <c r="AS1427" s="367"/>
      <c r="AT1427" s="367"/>
      <c r="AU1427" s="254"/>
    </row>
    <row r="1428" spans="1:48" ht="15" customHeight="1" outlineLevel="1">
      <c r="A1428" s="466">
        <v>14</v>
      </c>
      <c r="B1428" s="276" t="s">
        <v>108</v>
      </c>
      <c r="C1428" s="253" t="s">
        <v>25</v>
      </c>
      <c r="D1428" s="257"/>
      <c r="E1428" s="257"/>
      <c r="F1428" s="257"/>
      <c r="G1428" s="257"/>
      <c r="H1428" s="257"/>
      <c r="I1428" s="257"/>
      <c r="J1428" s="257"/>
      <c r="K1428" s="257"/>
      <c r="L1428" s="257"/>
      <c r="M1428" s="257"/>
      <c r="N1428" s="257"/>
      <c r="O1428" s="257"/>
      <c r="P1428" s="257"/>
      <c r="Q1428" s="257"/>
      <c r="R1428" s="257">
        <v>12</v>
      </c>
      <c r="S1428" s="257"/>
      <c r="T1428" s="257"/>
      <c r="U1428" s="257"/>
      <c r="V1428" s="257"/>
      <c r="W1428" s="257"/>
      <c r="X1428" s="257"/>
      <c r="Y1428" s="257"/>
      <c r="Z1428" s="257"/>
      <c r="AA1428" s="257"/>
      <c r="AB1428" s="257"/>
      <c r="AC1428" s="257"/>
      <c r="AD1428" s="257"/>
      <c r="AE1428" s="257"/>
      <c r="AF1428" s="673"/>
      <c r="AG1428" s="363"/>
      <c r="AH1428" s="363"/>
      <c r="AI1428" s="363"/>
      <c r="AJ1428" s="363"/>
      <c r="AK1428" s="363"/>
      <c r="AL1428" s="363"/>
      <c r="AM1428" s="363"/>
      <c r="AN1428" s="363"/>
      <c r="AO1428" s="363"/>
      <c r="AP1428" s="363"/>
      <c r="AQ1428" s="363"/>
      <c r="AR1428" s="363"/>
      <c r="AS1428" s="363"/>
      <c r="AT1428" s="363"/>
      <c r="AU1428" s="258">
        <f>SUM(AG1428:AT1428)</f>
        <v>0</v>
      </c>
    </row>
    <row r="1429" spans="1:48" ht="15" customHeight="1" outlineLevel="1">
      <c r="A1429" s="466"/>
      <c r="B1429" s="256" t="s">
        <v>741</v>
      </c>
      <c r="C1429" s="253" t="s">
        <v>163</v>
      </c>
      <c r="D1429" s="257"/>
      <c r="E1429" s="257"/>
      <c r="F1429" s="257"/>
      <c r="G1429" s="257"/>
      <c r="H1429" s="257"/>
      <c r="I1429" s="257"/>
      <c r="J1429" s="257"/>
      <c r="K1429" s="257"/>
      <c r="L1429" s="257"/>
      <c r="M1429" s="257"/>
      <c r="N1429" s="257"/>
      <c r="O1429" s="257"/>
      <c r="P1429" s="257"/>
      <c r="Q1429" s="257"/>
      <c r="R1429" s="257">
        <f>R1428</f>
        <v>12</v>
      </c>
      <c r="S1429" s="257"/>
      <c r="T1429" s="257"/>
      <c r="U1429" s="257"/>
      <c r="V1429" s="257"/>
      <c r="W1429" s="257"/>
      <c r="X1429" s="257"/>
      <c r="Y1429" s="257"/>
      <c r="Z1429" s="257"/>
      <c r="AA1429" s="257"/>
      <c r="AB1429" s="257"/>
      <c r="AC1429" s="257"/>
      <c r="AD1429" s="257"/>
      <c r="AE1429" s="257"/>
      <c r="AF1429" s="673"/>
      <c r="AG1429" s="364">
        <f>AG1428</f>
        <v>0</v>
      </c>
      <c r="AH1429" s="364">
        <f t="shared" ref="AH1429:AT1429" si="3582">AH1428</f>
        <v>0</v>
      </c>
      <c r="AI1429" s="364">
        <f t="shared" si="3582"/>
        <v>0</v>
      </c>
      <c r="AJ1429" s="364">
        <f t="shared" si="3582"/>
        <v>0</v>
      </c>
      <c r="AK1429" s="364">
        <f t="shared" si="3582"/>
        <v>0</v>
      </c>
      <c r="AL1429" s="364">
        <f t="shared" si="3582"/>
        <v>0</v>
      </c>
      <c r="AM1429" s="364">
        <f t="shared" si="3582"/>
        <v>0</v>
      </c>
      <c r="AN1429" s="364">
        <f t="shared" si="3582"/>
        <v>0</v>
      </c>
      <c r="AO1429" s="364">
        <f t="shared" si="3582"/>
        <v>0</v>
      </c>
      <c r="AP1429" s="364">
        <f t="shared" si="3582"/>
        <v>0</v>
      </c>
      <c r="AQ1429" s="364">
        <f t="shared" si="3582"/>
        <v>0</v>
      </c>
      <c r="AR1429" s="364">
        <f t="shared" si="3582"/>
        <v>0</v>
      </c>
      <c r="AS1429" s="364">
        <f t="shared" si="3582"/>
        <v>0</v>
      </c>
      <c r="AT1429" s="364">
        <f t="shared" si="3582"/>
        <v>0</v>
      </c>
      <c r="AU1429" s="259"/>
    </row>
    <row r="1430" spans="1:48" ht="15" customHeight="1" outlineLevel="1">
      <c r="A1430" s="466"/>
      <c r="B1430" s="276"/>
      <c r="C1430" s="267"/>
      <c r="D1430" s="253"/>
      <c r="E1430" s="253"/>
      <c r="F1430" s="253"/>
      <c r="G1430" s="253"/>
      <c r="H1430" s="253"/>
      <c r="I1430" s="253"/>
      <c r="J1430" s="253"/>
      <c r="K1430" s="253"/>
      <c r="L1430" s="253"/>
      <c r="M1430" s="253"/>
      <c r="N1430" s="253"/>
      <c r="O1430" s="253"/>
      <c r="P1430" s="253"/>
      <c r="Q1430" s="253"/>
      <c r="R1430" s="416"/>
      <c r="S1430" s="253"/>
      <c r="T1430" s="253"/>
      <c r="U1430" s="253"/>
      <c r="V1430" s="253"/>
      <c r="W1430" s="253"/>
      <c r="X1430" s="253"/>
      <c r="Y1430" s="253"/>
      <c r="Z1430" s="253"/>
      <c r="AA1430" s="253"/>
      <c r="AB1430" s="253"/>
      <c r="AC1430" s="253"/>
      <c r="AD1430" s="253"/>
      <c r="AE1430" s="253"/>
      <c r="AF1430" s="253"/>
      <c r="AG1430" s="365"/>
      <c r="AH1430" s="365"/>
      <c r="AI1430" s="365"/>
      <c r="AJ1430" s="365"/>
      <c r="AK1430" s="365"/>
      <c r="AL1430" s="365"/>
      <c r="AM1430" s="365"/>
      <c r="AN1430" s="365"/>
      <c r="AO1430" s="365"/>
      <c r="AP1430" s="365"/>
      <c r="AQ1430" s="365"/>
      <c r="AR1430" s="365"/>
      <c r="AS1430" s="365"/>
      <c r="AT1430" s="365"/>
      <c r="AU1430" s="263"/>
      <c r="AV1430" s="546"/>
    </row>
    <row r="1431" spans="1:48" s="245" customFormat="1" ht="15.6" outlineLevel="1">
      <c r="A1431" s="466"/>
      <c r="B1431" s="250" t="s">
        <v>487</v>
      </c>
      <c r="C1431" s="253"/>
      <c r="D1431" s="253"/>
      <c r="E1431" s="253"/>
      <c r="F1431" s="253"/>
      <c r="G1431" s="253"/>
      <c r="H1431" s="253"/>
      <c r="I1431" s="253"/>
      <c r="J1431" s="253"/>
      <c r="K1431" s="253"/>
      <c r="L1431" s="253"/>
      <c r="M1431" s="253"/>
      <c r="N1431" s="253"/>
      <c r="O1431" s="253"/>
      <c r="P1431" s="253"/>
      <c r="Q1431" s="253"/>
      <c r="R1431" s="253"/>
      <c r="S1431" s="253"/>
      <c r="T1431" s="253"/>
      <c r="U1431" s="253"/>
      <c r="V1431" s="253"/>
      <c r="W1431" s="253"/>
      <c r="X1431" s="253"/>
      <c r="Y1431" s="253"/>
      <c r="Z1431" s="253"/>
      <c r="AA1431" s="253"/>
      <c r="AB1431" s="253"/>
      <c r="AC1431" s="253"/>
      <c r="AD1431" s="253"/>
      <c r="AE1431" s="253"/>
      <c r="AF1431" s="253"/>
      <c r="AG1431" s="365"/>
      <c r="AH1431" s="365"/>
      <c r="AI1431" s="365"/>
      <c r="AJ1431" s="365"/>
      <c r="AK1431" s="365"/>
      <c r="AL1431" s="365"/>
      <c r="AM1431" s="369"/>
      <c r="AN1431" s="369"/>
      <c r="AO1431" s="369"/>
      <c r="AP1431" s="369"/>
      <c r="AQ1431" s="369"/>
      <c r="AR1431" s="369"/>
      <c r="AS1431" s="369"/>
      <c r="AT1431" s="369"/>
      <c r="AU1431" s="455"/>
      <c r="AV1431" s="547"/>
    </row>
    <row r="1432" spans="1:48" ht="15" outlineLevel="1">
      <c r="A1432" s="466">
        <v>15</v>
      </c>
      <c r="B1432" s="256" t="s">
        <v>492</v>
      </c>
      <c r="C1432" s="253" t="s">
        <v>25</v>
      </c>
      <c r="D1432" s="257"/>
      <c r="E1432" s="257"/>
      <c r="F1432" s="257"/>
      <c r="G1432" s="257"/>
      <c r="H1432" s="257"/>
      <c r="I1432" s="257"/>
      <c r="J1432" s="257"/>
      <c r="K1432" s="257"/>
      <c r="L1432" s="257"/>
      <c r="M1432" s="257"/>
      <c r="N1432" s="257"/>
      <c r="O1432" s="257"/>
      <c r="P1432" s="257"/>
      <c r="Q1432" s="257"/>
      <c r="R1432" s="257">
        <v>0</v>
      </c>
      <c r="S1432" s="257"/>
      <c r="T1432" s="257"/>
      <c r="U1432" s="257"/>
      <c r="V1432" s="257"/>
      <c r="W1432" s="257"/>
      <c r="X1432" s="257"/>
      <c r="Y1432" s="257"/>
      <c r="Z1432" s="257"/>
      <c r="AA1432" s="257"/>
      <c r="AB1432" s="257"/>
      <c r="AC1432" s="257"/>
      <c r="AD1432" s="257"/>
      <c r="AE1432" s="257"/>
      <c r="AF1432" s="673"/>
      <c r="AG1432" s="363"/>
      <c r="AH1432" s="363"/>
      <c r="AI1432" s="363"/>
      <c r="AJ1432" s="363"/>
      <c r="AK1432" s="363"/>
      <c r="AL1432" s="363"/>
      <c r="AM1432" s="363"/>
      <c r="AN1432" s="363"/>
      <c r="AO1432" s="363"/>
      <c r="AP1432" s="363"/>
      <c r="AQ1432" s="363"/>
      <c r="AR1432" s="363"/>
      <c r="AS1432" s="363"/>
      <c r="AT1432" s="363"/>
      <c r="AU1432" s="548">
        <f>SUM(AG1432:AT1432)</f>
        <v>0</v>
      </c>
      <c r="AV1432" s="546"/>
    </row>
    <row r="1433" spans="1:48" ht="15" outlineLevel="1">
      <c r="A1433" s="466"/>
      <c r="B1433" s="256" t="s">
        <v>741</v>
      </c>
      <c r="C1433" s="253" t="s">
        <v>163</v>
      </c>
      <c r="D1433" s="257"/>
      <c r="E1433" s="257"/>
      <c r="F1433" s="257"/>
      <c r="G1433" s="257"/>
      <c r="H1433" s="257"/>
      <c r="I1433" s="257"/>
      <c r="J1433" s="257"/>
      <c r="K1433" s="257"/>
      <c r="L1433" s="257"/>
      <c r="M1433" s="257"/>
      <c r="N1433" s="257"/>
      <c r="O1433" s="257"/>
      <c r="P1433" s="257"/>
      <c r="Q1433" s="257"/>
      <c r="R1433" s="257">
        <f>R1432</f>
        <v>0</v>
      </c>
      <c r="S1433" s="257"/>
      <c r="T1433" s="257"/>
      <c r="U1433" s="257"/>
      <c r="V1433" s="257"/>
      <c r="W1433" s="257"/>
      <c r="X1433" s="257"/>
      <c r="Y1433" s="257"/>
      <c r="Z1433" s="257"/>
      <c r="AA1433" s="257"/>
      <c r="AB1433" s="257"/>
      <c r="AC1433" s="257"/>
      <c r="AD1433" s="257"/>
      <c r="AE1433" s="257"/>
      <c r="AF1433" s="673"/>
      <c r="AG1433" s="364">
        <f>AG1432</f>
        <v>0</v>
      </c>
      <c r="AH1433" s="364">
        <f>AH1432</f>
        <v>0</v>
      </c>
      <c r="AI1433" s="364">
        <f t="shared" ref="AI1433:AK1433" si="3583">AI1432</f>
        <v>0</v>
      </c>
      <c r="AJ1433" s="364">
        <f t="shared" si="3583"/>
        <v>0</v>
      </c>
      <c r="AK1433" s="364">
        <f t="shared" si="3583"/>
        <v>0</v>
      </c>
      <c r="AL1433" s="364">
        <f>AL1432</f>
        <v>0</v>
      </c>
      <c r="AM1433" s="364">
        <f t="shared" ref="AM1433:AT1433" si="3584">AM1432</f>
        <v>0</v>
      </c>
      <c r="AN1433" s="364">
        <f t="shared" si="3584"/>
        <v>0</v>
      </c>
      <c r="AO1433" s="364">
        <f t="shared" si="3584"/>
        <v>0</v>
      </c>
      <c r="AP1433" s="364">
        <f t="shared" si="3584"/>
        <v>0</v>
      </c>
      <c r="AQ1433" s="364">
        <f t="shared" si="3584"/>
        <v>0</v>
      </c>
      <c r="AR1433" s="364">
        <f t="shared" si="3584"/>
        <v>0</v>
      </c>
      <c r="AS1433" s="364">
        <f t="shared" si="3584"/>
        <v>0</v>
      </c>
      <c r="AT1433" s="364">
        <f t="shared" si="3584"/>
        <v>0</v>
      </c>
      <c r="AU1433" s="259"/>
    </row>
    <row r="1434" spans="1:48" ht="15" outlineLevel="1">
      <c r="A1434" s="466"/>
      <c r="B1434" s="276"/>
      <c r="C1434" s="267"/>
      <c r="D1434" s="253"/>
      <c r="E1434" s="253"/>
      <c r="F1434" s="253"/>
      <c r="G1434" s="253"/>
      <c r="H1434" s="253"/>
      <c r="I1434" s="253"/>
      <c r="J1434" s="253"/>
      <c r="K1434" s="253"/>
      <c r="L1434" s="253"/>
      <c r="M1434" s="253"/>
      <c r="N1434" s="253"/>
      <c r="O1434" s="253"/>
      <c r="P1434" s="253"/>
      <c r="Q1434" s="253"/>
      <c r="R1434" s="253"/>
      <c r="S1434" s="253"/>
      <c r="T1434" s="253"/>
      <c r="U1434" s="253"/>
      <c r="V1434" s="253"/>
      <c r="W1434" s="253"/>
      <c r="X1434" s="253"/>
      <c r="Y1434" s="253"/>
      <c r="Z1434" s="253"/>
      <c r="AA1434" s="253"/>
      <c r="AB1434" s="253"/>
      <c r="AC1434" s="253"/>
      <c r="AD1434" s="253"/>
      <c r="AE1434" s="253"/>
      <c r="AF1434" s="253"/>
      <c r="AG1434" s="365"/>
      <c r="AH1434" s="365"/>
      <c r="AI1434" s="365"/>
      <c r="AJ1434" s="365"/>
      <c r="AK1434" s="365"/>
      <c r="AL1434" s="365"/>
      <c r="AM1434" s="365"/>
      <c r="AN1434" s="365"/>
      <c r="AO1434" s="365"/>
      <c r="AP1434" s="365"/>
      <c r="AQ1434" s="365"/>
      <c r="AR1434" s="365"/>
      <c r="AS1434" s="365"/>
      <c r="AT1434" s="365"/>
      <c r="AU1434" s="268"/>
    </row>
    <row r="1435" spans="1:48" s="245" customFormat="1" ht="15" outlineLevel="1">
      <c r="A1435" s="466">
        <v>16</v>
      </c>
      <c r="B1435" s="285" t="s">
        <v>488</v>
      </c>
      <c r="C1435" s="253" t="s">
        <v>25</v>
      </c>
      <c r="D1435" s="257"/>
      <c r="E1435" s="257"/>
      <c r="F1435" s="257"/>
      <c r="G1435" s="257"/>
      <c r="H1435" s="257"/>
      <c r="I1435" s="257"/>
      <c r="J1435" s="257"/>
      <c r="K1435" s="257"/>
      <c r="L1435" s="257"/>
      <c r="M1435" s="257"/>
      <c r="N1435" s="257"/>
      <c r="O1435" s="257"/>
      <c r="P1435" s="257"/>
      <c r="Q1435" s="257"/>
      <c r="R1435" s="257">
        <v>0</v>
      </c>
      <c r="S1435" s="257"/>
      <c r="T1435" s="257"/>
      <c r="U1435" s="257"/>
      <c r="V1435" s="257"/>
      <c r="W1435" s="257"/>
      <c r="X1435" s="257"/>
      <c r="Y1435" s="257"/>
      <c r="Z1435" s="257"/>
      <c r="AA1435" s="257"/>
      <c r="AB1435" s="257"/>
      <c r="AC1435" s="257"/>
      <c r="AD1435" s="257"/>
      <c r="AE1435" s="257"/>
      <c r="AF1435" s="673"/>
      <c r="AG1435" s="363"/>
      <c r="AH1435" s="363"/>
      <c r="AI1435" s="363"/>
      <c r="AJ1435" s="363"/>
      <c r="AK1435" s="363"/>
      <c r="AL1435" s="363"/>
      <c r="AM1435" s="363"/>
      <c r="AN1435" s="363"/>
      <c r="AO1435" s="363"/>
      <c r="AP1435" s="363"/>
      <c r="AQ1435" s="363"/>
      <c r="AR1435" s="363"/>
      <c r="AS1435" s="363"/>
      <c r="AT1435" s="363"/>
      <c r="AU1435" s="258">
        <f>SUM(AG1435:AT1435)</f>
        <v>0</v>
      </c>
    </row>
    <row r="1436" spans="1:48" s="245" customFormat="1" ht="15" outlineLevel="1">
      <c r="A1436" s="466"/>
      <c r="B1436" s="256" t="s">
        <v>741</v>
      </c>
      <c r="C1436" s="253" t="s">
        <v>163</v>
      </c>
      <c r="D1436" s="257"/>
      <c r="E1436" s="257"/>
      <c r="F1436" s="257"/>
      <c r="G1436" s="257"/>
      <c r="H1436" s="257"/>
      <c r="I1436" s="257"/>
      <c r="J1436" s="257"/>
      <c r="K1436" s="257"/>
      <c r="L1436" s="257"/>
      <c r="M1436" s="257"/>
      <c r="N1436" s="257"/>
      <c r="O1436" s="257"/>
      <c r="P1436" s="257"/>
      <c r="Q1436" s="257"/>
      <c r="R1436" s="257">
        <f>R1435</f>
        <v>0</v>
      </c>
      <c r="S1436" s="257"/>
      <c r="T1436" s="257"/>
      <c r="U1436" s="257"/>
      <c r="V1436" s="257"/>
      <c r="W1436" s="257"/>
      <c r="X1436" s="257"/>
      <c r="Y1436" s="257"/>
      <c r="Z1436" s="257"/>
      <c r="AA1436" s="257"/>
      <c r="AB1436" s="257"/>
      <c r="AC1436" s="257"/>
      <c r="AD1436" s="257"/>
      <c r="AE1436" s="257"/>
      <c r="AF1436" s="673"/>
      <c r="AG1436" s="364">
        <f>AG1435</f>
        <v>0</v>
      </c>
      <c r="AH1436" s="364">
        <f t="shared" ref="AH1436:AS1436" si="3585">AH1435</f>
        <v>0</v>
      </c>
      <c r="AI1436" s="364">
        <f t="shared" si="3585"/>
        <v>0</v>
      </c>
      <c r="AJ1436" s="364">
        <f t="shared" si="3585"/>
        <v>0</v>
      </c>
      <c r="AK1436" s="364">
        <f t="shared" si="3585"/>
        <v>0</v>
      </c>
      <c r="AL1436" s="364">
        <f t="shared" si="3585"/>
        <v>0</v>
      </c>
      <c r="AM1436" s="364">
        <f t="shared" si="3585"/>
        <v>0</v>
      </c>
      <c r="AN1436" s="364">
        <f t="shared" si="3585"/>
        <v>0</v>
      </c>
      <c r="AO1436" s="364">
        <f t="shared" si="3585"/>
        <v>0</v>
      </c>
      <c r="AP1436" s="364">
        <f t="shared" si="3585"/>
        <v>0</v>
      </c>
      <c r="AQ1436" s="364">
        <f t="shared" si="3585"/>
        <v>0</v>
      </c>
      <c r="AR1436" s="364">
        <f t="shared" si="3585"/>
        <v>0</v>
      </c>
      <c r="AS1436" s="364">
        <f t="shared" si="3585"/>
        <v>0</v>
      </c>
      <c r="AT1436" s="364">
        <f>AT1435</f>
        <v>0</v>
      </c>
      <c r="AU1436" s="259"/>
    </row>
    <row r="1437" spans="1:48" s="245" customFormat="1" ht="15" outlineLevel="1">
      <c r="A1437" s="466"/>
      <c r="B1437" s="285"/>
      <c r="C1437" s="253"/>
      <c r="D1437" s="253"/>
      <c r="E1437" s="253"/>
      <c r="F1437" s="253"/>
      <c r="G1437" s="253"/>
      <c r="H1437" s="253"/>
      <c r="I1437" s="253"/>
      <c r="J1437" s="253"/>
      <c r="K1437" s="253"/>
      <c r="L1437" s="253"/>
      <c r="M1437" s="253"/>
      <c r="N1437" s="253"/>
      <c r="O1437" s="253"/>
      <c r="P1437" s="253"/>
      <c r="Q1437" s="253"/>
      <c r="R1437" s="253"/>
      <c r="S1437" s="253"/>
      <c r="T1437" s="253"/>
      <c r="U1437" s="253"/>
      <c r="V1437" s="253"/>
      <c r="W1437" s="253"/>
      <c r="X1437" s="253"/>
      <c r="Y1437" s="253"/>
      <c r="Z1437" s="253"/>
      <c r="AA1437" s="253"/>
      <c r="AB1437" s="253"/>
      <c r="AC1437" s="253"/>
      <c r="AD1437" s="253"/>
      <c r="AE1437" s="253"/>
      <c r="AF1437" s="253"/>
      <c r="AG1437" s="365"/>
      <c r="AH1437" s="365"/>
      <c r="AI1437" s="365"/>
      <c r="AJ1437" s="365"/>
      <c r="AK1437" s="365"/>
      <c r="AL1437" s="365"/>
      <c r="AM1437" s="369"/>
      <c r="AN1437" s="369"/>
      <c r="AO1437" s="369"/>
      <c r="AP1437" s="369"/>
      <c r="AQ1437" s="369"/>
      <c r="AR1437" s="369"/>
      <c r="AS1437" s="369"/>
      <c r="AT1437" s="369"/>
      <c r="AU1437" s="274"/>
    </row>
    <row r="1438" spans="1:48" ht="15.6" outlineLevel="1">
      <c r="A1438" s="466"/>
      <c r="B1438" s="457" t="s">
        <v>493</v>
      </c>
      <c r="C1438" s="281"/>
      <c r="D1438" s="252"/>
      <c r="E1438" s="251"/>
      <c r="F1438" s="251"/>
      <c r="G1438" s="251"/>
      <c r="H1438" s="251"/>
      <c r="I1438" s="251"/>
      <c r="J1438" s="251"/>
      <c r="K1438" s="251"/>
      <c r="L1438" s="251"/>
      <c r="M1438" s="251"/>
      <c r="N1438" s="251"/>
      <c r="O1438" s="251"/>
      <c r="P1438" s="251"/>
      <c r="Q1438" s="251"/>
      <c r="R1438" s="252"/>
      <c r="S1438" s="251"/>
      <c r="T1438" s="251"/>
      <c r="U1438" s="251"/>
      <c r="V1438" s="251"/>
      <c r="W1438" s="251"/>
      <c r="X1438" s="251"/>
      <c r="Y1438" s="251"/>
      <c r="Z1438" s="251"/>
      <c r="AA1438" s="251"/>
      <c r="AB1438" s="251"/>
      <c r="AC1438" s="251"/>
      <c r="AD1438" s="251"/>
      <c r="AE1438" s="251"/>
      <c r="AF1438" s="251"/>
      <c r="AG1438" s="367"/>
      <c r="AH1438" s="367"/>
      <c r="AI1438" s="367"/>
      <c r="AJ1438" s="367"/>
      <c r="AK1438" s="367"/>
      <c r="AL1438" s="367"/>
      <c r="AM1438" s="367"/>
      <c r="AN1438" s="367"/>
      <c r="AO1438" s="367"/>
      <c r="AP1438" s="367"/>
      <c r="AQ1438" s="367"/>
      <c r="AR1438" s="367"/>
      <c r="AS1438" s="367"/>
      <c r="AT1438" s="367"/>
      <c r="AU1438" s="254"/>
    </row>
    <row r="1439" spans="1:48" ht="15" outlineLevel="1">
      <c r="A1439" s="466">
        <v>17</v>
      </c>
      <c r="B1439" s="381" t="s">
        <v>112</v>
      </c>
      <c r="C1439" s="253" t="s">
        <v>25</v>
      </c>
      <c r="D1439" s="257"/>
      <c r="E1439" s="257"/>
      <c r="F1439" s="257"/>
      <c r="G1439" s="257"/>
      <c r="H1439" s="257"/>
      <c r="I1439" s="257"/>
      <c r="J1439" s="257"/>
      <c r="K1439" s="257"/>
      <c r="L1439" s="257"/>
      <c r="M1439" s="257"/>
      <c r="N1439" s="257"/>
      <c r="O1439" s="257"/>
      <c r="P1439" s="257"/>
      <c r="Q1439" s="257"/>
      <c r="R1439" s="257">
        <v>12</v>
      </c>
      <c r="S1439" s="257"/>
      <c r="T1439" s="257"/>
      <c r="U1439" s="257"/>
      <c r="V1439" s="257"/>
      <c r="W1439" s="257"/>
      <c r="X1439" s="257"/>
      <c r="Y1439" s="257"/>
      <c r="Z1439" s="257"/>
      <c r="AA1439" s="257"/>
      <c r="AB1439" s="257"/>
      <c r="AC1439" s="257"/>
      <c r="AD1439" s="257"/>
      <c r="AE1439" s="257"/>
      <c r="AF1439" s="673"/>
      <c r="AG1439" s="379"/>
      <c r="AH1439" s="363"/>
      <c r="AI1439" s="363"/>
      <c r="AJ1439" s="363"/>
      <c r="AK1439" s="363"/>
      <c r="AL1439" s="363"/>
      <c r="AM1439" s="363"/>
      <c r="AN1439" s="368"/>
      <c r="AO1439" s="368"/>
      <c r="AP1439" s="368"/>
      <c r="AQ1439" s="368"/>
      <c r="AR1439" s="368"/>
      <c r="AS1439" s="368"/>
      <c r="AT1439" s="368"/>
      <c r="AU1439" s="258">
        <f>SUM(AG1439:AT1439)</f>
        <v>0</v>
      </c>
    </row>
    <row r="1440" spans="1:48" ht="15" outlineLevel="1">
      <c r="A1440" s="466"/>
      <c r="B1440" s="256" t="s">
        <v>741</v>
      </c>
      <c r="C1440" s="253" t="s">
        <v>163</v>
      </c>
      <c r="D1440" s="257"/>
      <c r="E1440" s="257"/>
      <c r="F1440" s="257"/>
      <c r="G1440" s="257"/>
      <c r="H1440" s="257"/>
      <c r="I1440" s="257"/>
      <c r="J1440" s="257"/>
      <c r="K1440" s="257"/>
      <c r="L1440" s="257"/>
      <c r="M1440" s="257"/>
      <c r="N1440" s="257"/>
      <c r="O1440" s="257"/>
      <c r="P1440" s="257"/>
      <c r="Q1440" s="257"/>
      <c r="R1440" s="257">
        <f>R1439</f>
        <v>12</v>
      </c>
      <c r="S1440" s="257"/>
      <c r="T1440" s="257"/>
      <c r="U1440" s="257"/>
      <c r="V1440" s="257"/>
      <c r="W1440" s="257"/>
      <c r="X1440" s="257"/>
      <c r="Y1440" s="257"/>
      <c r="Z1440" s="257"/>
      <c r="AA1440" s="257"/>
      <c r="AB1440" s="257"/>
      <c r="AC1440" s="257"/>
      <c r="AD1440" s="257"/>
      <c r="AE1440" s="257"/>
      <c r="AF1440" s="673"/>
      <c r="AG1440" s="364">
        <f>AG1439</f>
        <v>0</v>
      </c>
      <c r="AH1440" s="364">
        <f t="shared" ref="AH1440:AT1440" si="3586">AH1439</f>
        <v>0</v>
      </c>
      <c r="AI1440" s="364">
        <f t="shared" si="3586"/>
        <v>0</v>
      </c>
      <c r="AJ1440" s="364">
        <f t="shared" si="3586"/>
        <v>0</v>
      </c>
      <c r="AK1440" s="364">
        <f t="shared" si="3586"/>
        <v>0</v>
      </c>
      <c r="AL1440" s="364">
        <f t="shared" si="3586"/>
        <v>0</v>
      </c>
      <c r="AM1440" s="364">
        <f t="shared" si="3586"/>
        <v>0</v>
      </c>
      <c r="AN1440" s="364">
        <f t="shared" si="3586"/>
        <v>0</v>
      </c>
      <c r="AO1440" s="364">
        <f t="shared" si="3586"/>
        <v>0</v>
      </c>
      <c r="AP1440" s="364">
        <f t="shared" si="3586"/>
        <v>0</v>
      </c>
      <c r="AQ1440" s="364">
        <f t="shared" si="3586"/>
        <v>0</v>
      </c>
      <c r="AR1440" s="364">
        <f t="shared" si="3586"/>
        <v>0</v>
      </c>
      <c r="AS1440" s="364">
        <f t="shared" si="3586"/>
        <v>0</v>
      </c>
      <c r="AT1440" s="364">
        <f t="shared" si="3586"/>
        <v>0</v>
      </c>
      <c r="AU1440" s="268"/>
    </row>
    <row r="1441" spans="1:47" ht="15" outlineLevel="1">
      <c r="A1441" s="466"/>
      <c r="B1441" s="256"/>
      <c r="C1441" s="253"/>
      <c r="D1441" s="253"/>
      <c r="E1441" s="253"/>
      <c r="F1441" s="253"/>
      <c r="G1441" s="253"/>
      <c r="H1441" s="253"/>
      <c r="I1441" s="253"/>
      <c r="J1441" s="253"/>
      <c r="K1441" s="253"/>
      <c r="L1441" s="253"/>
      <c r="M1441" s="253"/>
      <c r="N1441" s="253"/>
      <c r="O1441" s="253"/>
      <c r="P1441" s="253"/>
      <c r="Q1441" s="253"/>
      <c r="R1441" s="253"/>
      <c r="S1441" s="253"/>
      <c r="T1441" s="253"/>
      <c r="U1441" s="253"/>
      <c r="V1441" s="253"/>
      <c r="W1441" s="253"/>
      <c r="X1441" s="253"/>
      <c r="Y1441" s="253"/>
      <c r="Z1441" s="253"/>
      <c r="AA1441" s="253"/>
      <c r="AB1441" s="253"/>
      <c r="AC1441" s="253"/>
      <c r="AD1441" s="253"/>
      <c r="AE1441" s="253"/>
      <c r="AF1441" s="253"/>
      <c r="AG1441" s="375"/>
      <c r="AH1441" s="378"/>
      <c r="AI1441" s="378"/>
      <c r="AJ1441" s="378"/>
      <c r="AK1441" s="378"/>
      <c r="AL1441" s="378"/>
      <c r="AM1441" s="378"/>
      <c r="AN1441" s="378"/>
      <c r="AO1441" s="378"/>
      <c r="AP1441" s="378"/>
      <c r="AQ1441" s="378"/>
      <c r="AR1441" s="378"/>
      <c r="AS1441" s="378"/>
      <c r="AT1441" s="378"/>
      <c r="AU1441" s="268"/>
    </row>
    <row r="1442" spans="1:47" ht="15" outlineLevel="1">
      <c r="A1442" s="466">
        <v>18</v>
      </c>
      <c r="B1442" s="381" t="s">
        <v>109</v>
      </c>
      <c r="C1442" s="253" t="s">
        <v>25</v>
      </c>
      <c r="D1442" s="257"/>
      <c r="E1442" s="257"/>
      <c r="F1442" s="257"/>
      <c r="G1442" s="257"/>
      <c r="H1442" s="257"/>
      <c r="I1442" s="257"/>
      <c r="J1442" s="257"/>
      <c r="K1442" s="257"/>
      <c r="L1442" s="257"/>
      <c r="M1442" s="257"/>
      <c r="N1442" s="257"/>
      <c r="O1442" s="257"/>
      <c r="P1442" s="257"/>
      <c r="Q1442" s="257"/>
      <c r="R1442" s="257">
        <v>12</v>
      </c>
      <c r="S1442" s="257"/>
      <c r="T1442" s="257"/>
      <c r="U1442" s="257"/>
      <c r="V1442" s="257"/>
      <c r="W1442" s="257"/>
      <c r="X1442" s="257"/>
      <c r="Y1442" s="257"/>
      <c r="Z1442" s="257"/>
      <c r="AA1442" s="257"/>
      <c r="AB1442" s="257"/>
      <c r="AC1442" s="257"/>
      <c r="AD1442" s="257"/>
      <c r="AE1442" s="257"/>
      <c r="AF1442" s="673"/>
      <c r="AG1442" s="379"/>
      <c r="AH1442" s="363"/>
      <c r="AI1442" s="363"/>
      <c r="AJ1442" s="363"/>
      <c r="AK1442" s="363"/>
      <c r="AL1442" s="363"/>
      <c r="AM1442" s="363"/>
      <c r="AN1442" s="368"/>
      <c r="AO1442" s="368"/>
      <c r="AP1442" s="368"/>
      <c r="AQ1442" s="368"/>
      <c r="AR1442" s="368"/>
      <c r="AS1442" s="368"/>
      <c r="AT1442" s="368"/>
      <c r="AU1442" s="258">
        <f>SUM(AG1442:AT1442)</f>
        <v>0</v>
      </c>
    </row>
    <row r="1443" spans="1:47" ht="15" outlineLevel="1">
      <c r="A1443" s="466"/>
      <c r="B1443" s="256" t="s">
        <v>741</v>
      </c>
      <c r="C1443" s="253" t="s">
        <v>163</v>
      </c>
      <c r="D1443" s="257"/>
      <c r="E1443" s="257"/>
      <c r="F1443" s="257"/>
      <c r="G1443" s="257"/>
      <c r="H1443" s="257"/>
      <c r="I1443" s="257"/>
      <c r="J1443" s="257"/>
      <c r="K1443" s="257"/>
      <c r="L1443" s="257"/>
      <c r="M1443" s="257"/>
      <c r="N1443" s="257"/>
      <c r="O1443" s="257"/>
      <c r="P1443" s="257"/>
      <c r="Q1443" s="257"/>
      <c r="R1443" s="257">
        <f>R1442</f>
        <v>12</v>
      </c>
      <c r="S1443" s="257"/>
      <c r="T1443" s="257"/>
      <c r="U1443" s="257"/>
      <c r="V1443" s="257"/>
      <c r="W1443" s="257"/>
      <c r="X1443" s="257"/>
      <c r="Y1443" s="257"/>
      <c r="Z1443" s="257"/>
      <c r="AA1443" s="257"/>
      <c r="AB1443" s="257"/>
      <c r="AC1443" s="257"/>
      <c r="AD1443" s="257"/>
      <c r="AE1443" s="257"/>
      <c r="AF1443" s="673"/>
      <c r="AG1443" s="364">
        <f>AG1442</f>
        <v>0</v>
      </c>
      <c r="AH1443" s="364">
        <f t="shared" ref="AH1443:AT1443" si="3587">AH1442</f>
        <v>0</v>
      </c>
      <c r="AI1443" s="364">
        <f t="shared" si="3587"/>
        <v>0</v>
      </c>
      <c r="AJ1443" s="364">
        <f t="shared" si="3587"/>
        <v>0</v>
      </c>
      <c r="AK1443" s="364">
        <f t="shared" si="3587"/>
        <v>0</v>
      </c>
      <c r="AL1443" s="364">
        <f t="shared" si="3587"/>
        <v>0</v>
      </c>
      <c r="AM1443" s="364">
        <f t="shared" si="3587"/>
        <v>0</v>
      </c>
      <c r="AN1443" s="364">
        <f t="shared" si="3587"/>
        <v>0</v>
      </c>
      <c r="AO1443" s="364">
        <f t="shared" si="3587"/>
        <v>0</v>
      </c>
      <c r="AP1443" s="364">
        <f t="shared" si="3587"/>
        <v>0</v>
      </c>
      <c r="AQ1443" s="364">
        <f t="shared" si="3587"/>
        <v>0</v>
      </c>
      <c r="AR1443" s="364">
        <f t="shared" si="3587"/>
        <v>0</v>
      </c>
      <c r="AS1443" s="364">
        <f t="shared" si="3587"/>
        <v>0</v>
      </c>
      <c r="AT1443" s="364">
        <f t="shared" si="3587"/>
        <v>0</v>
      </c>
      <c r="AU1443" s="268"/>
    </row>
    <row r="1444" spans="1:47" ht="15" outlineLevel="1">
      <c r="A1444" s="466"/>
      <c r="B1444" s="283"/>
      <c r="C1444" s="253"/>
      <c r="D1444" s="253"/>
      <c r="E1444" s="253"/>
      <c r="F1444" s="253"/>
      <c r="G1444" s="253"/>
      <c r="H1444" s="253"/>
      <c r="I1444" s="253"/>
      <c r="J1444" s="253"/>
      <c r="K1444" s="253"/>
      <c r="L1444" s="253"/>
      <c r="M1444" s="253"/>
      <c r="N1444" s="253"/>
      <c r="O1444" s="253"/>
      <c r="P1444" s="253"/>
      <c r="Q1444" s="253"/>
      <c r="R1444" s="253"/>
      <c r="S1444" s="253"/>
      <c r="T1444" s="253"/>
      <c r="U1444" s="253"/>
      <c r="V1444" s="253"/>
      <c r="W1444" s="253"/>
      <c r="X1444" s="253"/>
      <c r="Y1444" s="253"/>
      <c r="Z1444" s="253"/>
      <c r="AA1444" s="253"/>
      <c r="AB1444" s="253"/>
      <c r="AC1444" s="253"/>
      <c r="AD1444" s="253"/>
      <c r="AE1444" s="253"/>
      <c r="AF1444" s="253"/>
      <c r="AG1444" s="376"/>
      <c r="AH1444" s="377"/>
      <c r="AI1444" s="377"/>
      <c r="AJ1444" s="377"/>
      <c r="AK1444" s="377"/>
      <c r="AL1444" s="377"/>
      <c r="AM1444" s="377"/>
      <c r="AN1444" s="377"/>
      <c r="AO1444" s="377"/>
      <c r="AP1444" s="377"/>
      <c r="AQ1444" s="377"/>
      <c r="AR1444" s="377"/>
      <c r="AS1444" s="377"/>
      <c r="AT1444" s="377"/>
      <c r="AU1444" s="259"/>
    </row>
    <row r="1445" spans="1:47" ht="15" outlineLevel="1">
      <c r="A1445" s="466">
        <v>19</v>
      </c>
      <c r="B1445" s="381" t="s">
        <v>111</v>
      </c>
      <c r="C1445" s="253" t="s">
        <v>25</v>
      </c>
      <c r="D1445" s="257"/>
      <c r="E1445" s="257"/>
      <c r="F1445" s="257"/>
      <c r="G1445" s="257"/>
      <c r="H1445" s="257"/>
      <c r="I1445" s="257"/>
      <c r="J1445" s="257"/>
      <c r="K1445" s="257"/>
      <c r="L1445" s="257"/>
      <c r="M1445" s="257"/>
      <c r="N1445" s="257"/>
      <c r="O1445" s="257"/>
      <c r="P1445" s="257"/>
      <c r="Q1445" s="257"/>
      <c r="R1445" s="257">
        <v>12</v>
      </c>
      <c r="S1445" s="257"/>
      <c r="T1445" s="257"/>
      <c r="U1445" s="257"/>
      <c r="V1445" s="257"/>
      <c r="W1445" s="257"/>
      <c r="X1445" s="257"/>
      <c r="Y1445" s="257"/>
      <c r="Z1445" s="257"/>
      <c r="AA1445" s="257"/>
      <c r="AB1445" s="257"/>
      <c r="AC1445" s="257"/>
      <c r="AD1445" s="257"/>
      <c r="AE1445" s="257"/>
      <c r="AF1445" s="673"/>
      <c r="AG1445" s="379"/>
      <c r="AH1445" s="363"/>
      <c r="AI1445" s="363"/>
      <c r="AJ1445" s="363"/>
      <c r="AK1445" s="363"/>
      <c r="AL1445" s="363"/>
      <c r="AM1445" s="363"/>
      <c r="AN1445" s="368"/>
      <c r="AO1445" s="368"/>
      <c r="AP1445" s="368"/>
      <c r="AQ1445" s="368"/>
      <c r="AR1445" s="368"/>
      <c r="AS1445" s="368"/>
      <c r="AT1445" s="368"/>
      <c r="AU1445" s="258">
        <f>SUM(AG1445:AT1445)</f>
        <v>0</v>
      </c>
    </row>
    <row r="1446" spans="1:47" ht="15" outlineLevel="1">
      <c r="A1446" s="466"/>
      <c r="B1446" s="256" t="s">
        <v>741</v>
      </c>
      <c r="C1446" s="253" t="s">
        <v>163</v>
      </c>
      <c r="D1446" s="257"/>
      <c r="E1446" s="257"/>
      <c r="F1446" s="257"/>
      <c r="G1446" s="257"/>
      <c r="H1446" s="257"/>
      <c r="I1446" s="257"/>
      <c r="J1446" s="257"/>
      <c r="K1446" s="257"/>
      <c r="L1446" s="257"/>
      <c r="M1446" s="257"/>
      <c r="N1446" s="257"/>
      <c r="O1446" s="257"/>
      <c r="P1446" s="257"/>
      <c r="Q1446" s="257"/>
      <c r="R1446" s="257">
        <f>R1445</f>
        <v>12</v>
      </c>
      <c r="S1446" s="257"/>
      <c r="T1446" s="257"/>
      <c r="U1446" s="257"/>
      <c r="V1446" s="257"/>
      <c r="W1446" s="257"/>
      <c r="X1446" s="257"/>
      <c r="Y1446" s="257"/>
      <c r="Z1446" s="257"/>
      <c r="AA1446" s="257"/>
      <c r="AB1446" s="257"/>
      <c r="AC1446" s="257"/>
      <c r="AD1446" s="257"/>
      <c r="AE1446" s="257"/>
      <c r="AF1446" s="673"/>
      <c r="AG1446" s="364">
        <f>AG1445</f>
        <v>0</v>
      </c>
      <c r="AH1446" s="364">
        <f t="shared" ref="AH1446:AT1446" si="3588">AH1445</f>
        <v>0</v>
      </c>
      <c r="AI1446" s="364">
        <f t="shared" si="3588"/>
        <v>0</v>
      </c>
      <c r="AJ1446" s="364">
        <f t="shared" si="3588"/>
        <v>0</v>
      </c>
      <c r="AK1446" s="364">
        <f t="shared" si="3588"/>
        <v>0</v>
      </c>
      <c r="AL1446" s="364">
        <f t="shared" si="3588"/>
        <v>0</v>
      </c>
      <c r="AM1446" s="364">
        <f t="shared" si="3588"/>
        <v>0</v>
      </c>
      <c r="AN1446" s="364">
        <f t="shared" si="3588"/>
        <v>0</v>
      </c>
      <c r="AO1446" s="364">
        <f t="shared" si="3588"/>
        <v>0</v>
      </c>
      <c r="AP1446" s="364">
        <f t="shared" si="3588"/>
        <v>0</v>
      </c>
      <c r="AQ1446" s="364">
        <f t="shared" si="3588"/>
        <v>0</v>
      </c>
      <c r="AR1446" s="364">
        <f t="shared" si="3588"/>
        <v>0</v>
      </c>
      <c r="AS1446" s="364">
        <f t="shared" si="3588"/>
        <v>0</v>
      </c>
      <c r="AT1446" s="364">
        <f t="shared" si="3588"/>
        <v>0</v>
      </c>
      <c r="AU1446" s="259"/>
    </row>
    <row r="1447" spans="1:47" ht="15" outlineLevel="1">
      <c r="A1447" s="466"/>
      <c r="B1447" s="283"/>
      <c r="C1447" s="253"/>
      <c r="D1447" s="253"/>
      <c r="E1447" s="253"/>
      <c r="F1447" s="253"/>
      <c r="G1447" s="253"/>
      <c r="H1447" s="253"/>
      <c r="I1447" s="253"/>
      <c r="J1447" s="253"/>
      <c r="K1447" s="253"/>
      <c r="L1447" s="253"/>
      <c r="M1447" s="253"/>
      <c r="N1447" s="253"/>
      <c r="O1447" s="253"/>
      <c r="P1447" s="253"/>
      <c r="Q1447" s="253"/>
      <c r="R1447" s="253"/>
      <c r="S1447" s="253"/>
      <c r="T1447" s="253"/>
      <c r="U1447" s="253"/>
      <c r="V1447" s="253"/>
      <c r="W1447" s="253"/>
      <c r="X1447" s="253"/>
      <c r="Y1447" s="253"/>
      <c r="Z1447" s="253"/>
      <c r="AA1447" s="253"/>
      <c r="AB1447" s="253"/>
      <c r="AC1447" s="253"/>
      <c r="AD1447" s="253"/>
      <c r="AE1447" s="253"/>
      <c r="AF1447" s="253"/>
      <c r="AG1447" s="365"/>
      <c r="AH1447" s="365"/>
      <c r="AI1447" s="365"/>
      <c r="AJ1447" s="365"/>
      <c r="AK1447" s="365"/>
      <c r="AL1447" s="365"/>
      <c r="AM1447" s="365"/>
      <c r="AN1447" s="365"/>
      <c r="AO1447" s="365"/>
      <c r="AP1447" s="365"/>
      <c r="AQ1447" s="365"/>
      <c r="AR1447" s="365"/>
      <c r="AS1447" s="365"/>
      <c r="AT1447" s="365"/>
      <c r="AU1447" s="268"/>
    </row>
    <row r="1448" spans="1:47" ht="15" outlineLevel="1">
      <c r="A1448" s="466">
        <v>20</v>
      </c>
      <c r="B1448" s="381" t="s">
        <v>110</v>
      </c>
      <c r="C1448" s="253" t="s">
        <v>25</v>
      </c>
      <c r="D1448" s="257"/>
      <c r="E1448" s="257"/>
      <c r="F1448" s="257"/>
      <c r="G1448" s="257"/>
      <c r="H1448" s="257"/>
      <c r="I1448" s="257"/>
      <c r="J1448" s="257"/>
      <c r="K1448" s="257"/>
      <c r="L1448" s="257"/>
      <c r="M1448" s="257"/>
      <c r="N1448" s="257"/>
      <c r="O1448" s="257"/>
      <c r="P1448" s="257"/>
      <c r="Q1448" s="257"/>
      <c r="R1448" s="257">
        <v>12</v>
      </c>
      <c r="S1448" s="257"/>
      <c r="T1448" s="257"/>
      <c r="U1448" s="257"/>
      <c r="V1448" s="257"/>
      <c r="W1448" s="257"/>
      <c r="X1448" s="257"/>
      <c r="Y1448" s="257"/>
      <c r="Z1448" s="257"/>
      <c r="AA1448" s="257"/>
      <c r="AB1448" s="257"/>
      <c r="AC1448" s="257"/>
      <c r="AD1448" s="257"/>
      <c r="AE1448" s="257"/>
      <c r="AF1448" s="673"/>
      <c r="AG1448" s="379"/>
      <c r="AH1448" s="363"/>
      <c r="AI1448" s="363"/>
      <c r="AJ1448" s="363"/>
      <c r="AK1448" s="363"/>
      <c r="AL1448" s="363"/>
      <c r="AM1448" s="363"/>
      <c r="AN1448" s="368"/>
      <c r="AO1448" s="368"/>
      <c r="AP1448" s="368"/>
      <c r="AQ1448" s="368"/>
      <c r="AR1448" s="368"/>
      <c r="AS1448" s="368"/>
      <c r="AT1448" s="368"/>
      <c r="AU1448" s="258">
        <f>SUM(AG1448:AT1448)</f>
        <v>0</v>
      </c>
    </row>
    <row r="1449" spans="1:47" ht="15" outlineLevel="1">
      <c r="A1449" s="466"/>
      <c r="B1449" s="256" t="s">
        <v>741</v>
      </c>
      <c r="C1449" s="253" t="s">
        <v>163</v>
      </c>
      <c r="D1449" s="257"/>
      <c r="E1449" s="257"/>
      <c r="F1449" s="257"/>
      <c r="G1449" s="257"/>
      <c r="H1449" s="257"/>
      <c r="I1449" s="257"/>
      <c r="J1449" s="257"/>
      <c r="K1449" s="257"/>
      <c r="L1449" s="257"/>
      <c r="M1449" s="257"/>
      <c r="N1449" s="257"/>
      <c r="O1449" s="257"/>
      <c r="P1449" s="257"/>
      <c r="Q1449" s="257"/>
      <c r="R1449" s="257">
        <f>R1448</f>
        <v>12</v>
      </c>
      <c r="S1449" s="257"/>
      <c r="T1449" s="257"/>
      <c r="U1449" s="257"/>
      <c r="V1449" s="257"/>
      <c r="W1449" s="257"/>
      <c r="X1449" s="257"/>
      <c r="Y1449" s="257"/>
      <c r="Z1449" s="257"/>
      <c r="AA1449" s="257"/>
      <c r="AB1449" s="257"/>
      <c r="AC1449" s="257"/>
      <c r="AD1449" s="257"/>
      <c r="AE1449" s="257"/>
      <c r="AF1449" s="673"/>
      <c r="AG1449" s="364">
        <f t="shared" ref="AG1449:AT1449" si="3589">AG1448</f>
        <v>0</v>
      </c>
      <c r="AH1449" s="364">
        <f t="shared" si="3589"/>
        <v>0</v>
      </c>
      <c r="AI1449" s="364">
        <f t="shared" si="3589"/>
        <v>0</v>
      </c>
      <c r="AJ1449" s="364">
        <f t="shared" si="3589"/>
        <v>0</v>
      </c>
      <c r="AK1449" s="364">
        <f t="shared" si="3589"/>
        <v>0</v>
      </c>
      <c r="AL1449" s="364">
        <f t="shared" si="3589"/>
        <v>0</v>
      </c>
      <c r="AM1449" s="364">
        <f t="shared" si="3589"/>
        <v>0</v>
      </c>
      <c r="AN1449" s="364">
        <f t="shared" si="3589"/>
        <v>0</v>
      </c>
      <c r="AO1449" s="364">
        <f t="shared" si="3589"/>
        <v>0</v>
      </c>
      <c r="AP1449" s="364">
        <f t="shared" si="3589"/>
        <v>0</v>
      </c>
      <c r="AQ1449" s="364">
        <f t="shared" si="3589"/>
        <v>0</v>
      </c>
      <c r="AR1449" s="364">
        <f t="shared" si="3589"/>
        <v>0</v>
      </c>
      <c r="AS1449" s="364">
        <f t="shared" si="3589"/>
        <v>0</v>
      </c>
      <c r="AT1449" s="364">
        <f t="shared" si="3589"/>
        <v>0</v>
      </c>
      <c r="AU1449" s="268"/>
    </row>
    <row r="1450" spans="1:47" ht="15.6" outlineLevel="1">
      <c r="A1450" s="466"/>
      <c r="B1450" s="284"/>
      <c r="C1450" s="262"/>
      <c r="D1450" s="253"/>
      <c r="E1450" s="253"/>
      <c r="F1450" s="253"/>
      <c r="G1450" s="253"/>
      <c r="H1450" s="253"/>
      <c r="I1450" s="253"/>
      <c r="J1450" s="253"/>
      <c r="K1450" s="253"/>
      <c r="L1450" s="253"/>
      <c r="M1450" s="253"/>
      <c r="N1450" s="253"/>
      <c r="O1450" s="253"/>
      <c r="P1450" s="253"/>
      <c r="Q1450" s="253"/>
      <c r="R1450" s="262"/>
      <c r="S1450" s="253"/>
      <c r="T1450" s="253"/>
      <c r="U1450" s="253"/>
      <c r="V1450" s="253"/>
      <c r="W1450" s="253"/>
      <c r="X1450" s="253"/>
      <c r="Y1450" s="253"/>
      <c r="Z1450" s="253"/>
      <c r="AA1450" s="253"/>
      <c r="AB1450" s="253"/>
      <c r="AC1450" s="253"/>
      <c r="AD1450" s="253"/>
      <c r="AE1450" s="253"/>
      <c r="AF1450" s="253"/>
      <c r="AG1450" s="365"/>
      <c r="AH1450" s="365"/>
      <c r="AI1450" s="365"/>
      <c r="AJ1450" s="365"/>
      <c r="AK1450" s="365"/>
      <c r="AL1450" s="365"/>
      <c r="AM1450" s="365"/>
      <c r="AN1450" s="365"/>
      <c r="AO1450" s="365"/>
      <c r="AP1450" s="365"/>
      <c r="AQ1450" s="365"/>
      <c r="AR1450" s="365"/>
      <c r="AS1450" s="365"/>
      <c r="AT1450" s="365"/>
      <c r="AU1450" s="268"/>
    </row>
    <row r="1451" spans="1:47" ht="15.6" outlineLevel="1">
      <c r="A1451" s="466"/>
      <c r="B1451" s="456" t="s">
        <v>500</v>
      </c>
      <c r="C1451" s="253"/>
      <c r="D1451" s="253"/>
      <c r="E1451" s="253"/>
      <c r="F1451" s="253"/>
      <c r="G1451" s="253"/>
      <c r="H1451" s="253"/>
      <c r="I1451" s="253"/>
      <c r="J1451" s="253"/>
      <c r="K1451" s="253"/>
      <c r="L1451" s="253"/>
      <c r="M1451" s="253"/>
      <c r="N1451" s="253"/>
      <c r="O1451" s="253"/>
      <c r="P1451" s="253"/>
      <c r="Q1451" s="253"/>
      <c r="R1451" s="253"/>
      <c r="S1451" s="253"/>
      <c r="T1451" s="253"/>
      <c r="U1451" s="253"/>
      <c r="V1451" s="253"/>
      <c r="W1451" s="253"/>
      <c r="X1451" s="253"/>
      <c r="Y1451" s="253"/>
      <c r="Z1451" s="253"/>
      <c r="AA1451" s="253"/>
      <c r="AB1451" s="253"/>
      <c r="AC1451" s="253"/>
      <c r="AD1451" s="253"/>
      <c r="AE1451" s="253"/>
      <c r="AF1451" s="253"/>
      <c r="AG1451" s="375"/>
      <c r="AH1451" s="378"/>
      <c r="AI1451" s="378"/>
      <c r="AJ1451" s="378"/>
      <c r="AK1451" s="378"/>
      <c r="AL1451" s="378"/>
      <c r="AM1451" s="378"/>
      <c r="AN1451" s="378"/>
      <c r="AO1451" s="378"/>
      <c r="AP1451" s="378"/>
      <c r="AQ1451" s="378"/>
      <c r="AR1451" s="378"/>
      <c r="AS1451" s="378"/>
      <c r="AT1451" s="378"/>
      <c r="AU1451" s="268"/>
    </row>
    <row r="1452" spans="1:47" ht="15.6" outlineLevel="1">
      <c r="A1452" s="466"/>
      <c r="B1452" s="445" t="s">
        <v>496</v>
      </c>
      <c r="C1452" s="253"/>
      <c r="D1452" s="253"/>
      <c r="E1452" s="253"/>
      <c r="F1452" s="253"/>
      <c r="G1452" s="253"/>
      <c r="H1452" s="253"/>
      <c r="I1452" s="253"/>
      <c r="J1452" s="253"/>
      <c r="K1452" s="253"/>
      <c r="L1452" s="253"/>
      <c r="M1452" s="253"/>
      <c r="N1452" s="253"/>
      <c r="O1452" s="253"/>
      <c r="P1452" s="253"/>
      <c r="Q1452" s="253"/>
      <c r="R1452" s="253"/>
      <c r="S1452" s="253"/>
      <c r="T1452" s="253"/>
      <c r="U1452" s="253"/>
      <c r="V1452" s="253"/>
      <c r="W1452" s="253"/>
      <c r="X1452" s="253"/>
      <c r="Y1452" s="253"/>
      <c r="Z1452" s="253"/>
      <c r="AA1452" s="253"/>
      <c r="AB1452" s="253"/>
      <c r="AC1452" s="253"/>
      <c r="AD1452" s="253"/>
      <c r="AE1452" s="253"/>
      <c r="AF1452" s="253"/>
      <c r="AG1452" s="375"/>
      <c r="AH1452" s="378"/>
      <c r="AI1452" s="378"/>
      <c r="AJ1452" s="378"/>
      <c r="AK1452" s="378"/>
      <c r="AL1452" s="378"/>
      <c r="AM1452" s="378"/>
      <c r="AN1452" s="378"/>
      <c r="AO1452" s="378"/>
      <c r="AP1452" s="378"/>
      <c r="AQ1452" s="378"/>
      <c r="AR1452" s="378"/>
      <c r="AS1452" s="378"/>
      <c r="AT1452" s="378"/>
      <c r="AU1452" s="268"/>
    </row>
    <row r="1453" spans="1:47" ht="15" customHeight="1" outlineLevel="1">
      <c r="A1453" s="466">
        <v>21</v>
      </c>
      <c r="B1453" s="381" t="s">
        <v>113</v>
      </c>
      <c r="C1453" s="253" t="s">
        <v>25</v>
      </c>
      <c r="D1453" s="257"/>
      <c r="E1453" s="257"/>
      <c r="F1453" s="257"/>
      <c r="G1453" s="257"/>
      <c r="H1453" s="257"/>
      <c r="I1453" s="257"/>
      <c r="J1453" s="257"/>
      <c r="K1453" s="257"/>
      <c r="L1453" s="257"/>
      <c r="M1453" s="257"/>
      <c r="N1453" s="257"/>
      <c r="O1453" s="257"/>
      <c r="P1453" s="257"/>
      <c r="Q1453" s="673"/>
      <c r="R1453" s="253"/>
      <c r="S1453" s="257"/>
      <c r="T1453" s="257"/>
      <c r="U1453" s="257"/>
      <c r="V1453" s="257"/>
      <c r="W1453" s="257"/>
      <c r="X1453" s="257"/>
      <c r="Y1453" s="257"/>
      <c r="Z1453" s="257"/>
      <c r="AA1453" s="257"/>
      <c r="AB1453" s="257"/>
      <c r="AC1453" s="257"/>
      <c r="AD1453" s="257"/>
      <c r="AE1453" s="257"/>
      <c r="AF1453" s="673"/>
      <c r="AG1453" s="363"/>
      <c r="AH1453" s="363"/>
      <c r="AI1453" s="363"/>
      <c r="AJ1453" s="363"/>
      <c r="AK1453" s="363"/>
      <c r="AL1453" s="363"/>
      <c r="AM1453" s="363"/>
      <c r="AN1453" s="363"/>
      <c r="AO1453" s="363"/>
      <c r="AP1453" s="363"/>
      <c r="AQ1453" s="363"/>
      <c r="AR1453" s="363"/>
      <c r="AS1453" s="363"/>
      <c r="AT1453" s="363"/>
      <c r="AU1453" s="258">
        <f>SUM(AG1453:AT1453)</f>
        <v>0</v>
      </c>
    </row>
    <row r="1454" spans="1:47" ht="15" customHeight="1" outlineLevel="1">
      <c r="A1454" s="466"/>
      <c r="B1454" s="256" t="s">
        <v>741</v>
      </c>
      <c r="C1454" s="253" t="s">
        <v>163</v>
      </c>
      <c r="D1454" s="257"/>
      <c r="E1454" s="257"/>
      <c r="F1454" s="257"/>
      <c r="G1454" s="257"/>
      <c r="H1454" s="257"/>
      <c r="I1454" s="257"/>
      <c r="J1454" s="257"/>
      <c r="K1454" s="257"/>
      <c r="L1454" s="257"/>
      <c r="M1454" s="257"/>
      <c r="N1454" s="257"/>
      <c r="O1454" s="257"/>
      <c r="P1454" s="257"/>
      <c r="Q1454" s="673"/>
      <c r="R1454" s="253"/>
      <c r="S1454" s="257"/>
      <c r="T1454" s="257"/>
      <c r="U1454" s="257"/>
      <c r="V1454" s="257"/>
      <c r="W1454" s="257"/>
      <c r="X1454" s="257"/>
      <c r="Y1454" s="257"/>
      <c r="Z1454" s="257"/>
      <c r="AA1454" s="257"/>
      <c r="AB1454" s="257"/>
      <c r="AC1454" s="257"/>
      <c r="AD1454" s="257"/>
      <c r="AE1454" s="257"/>
      <c r="AF1454" s="673"/>
      <c r="AG1454" s="364">
        <f>AG1453</f>
        <v>0</v>
      </c>
      <c r="AH1454" s="364">
        <f t="shared" ref="AH1454:AT1454" si="3590">AH1453</f>
        <v>0</v>
      </c>
      <c r="AI1454" s="364">
        <f t="shared" si="3590"/>
        <v>0</v>
      </c>
      <c r="AJ1454" s="364">
        <f t="shared" si="3590"/>
        <v>0</v>
      </c>
      <c r="AK1454" s="364">
        <f t="shared" si="3590"/>
        <v>0</v>
      </c>
      <c r="AL1454" s="364">
        <f t="shared" si="3590"/>
        <v>0</v>
      </c>
      <c r="AM1454" s="364">
        <f t="shared" si="3590"/>
        <v>0</v>
      </c>
      <c r="AN1454" s="364">
        <f t="shared" si="3590"/>
        <v>0</v>
      </c>
      <c r="AO1454" s="364">
        <f t="shared" si="3590"/>
        <v>0</v>
      </c>
      <c r="AP1454" s="364">
        <f t="shared" si="3590"/>
        <v>0</v>
      </c>
      <c r="AQ1454" s="364">
        <f t="shared" si="3590"/>
        <v>0</v>
      </c>
      <c r="AR1454" s="364">
        <f t="shared" si="3590"/>
        <v>0</v>
      </c>
      <c r="AS1454" s="364">
        <f t="shared" si="3590"/>
        <v>0</v>
      </c>
      <c r="AT1454" s="364">
        <f t="shared" si="3590"/>
        <v>0</v>
      </c>
      <c r="AU1454" s="268"/>
    </row>
    <row r="1455" spans="1:47" ht="15" customHeight="1" outlineLevel="1">
      <c r="A1455" s="466"/>
      <c r="B1455" s="256"/>
      <c r="C1455" s="253"/>
      <c r="D1455" s="253"/>
      <c r="E1455" s="253"/>
      <c r="F1455" s="253"/>
      <c r="G1455" s="253"/>
      <c r="H1455" s="253"/>
      <c r="I1455" s="253"/>
      <c r="J1455" s="253"/>
      <c r="K1455" s="253"/>
      <c r="L1455" s="253"/>
      <c r="M1455" s="253"/>
      <c r="N1455" s="253"/>
      <c r="O1455" s="253"/>
      <c r="P1455" s="253"/>
      <c r="Q1455" s="253"/>
      <c r="R1455" s="253"/>
      <c r="S1455" s="253"/>
      <c r="T1455" s="253"/>
      <c r="U1455" s="253"/>
      <c r="V1455" s="253"/>
      <c r="W1455" s="253"/>
      <c r="X1455" s="253"/>
      <c r="Y1455" s="253"/>
      <c r="Z1455" s="253"/>
      <c r="AA1455" s="253"/>
      <c r="AB1455" s="253"/>
      <c r="AC1455" s="253"/>
      <c r="AD1455" s="253"/>
      <c r="AE1455" s="253"/>
      <c r="AF1455" s="253"/>
      <c r="AG1455" s="375"/>
      <c r="AH1455" s="378"/>
      <c r="AI1455" s="378"/>
      <c r="AJ1455" s="378"/>
      <c r="AK1455" s="378"/>
      <c r="AL1455" s="378"/>
      <c r="AM1455" s="378"/>
      <c r="AN1455" s="378"/>
      <c r="AO1455" s="378"/>
      <c r="AP1455" s="378"/>
      <c r="AQ1455" s="378"/>
      <c r="AR1455" s="378"/>
      <c r="AS1455" s="378"/>
      <c r="AT1455" s="378"/>
      <c r="AU1455" s="268"/>
    </row>
    <row r="1456" spans="1:47" ht="15" customHeight="1" outlineLevel="1">
      <c r="A1456" s="466">
        <v>22</v>
      </c>
      <c r="B1456" s="381" t="s">
        <v>114</v>
      </c>
      <c r="C1456" s="253" t="s">
        <v>25</v>
      </c>
      <c r="D1456" s="257"/>
      <c r="E1456" s="257"/>
      <c r="F1456" s="257"/>
      <c r="G1456" s="257"/>
      <c r="H1456" s="257"/>
      <c r="I1456" s="257"/>
      <c r="J1456" s="257"/>
      <c r="K1456" s="257"/>
      <c r="L1456" s="257"/>
      <c r="M1456" s="257"/>
      <c r="N1456" s="257"/>
      <c r="O1456" s="257"/>
      <c r="P1456" s="257"/>
      <c r="Q1456" s="673"/>
      <c r="R1456" s="253"/>
      <c r="S1456" s="257"/>
      <c r="T1456" s="257"/>
      <c r="U1456" s="257"/>
      <c r="V1456" s="257"/>
      <c r="W1456" s="257"/>
      <c r="X1456" s="257"/>
      <c r="Y1456" s="257"/>
      <c r="Z1456" s="257"/>
      <c r="AA1456" s="257"/>
      <c r="AB1456" s="257"/>
      <c r="AC1456" s="257"/>
      <c r="AD1456" s="257"/>
      <c r="AE1456" s="257"/>
      <c r="AF1456" s="673"/>
      <c r="AG1456" s="363"/>
      <c r="AH1456" s="363"/>
      <c r="AI1456" s="363"/>
      <c r="AJ1456" s="363"/>
      <c r="AK1456" s="363"/>
      <c r="AL1456" s="363"/>
      <c r="AM1456" s="363"/>
      <c r="AN1456" s="363"/>
      <c r="AO1456" s="363"/>
      <c r="AP1456" s="363"/>
      <c r="AQ1456" s="363"/>
      <c r="AR1456" s="363"/>
      <c r="AS1456" s="363"/>
      <c r="AT1456" s="363"/>
      <c r="AU1456" s="258">
        <f>SUM(AG1456:AT1456)</f>
        <v>0</v>
      </c>
    </row>
    <row r="1457" spans="1:47" ht="15" customHeight="1" outlineLevel="1">
      <c r="A1457" s="466"/>
      <c r="B1457" s="256" t="s">
        <v>741</v>
      </c>
      <c r="C1457" s="253" t="s">
        <v>163</v>
      </c>
      <c r="D1457" s="257"/>
      <c r="E1457" s="257"/>
      <c r="F1457" s="257"/>
      <c r="G1457" s="257"/>
      <c r="H1457" s="257"/>
      <c r="I1457" s="257"/>
      <c r="J1457" s="257"/>
      <c r="K1457" s="257"/>
      <c r="L1457" s="257"/>
      <c r="M1457" s="257"/>
      <c r="N1457" s="257"/>
      <c r="O1457" s="257"/>
      <c r="P1457" s="257"/>
      <c r="Q1457" s="673"/>
      <c r="R1457" s="253"/>
      <c r="S1457" s="257"/>
      <c r="T1457" s="257"/>
      <c r="U1457" s="257"/>
      <c r="V1457" s="257"/>
      <c r="W1457" s="257"/>
      <c r="X1457" s="257"/>
      <c r="Y1457" s="257"/>
      <c r="Z1457" s="257"/>
      <c r="AA1457" s="257"/>
      <c r="AB1457" s="257"/>
      <c r="AC1457" s="257"/>
      <c r="AD1457" s="257"/>
      <c r="AE1457" s="257"/>
      <c r="AF1457" s="673"/>
      <c r="AG1457" s="364">
        <f>AG1456</f>
        <v>0</v>
      </c>
      <c r="AH1457" s="364">
        <f t="shared" ref="AH1457:AT1457" si="3591">AH1456</f>
        <v>0</v>
      </c>
      <c r="AI1457" s="364">
        <f t="shared" si="3591"/>
        <v>0</v>
      </c>
      <c r="AJ1457" s="364">
        <f t="shared" si="3591"/>
        <v>0</v>
      </c>
      <c r="AK1457" s="364">
        <f t="shared" si="3591"/>
        <v>0</v>
      </c>
      <c r="AL1457" s="364">
        <f t="shared" si="3591"/>
        <v>0</v>
      </c>
      <c r="AM1457" s="364">
        <f t="shared" si="3591"/>
        <v>0</v>
      </c>
      <c r="AN1457" s="364">
        <f t="shared" si="3591"/>
        <v>0</v>
      </c>
      <c r="AO1457" s="364">
        <f t="shared" si="3591"/>
        <v>0</v>
      </c>
      <c r="AP1457" s="364">
        <f t="shared" si="3591"/>
        <v>0</v>
      </c>
      <c r="AQ1457" s="364">
        <f t="shared" si="3591"/>
        <v>0</v>
      </c>
      <c r="AR1457" s="364">
        <f t="shared" si="3591"/>
        <v>0</v>
      </c>
      <c r="AS1457" s="364">
        <f t="shared" si="3591"/>
        <v>0</v>
      </c>
      <c r="AT1457" s="364">
        <f t="shared" si="3591"/>
        <v>0</v>
      </c>
      <c r="AU1457" s="268"/>
    </row>
    <row r="1458" spans="1:47" ht="15" customHeight="1" outlineLevel="1">
      <c r="A1458" s="466"/>
      <c r="B1458" s="256"/>
      <c r="C1458" s="253"/>
      <c r="D1458" s="253"/>
      <c r="E1458" s="253"/>
      <c r="F1458" s="253"/>
      <c r="G1458" s="253"/>
      <c r="H1458" s="253"/>
      <c r="I1458" s="253"/>
      <c r="J1458" s="253"/>
      <c r="K1458" s="253"/>
      <c r="L1458" s="253"/>
      <c r="M1458" s="253"/>
      <c r="N1458" s="253"/>
      <c r="O1458" s="253"/>
      <c r="P1458" s="253"/>
      <c r="Q1458" s="253"/>
      <c r="R1458" s="253"/>
      <c r="S1458" s="253"/>
      <c r="T1458" s="253"/>
      <c r="U1458" s="253"/>
      <c r="V1458" s="253"/>
      <c r="W1458" s="253"/>
      <c r="X1458" s="253"/>
      <c r="Y1458" s="253"/>
      <c r="Z1458" s="253"/>
      <c r="AA1458" s="253"/>
      <c r="AB1458" s="253"/>
      <c r="AC1458" s="253"/>
      <c r="AD1458" s="253"/>
      <c r="AE1458" s="253"/>
      <c r="AF1458" s="253"/>
      <c r="AG1458" s="375"/>
      <c r="AH1458" s="378"/>
      <c r="AI1458" s="378"/>
      <c r="AJ1458" s="378"/>
      <c r="AK1458" s="378"/>
      <c r="AL1458" s="378"/>
      <c r="AM1458" s="378"/>
      <c r="AN1458" s="378"/>
      <c r="AO1458" s="378"/>
      <c r="AP1458" s="378"/>
      <c r="AQ1458" s="378"/>
      <c r="AR1458" s="378"/>
      <c r="AS1458" s="378"/>
      <c r="AT1458" s="378"/>
      <c r="AU1458" s="268"/>
    </row>
    <row r="1459" spans="1:47" ht="15" customHeight="1" outlineLevel="1">
      <c r="A1459" s="466">
        <v>23</v>
      </c>
      <c r="B1459" s="381" t="s">
        <v>115</v>
      </c>
      <c r="C1459" s="253" t="s">
        <v>25</v>
      </c>
      <c r="D1459" s="257"/>
      <c r="E1459" s="257"/>
      <c r="F1459" s="257"/>
      <c r="G1459" s="257"/>
      <c r="H1459" s="257"/>
      <c r="I1459" s="257"/>
      <c r="J1459" s="257"/>
      <c r="K1459" s="257"/>
      <c r="L1459" s="257"/>
      <c r="M1459" s="257"/>
      <c r="N1459" s="257"/>
      <c r="O1459" s="257"/>
      <c r="P1459" s="257"/>
      <c r="Q1459" s="673"/>
      <c r="R1459" s="253"/>
      <c r="S1459" s="257"/>
      <c r="T1459" s="257"/>
      <c r="U1459" s="257"/>
      <c r="V1459" s="257"/>
      <c r="W1459" s="257"/>
      <c r="X1459" s="257"/>
      <c r="Y1459" s="257"/>
      <c r="Z1459" s="257"/>
      <c r="AA1459" s="257"/>
      <c r="AB1459" s="257"/>
      <c r="AC1459" s="257"/>
      <c r="AD1459" s="257"/>
      <c r="AE1459" s="257"/>
      <c r="AF1459" s="673"/>
      <c r="AG1459" s="363"/>
      <c r="AH1459" s="363"/>
      <c r="AI1459" s="363"/>
      <c r="AJ1459" s="363"/>
      <c r="AK1459" s="363"/>
      <c r="AL1459" s="363"/>
      <c r="AM1459" s="363"/>
      <c r="AN1459" s="363"/>
      <c r="AO1459" s="363"/>
      <c r="AP1459" s="363"/>
      <c r="AQ1459" s="363"/>
      <c r="AR1459" s="363"/>
      <c r="AS1459" s="363"/>
      <c r="AT1459" s="363"/>
      <c r="AU1459" s="258">
        <f>SUM(AG1459:AT1459)</f>
        <v>0</v>
      </c>
    </row>
    <row r="1460" spans="1:47" ht="15" customHeight="1" outlineLevel="1">
      <c r="A1460" s="466"/>
      <c r="B1460" s="256" t="s">
        <v>741</v>
      </c>
      <c r="C1460" s="253" t="s">
        <v>163</v>
      </c>
      <c r="D1460" s="257"/>
      <c r="E1460" s="257"/>
      <c r="F1460" s="257"/>
      <c r="G1460" s="257"/>
      <c r="H1460" s="257"/>
      <c r="I1460" s="257"/>
      <c r="J1460" s="257"/>
      <c r="K1460" s="257"/>
      <c r="L1460" s="257"/>
      <c r="M1460" s="257"/>
      <c r="N1460" s="257"/>
      <c r="O1460" s="257"/>
      <c r="P1460" s="257"/>
      <c r="Q1460" s="673"/>
      <c r="R1460" s="253"/>
      <c r="S1460" s="257"/>
      <c r="T1460" s="257"/>
      <c r="U1460" s="257"/>
      <c r="V1460" s="257"/>
      <c r="W1460" s="257"/>
      <c r="X1460" s="257"/>
      <c r="Y1460" s="257"/>
      <c r="Z1460" s="257"/>
      <c r="AA1460" s="257"/>
      <c r="AB1460" s="257"/>
      <c r="AC1460" s="257"/>
      <c r="AD1460" s="257"/>
      <c r="AE1460" s="257"/>
      <c r="AF1460" s="673"/>
      <c r="AG1460" s="364">
        <f>AG1459</f>
        <v>0</v>
      </c>
      <c r="AH1460" s="364">
        <f t="shared" ref="AH1460:AT1460" si="3592">AH1459</f>
        <v>0</v>
      </c>
      <c r="AI1460" s="364">
        <f t="shared" si="3592"/>
        <v>0</v>
      </c>
      <c r="AJ1460" s="364">
        <f t="shared" si="3592"/>
        <v>0</v>
      </c>
      <c r="AK1460" s="364">
        <f t="shared" si="3592"/>
        <v>0</v>
      </c>
      <c r="AL1460" s="364">
        <f t="shared" si="3592"/>
        <v>0</v>
      </c>
      <c r="AM1460" s="364">
        <f t="shared" si="3592"/>
        <v>0</v>
      </c>
      <c r="AN1460" s="364">
        <f t="shared" si="3592"/>
        <v>0</v>
      </c>
      <c r="AO1460" s="364">
        <f t="shared" si="3592"/>
        <v>0</v>
      </c>
      <c r="AP1460" s="364">
        <f t="shared" si="3592"/>
        <v>0</v>
      </c>
      <c r="AQ1460" s="364">
        <f t="shared" si="3592"/>
        <v>0</v>
      </c>
      <c r="AR1460" s="364">
        <f t="shared" si="3592"/>
        <v>0</v>
      </c>
      <c r="AS1460" s="364">
        <f t="shared" si="3592"/>
        <v>0</v>
      </c>
      <c r="AT1460" s="364">
        <f t="shared" si="3592"/>
        <v>0</v>
      </c>
      <c r="AU1460" s="268"/>
    </row>
    <row r="1461" spans="1:47" ht="15" customHeight="1" outlineLevel="1">
      <c r="A1461" s="466"/>
      <c r="B1461" s="383"/>
      <c r="C1461" s="253"/>
      <c r="D1461" s="253"/>
      <c r="E1461" s="253"/>
      <c r="F1461" s="253"/>
      <c r="G1461" s="253"/>
      <c r="H1461" s="253"/>
      <c r="I1461" s="253"/>
      <c r="J1461" s="253"/>
      <c r="K1461" s="253"/>
      <c r="L1461" s="253"/>
      <c r="M1461" s="253"/>
      <c r="N1461" s="253"/>
      <c r="O1461" s="253"/>
      <c r="P1461" s="253"/>
      <c r="Q1461" s="253"/>
      <c r="R1461" s="253"/>
      <c r="S1461" s="253"/>
      <c r="T1461" s="253"/>
      <c r="U1461" s="253"/>
      <c r="V1461" s="253"/>
      <c r="W1461" s="253"/>
      <c r="X1461" s="253"/>
      <c r="Y1461" s="253"/>
      <c r="Z1461" s="253"/>
      <c r="AA1461" s="253"/>
      <c r="AB1461" s="253"/>
      <c r="AC1461" s="253"/>
      <c r="AD1461" s="253"/>
      <c r="AE1461" s="253"/>
      <c r="AF1461" s="253"/>
      <c r="AG1461" s="375"/>
      <c r="AH1461" s="378"/>
      <c r="AI1461" s="378"/>
      <c r="AJ1461" s="378"/>
      <c r="AK1461" s="378"/>
      <c r="AL1461" s="378"/>
      <c r="AM1461" s="378"/>
      <c r="AN1461" s="378"/>
      <c r="AO1461" s="378"/>
      <c r="AP1461" s="378"/>
      <c r="AQ1461" s="378"/>
      <c r="AR1461" s="378"/>
      <c r="AS1461" s="378"/>
      <c r="AT1461" s="378"/>
      <c r="AU1461" s="268"/>
    </row>
    <row r="1462" spans="1:47" ht="15" customHeight="1" outlineLevel="1">
      <c r="A1462" s="466">
        <v>24</v>
      </c>
      <c r="B1462" s="381" t="s">
        <v>116</v>
      </c>
      <c r="C1462" s="253" t="s">
        <v>25</v>
      </c>
      <c r="D1462" s="257"/>
      <c r="E1462" s="257"/>
      <c r="F1462" s="257"/>
      <c r="G1462" s="257"/>
      <c r="H1462" s="257"/>
      <c r="I1462" s="257"/>
      <c r="J1462" s="257"/>
      <c r="K1462" s="257"/>
      <c r="L1462" s="257"/>
      <c r="M1462" s="257"/>
      <c r="N1462" s="257"/>
      <c r="O1462" s="257"/>
      <c r="P1462" s="257"/>
      <c r="Q1462" s="673"/>
      <c r="R1462" s="253"/>
      <c r="S1462" s="257"/>
      <c r="T1462" s="257"/>
      <c r="U1462" s="257"/>
      <c r="V1462" s="257"/>
      <c r="W1462" s="257"/>
      <c r="X1462" s="257"/>
      <c r="Y1462" s="257"/>
      <c r="Z1462" s="257"/>
      <c r="AA1462" s="257"/>
      <c r="AB1462" s="257"/>
      <c r="AC1462" s="257"/>
      <c r="AD1462" s="257"/>
      <c r="AE1462" s="257"/>
      <c r="AF1462" s="673"/>
      <c r="AG1462" s="363"/>
      <c r="AH1462" s="363"/>
      <c r="AI1462" s="363"/>
      <c r="AJ1462" s="363"/>
      <c r="AK1462" s="363"/>
      <c r="AL1462" s="363"/>
      <c r="AM1462" s="363"/>
      <c r="AN1462" s="363"/>
      <c r="AO1462" s="363"/>
      <c r="AP1462" s="363"/>
      <c r="AQ1462" s="363"/>
      <c r="AR1462" s="363"/>
      <c r="AS1462" s="363"/>
      <c r="AT1462" s="363"/>
      <c r="AU1462" s="258">
        <f>SUM(AG1462:AT1462)</f>
        <v>0</v>
      </c>
    </row>
    <row r="1463" spans="1:47" ht="15" customHeight="1" outlineLevel="1">
      <c r="A1463" s="466"/>
      <c r="B1463" s="256" t="s">
        <v>741</v>
      </c>
      <c r="C1463" s="253" t="s">
        <v>163</v>
      </c>
      <c r="D1463" s="257"/>
      <c r="E1463" s="257"/>
      <c r="F1463" s="257"/>
      <c r="G1463" s="257"/>
      <c r="H1463" s="257"/>
      <c r="I1463" s="257"/>
      <c r="J1463" s="257"/>
      <c r="K1463" s="257"/>
      <c r="L1463" s="257"/>
      <c r="M1463" s="257"/>
      <c r="N1463" s="257"/>
      <c r="O1463" s="257"/>
      <c r="P1463" s="257"/>
      <c r="Q1463" s="673"/>
      <c r="R1463" s="253"/>
      <c r="S1463" s="257"/>
      <c r="T1463" s="257"/>
      <c r="U1463" s="257"/>
      <c r="V1463" s="257"/>
      <c r="W1463" s="257"/>
      <c r="X1463" s="257"/>
      <c r="Y1463" s="257"/>
      <c r="Z1463" s="257"/>
      <c r="AA1463" s="257"/>
      <c r="AB1463" s="257"/>
      <c r="AC1463" s="257"/>
      <c r="AD1463" s="257"/>
      <c r="AE1463" s="257"/>
      <c r="AF1463" s="673"/>
      <c r="AG1463" s="364">
        <f>AG1462</f>
        <v>0</v>
      </c>
      <c r="AH1463" s="364">
        <f t="shared" ref="AH1463:AT1463" si="3593">AH1462</f>
        <v>0</v>
      </c>
      <c r="AI1463" s="364">
        <f t="shared" si="3593"/>
        <v>0</v>
      </c>
      <c r="AJ1463" s="364">
        <f t="shared" si="3593"/>
        <v>0</v>
      </c>
      <c r="AK1463" s="364">
        <f t="shared" si="3593"/>
        <v>0</v>
      </c>
      <c r="AL1463" s="364">
        <f t="shared" si="3593"/>
        <v>0</v>
      </c>
      <c r="AM1463" s="364">
        <f t="shared" si="3593"/>
        <v>0</v>
      </c>
      <c r="AN1463" s="364">
        <f t="shared" si="3593"/>
        <v>0</v>
      </c>
      <c r="AO1463" s="364">
        <f t="shared" si="3593"/>
        <v>0</v>
      </c>
      <c r="AP1463" s="364">
        <f t="shared" si="3593"/>
        <v>0</v>
      </c>
      <c r="AQ1463" s="364">
        <f t="shared" si="3593"/>
        <v>0</v>
      </c>
      <c r="AR1463" s="364">
        <f t="shared" si="3593"/>
        <v>0</v>
      </c>
      <c r="AS1463" s="364">
        <f t="shared" si="3593"/>
        <v>0</v>
      </c>
      <c r="AT1463" s="364">
        <f t="shared" si="3593"/>
        <v>0</v>
      </c>
      <c r="AU1463" s="268"/>
    </row>
    <row r="1464" spans="1:47" ht="15" customHeight="1" outlineLevel="1">
      <c r="A1464" s="466"/>
      <c r="B1464" s="256"/>
      <c r="C1464" s="253"/>
      <c r="D1464" s="253"/>
      <c r="E1464" s="253"/>
      <c r="F1464" s="253"/>
      <c r="G1464" s="253"/>
      <c r="H1464" s="253"/>
      <c r="I1464" s="253"/>
      <c r="J1464" s="253"/>
      <c r="K1464" s="253"/>
      <c r="L1464" s="253"/>
      <c r="M1464" s="253"/>
      <c r="N1464" s="253"/>
      <c r="O1464" s="253"/>
      <c r="P1464" s="253"/>
      <c r="Q1464" s="253"/>
      <c r="R1464" s="253"/>
      <c r="S1464" s="253"/>
      <c r="T1464" s="253"/>
      <c r="U1464" s="253"/>
      <c r="V1464" s="253"/>
      <c r="W1464" s="253"/>
      <c r="X1464" s="253"/>
      <c r="Y1464" s="253"/>
      <c r="Z1464" s="253"/>
      <c r="AA1464" s="253"/>
      <c r="AB1464" s="253"/>
      <c r="AC1464" s="253"/>
      <c r="AD1464" s="253"/>
      <c r="AE1464" s="253"/>
      <c r="AF1464" s="253"/>
      <c r="AG1464" s="365"/>
      <c r="AH1464" s="378"/>
      <c r="AI1464" s="378"/>
      <c r="AJ1464" s="378"/>
      <c r="AK1464" s="378"/>
      <c r="AL1464" s="378"/>
      <c r="AM1464" s="378"/>
      <c r="AN1464" s="378"/>
      <c r="AO1464" s="378"/>
      <c r="AP1464" s="378"/>
      <c r="AQ1464" s="378"/>
      <c r="AR1464" s="378"/>
      <c r="AS1464" s="378"/>
      <c r="AT1464" s="378"/>
      <c r="AU1464" s="268"/>
    </row>
    <row r="1465" spans="1:47" ht="15" customHeight="1" outlineLevel="1">
      <c r="A1465" s="466"/>
      <c r="B1465" s="250" t="s">
        <v>497</v>
      </c>
      <c r="C1465" s="253"/>
      <c r="D1465" s="253"/>
      <c r="E1465" s="253"/>
      <c r="F1465" s="253"/>
      <c r="G1465" s="253"/>
      <c r="H1465" s="253"/>
      <c r="I1465" s="253"/>
      <c r="J1465" s="253"/>
      <c r="K1465" s="253"/>
      <c r="L1465" s="253"/>
      <c r="M1465" s="253"/>
      <c r="N1465" s="253"/>
      <c r="O1465" s="253"/>
      <c r="P1465" s="253"/>
      <c r="Q1465" s="253"/>
      <c r="R1465" s="253"/>
      <c r="S1465" s="253"/>
      <c r="T1465" s="253"/>
      <c r="U1465" s="253"/>
      <c r="V1465" s="253"/>
      <c r="W1465" s="253"/>
      <c r="X1465" s="253"/>
      <c r="Y1465" s="253"/>
      <c r="Z1465" s="253"/>
      <c r="AA1465" s="253"/>
      <c r="AB1465" s="253"/>
      <c r="AC1465" s="253"/>
      <c r="AD1465" s="253"/>
      <c r="AE1465" s="253"/>
      <c r="AF1465" s="253"/>
      <c r="AG1465" s="365"/>
      <c r="AH1465" s="378"/>
      <c r="AI1465" s="378"/>
      <c r="AJ1465" s="378"/>
      <c r="AK1465" s="378"/>
      <c r="AL1465" s="378"/>
      <c r="AM1465" s="378"/>
      <c r="AN1465" s="378"/>
      <c r="AO1465" s="378"/>
      <c r="AP1465" s="378"/>
      <c r="AQ1465" s="378"/>
      <c r="AR1465" s="378"/>
      <c r="AS1465" s="378"/>
      <c r="AT1465" s="378"/>
      <c r="AU1465" s="268"/>
    </row>
    <row r="1466" spans="1:47" ht="15" customHeight="1" outlineLevel="1">
      <c r="A1466" s="466">
        <v>25</v>
      </c>
      <c r="B1466" s="381" t="s">
        <v>117</v>
      </c>
      <c r="C1466" s="253" t="s">
        <v>25</v>
      </c>
      <c r="D1466" s="257"/>
      <c r="E1466" s="257"/>
      <c r="F1466" s="257"/>
      <c r="G1466" s="257"/>
      <c r="H1466" s="257"/>
      <c r="I1466" s="257"/>
      <c r="J1466" s="257"/>
      <c r="K1466" s="257"/>
      <c r="L1466" s="257"/>
      <c r="M1466" s="257"/>
      <c r="N1466" s="257"/>
      <c r="O1466" s="257"/>
      <c r="P1466" s="257"/>
      <c r="Q1466" s="257"/>
      <c r="R1466" s="257">
        <v>12</v>
      </c>
      <c r="S1466" s="257"/>
      <c r="T1466" s="257"/>
      <c r="U1466" s="257"/>
      <c r="V1466" s="257"/>
      <c r="W1466" s="257"/>
      <c r="X1466" s="257"/>
      <c r="Y1466" s="257"/>
      <c r="Z1466" s="257"/>
      <c r="AA1466" s="257"/>
      <c r="AB1466" s="257"/>
      <c r="AC1466" s="257"/>
      <c r="AD1466" s="257"/>
      <c r="AE1466" s="257"/>
      <c r="AF1466" s="673"/>
      <c r="AG1466" s="379"/>
      <c r="AH1466" s="368"/>
      <c r="AI1466" s="368"/>
      <c r="AJ1466" s="368"/>
      <c r="AK1466" s="368"/>
      <c r="AL1466" s="368"/>
      <c r="AM1466" s="368"/>
      <c r="AN1466" s="368"/>
      <c r="AO1466" s="368"/>
      <c r="AP1466" s="368"/>
      <c r="AQ1466" s="368"/>
      <c r="AR1466" s="368"/>
      <c r="AS1466" s="368"/>
      <c r="AT1466" s="368"/>
      <c r="AU1466" s="258">
        <f>SUM(AG1466:AT1466)</f>
        <v>0</v>
      </c>
    </row>
    <row r="1467" spans="1:47" ht="15" customHeight="1" outlineLevel="1">
      <c r="A1467" s="466"/>
      <c r="B1467" s="256" t="s">
        <v>741</v>
      </c>
      <c r="C1467" s="253" t="s">
        <v>163</v>
      </c>
      <c r="D1467" s="257"/>
      <c r="E1467" s="257"/>
      <c r="F1467" s="257"/>
      <c r="G1467" s="257"/>
      <c r="H1467" s="257"/>
      <c r="I1467" s="257"/>
      <c r="J1467" s="257"/>
      <c r="K1467" s="257"/>
      <c r="L1467" s="257"/>
      <c r="M1467" s="257"/>
      <c r="N1467" s="257"/>
      <c r="O1467" s="257"/>
      <c r="P1467" s="257"/>
      <c r="Q1467" s="257"/>
      <c r="R1467" s="257">
        <f>R1466</f>
        <v>12</v>
      </c>
      <c r="S1467" s="257"/>
      <c r="T1467" s="257"/>
      <c r="U1467" s="257"/>
      <c r="V1467" s="257"/>
      <c r="W1467" s="257"/>
      <c r="X1467" s="257"/>
      <c r="Y1467" s="257"/>
      <c r="Z1467" s="257"/>
      <c r="AA1467" s="257"/>
      <c r="AB1467" s="257"/>
      <c r="AC1467" s="257"/>
      <c r="AD1467" s="257"/>
      <c r="AE1467" s="257"/>
      <c r="AF1467" s="673"/>
      <c r="AG1467" s="364">
        <f>AG1466</f>
        <v>0</v>
      </c>
      <c r="AH1467" s="364">
        <f t="shared" ref="AH1467:AT1467" si="3594">AH1466</f>
        <v>0</v>
      </c>
      <c r="AI1467" s="364">
        <f t="shared" si="3594"/>
        <v>0</v>
      </c>
      <c r="AJ1467" s="364">
        <f t="shared" si="3594"/>
        <v>0</v>
      </c>
      <c r="AK1467" s="364">
        <f t="shared" si="3594"/>
        <v>0</v>
      </c>
      <c r="AL1467" s="364">
        <f t="shared" si="3594"/>
        <v>0</v>
      </c>
      <c r="AM1467" s="364">
        <f t="shared" si="3594"/>
        <v>0</v>
      </c>
      <c r="AN1467" s="364">
        <f t="shared" si="3594"/>
        <v>0</v>
      </c>
      <c r="AO1467" s="364">
        <f t="shared" si="3594"/>
        <v>0</v>
      </c>
      <c r="AP1467" s="364">
        <f t="shared" si="3594"/>
        <v>0</v>
      </c>
      <c r="AQ1467" s="364">
        <f t="shared" si="3594"/>
        <v>0</v>
      </c>
      <c r="AR1467" s="364">
        <f t="shared" si="3594"/>
        <v>0</v>
      </c>
      <c r="AS1467" s="364">
        <f t="shared" si="3594"/>
        <v>0</v>
      </c>
      <c r="AT1467" s="364">
        <f t="shared" si="3594"/>
        <v>0</v>
      </c>
      <c r="AU1467" s="268"/>
    </row>
    <row r="1468" spans="1:47" ht="15" customHeight="1" outlineLevel="1">
      <c r="A1468" s="466"/>
      <c r="B1468" s="256"/>
      <c r="C1468" s="253"/>
      <c r="D1468" s="253"/>
      <c r="E1468" s="253"/>
      <c r="F1468" s="253"/>
      <c r="G1468" s="253"/>
      <c r="H1468" s="253"/>
      <c r="I1468" s="253"/>
      <c r="J1468" s="253"/>
      <c r="K1468" s="253"/>
      <c r="L1468" s="253"/>
      <c r="M1468" s="253"/>
      <c r="N1468" s="253"/>
      <c r="O1468" s="253"/>
      <c r="P1468" s="253"/>
      <c r="Q1468" s="253"/>
      <c r="R1468" s="253"/>
      <c r="S1468" s="253"/>
      <c r="T1468" s="253"/>
      <c r="U1468" s="253"/>
      <c r="V1468" s="253"/>
      <c r="W1468" s="253"/>
      <c r="X1468" s="253"/>
      <c r="Y1468" s="253"/>
      <c r="Z1468" s="253"/>
      <c r="AA1468" s="253"/>
      <c r="AB1468" s="253"/>
      <c r="AC1468" s="253"/>
      <c r="AD1468" s="253"/>
      <c r="AE1468" s="253"/>
      <c r="AF1468" s="253"/>
      <c r="AG1468" s="365"/>
      <c r="AH1468" s="378"/>
      <c r="AI1468" s="378"/>
      <c r="AJ1468" s="378"/>
      <c r="AK1468" s="378"/>
      <c r="AL1468" s="378"/>
      <c r="AM1468" s="378"/>
      <c r="AN1468" s="378"/>
      <c r="AO1468" s="378"/>
      <c r="AP1468" s="378"/>
      <c r="AQ1468" s="378"/>
      <c r="AR1468" s="378"/>
      <c r="AS1468" s="378"/>
      <c r="AT1468" s="378"/>
      <c r="AU1468" s="268"/>
    </row>
    <row r="1469" spans="1:47" ht="15" customHeight="1" outlineLevel="1">
      <c r="A1469" s="466">
        <v>26</v>
      </c>
      <c r="B1469" s="381" t="s">
        <v>118</v>
      </c>
      <c r="C1469" s="253" t="s">
        <v>25</v>
      </c>
      <c r="D1469" s="257"/>
      <c r="E1469" s="257"/>
      <c r="F1469" s="257"/>
      <c r="G1469" s="257"/>
      <c r="H1469" s="257"/>
      <c r="I1469" s="257"/>
      <c r="J1469" s="257"/>
      <c r="K1469" s="257"/>
      <c r="L1469" s="257"/>
      <c r="M1469" s="257"/>
      <c r="N1469" s="257"/>
      <c r="O1469" s="257"/>
      <c r="P1469" s="257"/>
      <c r="Q1469" s="257"/>
      <c r="R1469" s="257">
        <v>12</v>
      </c>
      <c r="S1469" s="257"/>
      <c r="T1469" s="257"/>
      <c r="U1469" s="257"/>
      <c r="V1469" s="257"/>
      <c r="W1469" s="257"/>
      <c r="X1469" s="257"/>
      <c r="Y1469" s="257"/>
      <c r="Z1469" s="257"/>
      <c r="AA1469" s="257"/>
      <c r="AB1469" s="257"/>
      <c r="AC1469" s="257"/>
      <c r="AD1469" s="257"/>
      <c r="AE1469" s="257"/>
      <c r="AF1469" s="673"/>
      <c r="AG1469" s="379"/>
      <c r="AH1469" s="368"/>
      <c r="AI1469" s="368"/>
      <c r="AJ1469" s="368"/>
      <c r="AK1469" s="368"/>
      <c r="AL1469" s="368"/>
      <c r="AM1469" s="368"/>
      <c r="AN1469" s="368"/>
      <c r="AO1469" s="368"/>
      <c r="AP1469" s="368"/>
      <c r="AQ1469" s="368"/>
      <c r="AR1469" s="368"/>
      <c r="AS1469" s="368"/>
      <c r="AT1469" s="368"/>
      <c r="AU1469" s="258">
        <f>SUM(AG1469:AT1469)</f>
        <v>0</v>
      </c>
    </row>
    <row r="1470" spans="1:47" ht="15" customHeight="1" outlineLevel="1">
      <c r="A1470" s="466"/>
      <c r="B1470" s="256" t="s">
        <v>741</v>
      </c>
      <c r="C1470" s="253" t="s">
        <v>163</v>
      </c>
      <c r="D1470" s="257"/>
      <c r="E1470" s="257"/>
      <c r="F1470" s="257"/>
      <c r="G1470" s="257"/>
      <c r="H1470" s="257"/>
      <c r="I1470" s="257"/>
      <c r="J1470" s="257"/>
      <c r="K1470" s="257"/>
      <c r="L1470" s="257"/>
      <c r="M1470" s="257"/>
      <c r="N1470" s="257"/>
      <c r="O1470" s="257"/>
      <c r="P1470" s="257"/>
      <c r="Q1470" s="257"/>
      <c r="R1470" s="257">
        <f>R1469</f>
        <v>12</v>
      </c>
      <c r="S1470" s="257"/>
      <c r="T1470" s="257"/>
      <c r="U1470" s="257"/>
      <c r="V1470" s="257"/>
      <c r="W1470" s="257"/>
      <c r="X1470" s="257"/>
      <c r="Y1470" s="257"/>
      <c r="Z1470" s="257"/>
      <c r="AA1470" s="257"/>
      <c r="AB1470" s="257"/>
      <c r="AC1470" s="257"/>
      <c r="AD1470" s="257"/>
      <c r="AE1470" s="257"/>
      <c r="AF1470" s="673"/>
      <c r="AG1470" s="364">
        <f>AG1469</f>
        <v>0</v>
      </c>
      <c r="AH1470" s="364">
        <f t="shared" ref="AH1470:AT1470" si="3595">AH1469</f>
        <v>0</v>
      </c>
      <c r="AI1470" s="364">
        <f t="shared" si="3595"/>
        <v>0</v>
      </c>
      <c r="AJ1470" s="364">
        <f t="shared" si="3595"/>
        <v>0</v>
      </c>
      <c r="AK1470" s="364">
        <f t="shared" si="3595"/>
        <v>0</v>
      </c>
      <c r="AL1470" s="364">
        <f t="shared" si="3595"/>
        <v>0</v>
      </c>
      <c r="AM1470" s="364">
        <f t="shared" si="3595"/>
        <v>0</v>
      </c>
      <c r="AN1470" s="364">
        <f t="shared" si="3595"/>
        <v>0</v>
      </c>
      <c r="AO1470" s="364">
        <f t="shared" si="3595"/>
        <v>0</v>
      </c>
      <c r="AP1470" s="364">
        <f t="shared" si="3595"/>
        <v>0</v>
      </c>
      <c r="AQ1470" s="364">
        <f t="shared" si="3595"/>
        <v>0</v>
      </c>
      <c r="AR1470" s="364">
        <f t="shared" si="3595"/>
        <v>0</v>
      </c>
      <c r="AS1470" s="364">
        <f t="shared" si="3595"/>
        <v>0</v>
      </c>
      <c r="AT1470" s="364">
        <f t="shared" si="3595"/>
        <v>0</v>
      </c>
      <c r="AU1470" s="268"/>
    </row>
    <row r="1471" spans="1:47" ht="15" customHeight="1" outlineLevel="1">
      <c r="A1471" s="466"/>
      <c r="B1471" s="256"/>
      <c r="C1471" s="253"/>
      <c r="D1471" s="253"/>
      <c r="E1471" s="253"/>
      <c r="F1471" s="253"/>
      <c r="G1471" s="253"/>
      <c r="H1471" s="253"/>
      <c r="I1471" s="253"/>
      <c r="J1471" s="253"/>
      <c r="K1471" s="253"/>
      <c r="L1471" s="253"/>
      <c r="M1471" s="253"/>
      <c r="N1471" s="253"/>
      <c r="O1471" s="253"/>
      <c r="P1471" s="253"/>
      <c r="Q1471" s="253"/>
      <c r="R1471" s="253"/>
      <c r="S1471" s="253"/>
      <c r="T1471" s="253"/>
      <c r="U1471" s="253"/>
      <c r="V1471" s="253"/>
      <c r="W1471" s="253"/>
      <c r="X1471" s="253"/>
      <c r="Y1471" s="253"/>
      <c r="Z1471" s="253"/>
      <c r="AA1471" s="253"/>
      <c r="AB1471" s="253"/>
      <c r="AC1471" s="253"/>
      <c r="AD1471" s="253"/>
      <c r="AE1471" s="253"/>
      <c r="AF1471" s="253"/>
      <c r="AG1471" s="365"/>
      <c r="AH1471" s="378"/>
      <c r="AI1471" s="378"/>
      <c r="AJ1471" s="378"/>
      <c r="AK1471" s="378"/>
      <c r="AL1471" s="378"/>
      <c r="AM1471" s="378"/>
      <c r="AN1471" s="378"/>
      <c r="AO1471" s="378"/>
      <c r="AP1471" s="378"/>
      <c r="AQ1471" s="378"/>
      <c r="AR1471" s="378"/>
      <c r="AS1471" s="378"/>
      <c r="AT1471" s="378"/>
      <c r="AU1471" s="268"/>
    </row>
    <row r="1472" spans="1:47" ht="15" customHeight="1" outlineLevel="1">
      <c r="A1472" s="466">
        <v>27</v>
      </c>
      <c r="B1472" s="381" t="s">
        <v>119</v>
      </c>
      <c r="C1472" s="253" t="s">
        <v>25</v>
      </c>
      <c r="D1472" s="257"/>
      <c r="E1472" s="257"/>
      <c r="F1472" s="257"/>
      <c r="G1472" s="257"/>
      <c r="H1472" s="257"/>
      <c r="I1472" s="257"/>
      <c r="J1472" s="257"/>
      <c r="K1472" s="257"/>
      <c r="L1472" s="257"/>
      <c r="M1472" s="257"/>
      <c r="N1472" s="257"/>
      <c r="O1472" s="257"/>
      <c r="P1472" s="257"/>
      <c r="Q1472" s="257"/>
      <c r="R1472" s="257">
        <v>12</v>
      </c>
      <c r="S1472" s="257"/>
      <c r="T1472" s="257"/>
      <c r="U1472" s="257"/>
      <c r="V1472" s="257"/>
      <c r="W1472" s="257"/>
      <c r="X1472" s="257"/>
      <c r="Y1472" s="257"/>
      <c r="Z1472" s="257"/>
      <c r="AA1472" s="257"/>
      <c r="AB1472" s="257"/>
      <c r="AC1472" s="257"/>
      <c r="AD1472" s="257"/>
      <c r="AE1472" s="257"/>
      <c r="AF1472" s="673"/>
      <c r="AG1472" s="379"/>
      <c r="AH1472" s="368"/>
      <c r="AI1472" s="368"/>
      <c r="AJ1472" s="368"/>
      <c r="AK1472" s="368"/>
      <c r="AL1472" s="368"/>
      <c r="AM1472" s="368"/>
      <c r="AN1472" s="368"/>
      <c r="AO1472" s="368"/>
      <c r="AP1472" s="368"/>
      <c r="AQ1472" s="368"/>
      <c r="AR1472" s="368"/>
      <c r="AS1472" s="368"/>
      <c r="AT1472" s="368"/>
      <c r="AU1472" s="258">
        <f>SUM(AG1472:AT1472)</f>
        <v>0</v>
      </c>
    </row>
    <row r="1473" spans="1:47" ht="15" customHeight="1" outlineLevel="1">
      <c r="A1473" s="466"/>
      <c r="B1473" s="256" t="s">
        <v>741</v>
      </c>
      <c r="C1473" s="253" t="s">
        <v>163</v>
      </c>
      <c r="D1473" s="257"/>
      <c r="E1473" s="257"/>
      <c r="F1473" s="257"/>
      <c r="G1473" s="257"/>
      <c r="H1473" s="257"/>
      <c r="I1473" s="257"/>
      <c r="J1473" s="257"/>
      <c r="K1473" s="257"/>
      <c r="L1473" s="257"/>
      <c r="M1473" s="257"/>
      <c r="N1473" s="257"/>
      <c r="O1473" s="257"/>
      <c r="P1473" s="257"/>
      <c r="Q1473" s="257"/>
      <c r="R1473" s="257">
        <f>R1472</f>
        <v>12</v>
      </c>
      <c r="S1473" s="257"/>
      <c r="T1473" s="257"/>
      <c r="U1473" s="257"/>
      <c r="V1473" s="257"/>
      <c r="W1473" s="257"/>
      <c r="X1473" s="257"/>
      <c r="Y1473" s="257"/>
      <c r="Z1473" s="257"/>
      <c r="AA1473" s="257"/>
      <c r="AB1473" s="257"/>
      <c r="AC1473" s="257"/>
      <c r="AD1473" s="257"/>
      <c r="AE1473" s="257"/>
      <c r="AF1473" s="673"/>
      <c r="AG1473" s="364">
        <f>AG1472</f>
        <v>0</v>
      </c>
      <c r="AH1473" s="364">
        <f t="shared" ref="AH1473:AT1473" si="3596">AH1472</f>
        <v>0</v>
      </c>
      <c r="AI1473" s="364">
        <f t="shared" si="3596"/>
        <v>0</v>
      </c>
      <c r="AJ1473" s="364">
        <f t="shared" si="3596"/>
        <v>0</v>
      </c>
      <c r="AK1473" s="364">
        <f t="shared" si="3596"/>
        <v>0</v>
      </c>
      <c r="AL1473" s="364">
        <f t="shared" si="3596"/>
        <v>0</v>
      </c>
      <c r="AM1473" s="364">
        <f t="shared" si="3596"/>
        <v>0</v>
      </c>
      <c r="AN1473" s="364">
        <f t="shared" si="3596"/>
        <v>0</v>
      </c>
      <c r="AO1473" s="364">
        <f t="shared" si="3596"/>
        <v>0</v>
      </c>
      <c r="AP1473" s="364">
        <f t="shared" si="3596"/>
        <v>0</v>
      </c>
      <c r="AQ1473" s="364">
        <f t="shared" si="3596"/>
        <v>0</v>
      </c>
      <c r="AR1473" s="364">
        <f t="shared" si="3596"/>
        <v>0</v>
      </c>
      <c r="AS1473" s="364">
        <f t="shared" si="3596"/>
        <v>0</v>
      </c>
      <c r="AT1473" s="364">
        <f t="shared" si="3596"/>
        <v>0</v>
      </c>
      <c r="AU1473" s="268"/>
    </row>
    <row r="1474" spans="1:47" ht="15" customHeight="1" outlineLevel="1">
      <c r="A1474" s="466"/>
      <c r="B1474" s="256"/>
      <c r="C1474" s="253"/>
      <c r="D1474" s="253"/>
      <c r="E1474" s="253"/>
      <c r="F1474" s="253"/>
      <c r="G1474" s="253"/>
      <c r="H1474" s="253"/>
      <c r="I1474" s="253"/>
      <c r="J1474" s="253"/>
      <c r="K1474" s="253"/>
      <c r="L1474" s="253"/>
      <c r="M1474" s="253"/>
      <c r="N1474" s="253"/>
      <c r="O1474" s="253"/>
      <c r="P1474" s="253"/>
      <c r="Q1474" s="253"/>
      <c r="R1474" s="253"/>
      <c r="S1474" s="253"/>
      <c r="T1474" s="253"/>
      <c r="U1474" s="253"/>
      <c r="V1474" s="253"/>
      <c r="W1474" s="253"/>
      <c r="X1474" s="253"/>
      <c r="Y1474" s="253"/>
      <c r="Z1474" s="253"/>
      <c r="AA1474" s="253"/>
      <c r="AB1474" s="253"/>
      <c r="AC1474" s="253"/>
      <c r="AD1474" s="253"/>
      <c r="AE1474" s="253"/>
      <c r="AF1474" s="253"/>
      <c r="AG1474" s="365"/>
      <c r="AH1474" s="378"/>
      <c r="AI1474" s="378"/>
      <c r="AJ1474" s="378"/>
      <c r="AK1474" s="378"/>
      <c r="AL1474" s="378"/>
      <c r="AM1474" s="378"/>
      <c r="AN1474" s="378"/>
      <c r="AO1474" s="378"/>
      <c r="AP1474" s="378"/>
      <c r="AQ1474" s="378"/>
      <c r="AR1474" s="378"/>
      <c r="AS1474" s="378"/>
      <c r="AT1474" s="378"/>
      <c r="AU1474" s="268"/>
    </row>
    <row r="1475" spans="1:47" ht="15" customHeight="1" outlineLevel="1">
      <c r="A1475" s="466">
        <v>28</v>
      </c>
      <c r="B1475" s="381" t="s">
        <v>120</v>
      </c>
      <c r="C1475" s="253" t="s">
        <v>25</v>
      </c>
      <c r="D1475" s="257"/>
      <c r="E1475" s="257"/>
      <c r="F1475" s="257"/>
      <c r="G1475" s="257"/>
      <c r="H1475" s="257"/>
      <c r="I1475" s="257"/>
      <c r="J1475" s="257"/>
      <c r="K1475" s="257"/>
      <c r="L1475" s="257"/>
      <c r="M1475" s="257"/>
      <c r="N1475" s="257"/>
      <c r="O1475" s="257"/>
      <c r="P1475" s="257"/>
      <c r="Q1475" s="257"/>
      <c r="R1475" s="257">
        <v>12</v>
      </c>
      <c r="S1475" s="257"/>
      <c r="T1475" s="257"/>
      <c r="U1475" s="257"/>
      <c r="V1475" s="257"/>
      <c r="W1475" s="257"/>
      <c r="X1475" s="257"/>
      <c r="Y1475" s="257"/>
      <c r="Z1475" s="257"/>
      <c r="AA1475" s="257"/>
      <c r="AB1475" s="257"/>
      <c r="AC1475" s="257"/>
      <c r="AD1475" s="257"/>
      <c r="AE1475" s="257"/>
      <c r="AF1475" s="673"/>
      <c r="AG1475" s="379"/>
      <c r="AH1475" s="368"/>
      <c r="AI1475" s="368"/>
      <c r="AJ1475" s="368"/>
      <c r="AK1475" s="368"/>
      <c r="AL1475" s="368"/>
      <c r="AM1475" s="368"/>
      <c r="AN1475" s="368"/>
      <c r="AO1475" s="368"/>
      <c r="AP1475" s="368"/>
      <c r="AQ1475" s="368"/>
      <c r="AR1475" s="368"/>
      <c r="AS1475" s="368"/>
      <c r="AT1475" s="368"/>
      <c r="AU1475" s="258">
        <f>SUM(AG1475:AT1475)</f>
        <v>0</v>
      </c>
    </row>
    <row r="1476" spans="1:47" ht="15" customHeight="1" outlineLevel="1">
      <c r="A1476" s="466"/>
      <c r="B1476" s="256" t="s">
        <v>741</v>
      </c>
      <c r="C1476" s="253" t="s">
        <v>163</v>
      </c>
      <c r="D1476" s="257"/>
      <c r="E1476" s="257"/>
      <c r="F1476" s="257"/>
      <c r="G1476" s="257"/>
      <c r="H1476" s="257"/>
      <c r="I1476" s="257"/>
      <c r="J1476" s="257"/>
      <c r="K1476" s="257"/>
      <c r="L1476" s="257"/>
      <c r="M1476" s="257"/>
      <c r="N1476" s="257"/>
      <c r="O1476" s="257"/>
      <c r="P1476" s="257"/>
      <c r="Q1476" s="257"/>
      <c r="R1476" s="257">
        <f>R1475</f>
        <v>12</v>
      </c>
      <c r="S1476" s="257"/>
      <c r="T1476" s="257"/>
      <c r="U1476" s="257"/>
      <c r="V1476" s="257"/>
      <c r="W1476" s="257"/>
      <c r="X1476" s="257"/>
      <c r="Y1476" s="257"/>
      <c r="Z1476" s="257"/>
      <c r="AA1476" s="257"/>
      <c r="AB1476" s="257"/>
      <c r="AC1476" s="257"/>
      <c r="AD1476" s="257"/>
      <c r="AE1476" s="257"/>
      <c r="AF1476" s="673"/>
      <c r="AG1476" s="364">
        <f>AG1475</f>
        <v>0</v>
      </c>
      <c r="AH1476" s="364">
        <f>AH1475</f>
        <v>0</v>
      </c>
      <c r="AI1476" s="364">
        <f t="shared" ref="AI1476:AL1476" si="3597">AI1475</f>
        <v>0</v>
      </c>
      <c r="AJ1476" s="364">
        <f t="shared" si="3597"/>
        <v>0</v>
      </c>
      <c r="AK1476" s="364">
        <f t="shared" si="3597"/>
        <v>0</v>
      </c>
      <c r="AL1476" s="364">
        <f t="shared" si="3597"/>
        <v>0</v>
      </c>
      <c r="AM1476" s="364">
        <f>AM1475</f>
        <v>0</v>
      </c>
      <c r="AN1476" s="364">
        <f t="shared" ref="AN1476:AT1476" si="3598">AN1475</f>
        <v>0</v>
      </c>
      <c r="AO1476" s="364">
        <f t="shared" si="3598"/>
        <v>0</v>
      </c>
      <c r="AP1476" s="364">
        <f t="shared" si="3598"/>
        <v>0</v>
      </c>
      <c r="AQ1476" s="364">
        <f t="shared" si="3598"/>
        <v>0</v>
      </c>
      <c r="AR1476" s="364">
        <f t="shared" si="3598"/>
        <v>0</v>
      </c>
      <c r="AS1476" s="364">
        <f t="shared" si="3598"/>
        <v>0</v>
      </c>
      <c r="AT1476" s="364">
        <f t="shared" si="3598"/>
        <v>0</v>
      </c>
      <c r="AU1476" s="268"/>
    </row>
    <row r="1477" spans="1:47" ht="15" customHeight="1" outlineLevel="1">
      <c r="A1477" s="466"/>
      <c r="B1477" s="256"/>
      <c r="C1477" s="253"/>
      <c r="D1477" s="253"/>
      <c r="E1477" s="253"/>
      <c r="F1477" s="253"/>
      <c r="G1477" s="253"/>
      <c r="H1477" s="253"/>
      <c r="I1477" s="253"/>
      <c r="J1477" s="253"/>
      <c r="K1477" s="253"/>
      <c r="L1477" s="253"/>
      <c r="M1477" s="253"/>
      <c r="N1477" s="253"/>
      <c r="O1477" s="253"/>
      <c r="P1477" s="253"/>
      <c r="Q1477" s="253"/>
      <c r="R1477" s="253"/>
      <c r="S1477" s="253"/>
      <c r="T1477" s="253"/>
      <c r="U1477" s="253"/>
      <c r="V1477" s="253"/>
      <c r="W1477" s="253"/>
      <c r="X1477" s="253"/>
      <c r="Y1477" s="253"/>
      <c r="Z1477" s="253"/>
      <c r="AA1477" s="253"/>
      <c r="AB1477" s="253"/>
      <c r="AC1477" s="253"/>
      <c r="AD1477" s="253"/>
      <c r="AE1477" s="253"/>
      <c r="AF1477" s="253"/>
      <c r="AG1477" s="365"/>
      <c r="AH1477" s="378"/>
      <c r="AI1477" s="378"/>
      <c r="AJ1477" s="378"/>
      <c r="AK1477" s="378"/>
      <c r="AL1477" s="378"/>
      <c r="AM1477" s="378"/>
      <c r="AN1477" s="378"/>
      <c r="AO1477" s="378"/>
      <c r="AP1477" s="378"/>
      <c r="AQ1477" s="378"/>
      <c r="AR1477" s="378"/>
      <c r="AS1477" s="378"/>
      <c r="AT1477" s="378"/>
      <c r="AU1477" s="268"/>
    </row>
    <row r="1478" spans="1:47" ht="15" customHeight="1" outlineLevel="1">
      <c r="A1478" s="466">
        <v>29</v>
      </c>
      <c r="B1478" s="381" t="s">
        <v>121</v>
      </c>
      <c r="C1478" s="253" t="s">
        <v>25</v>
      </c>
      <c r="D1478" s="257"/>
      <c r="E1478" s="257"/>
      <c r="F1478" s="257"/>
      <c r="G1478" s="257"/>
      <c r="H1478" s="257"/>
      <c r="I1478" s="257"/>
      <c r="J1478" s="257"/>
      <c r="K1478" s="257"/>
      <c r="L1478" s="257"/>
      <c r="M1478" s="257"/>
      <c r="N1478" s="257"/>
      <c r="O1478" s="257"/>
      <c r="P1478" s="257"/>
      <c r="Q1478" s="257"/>
      <c r="R1478" s="257">
        <v>3</v>
      </c>
      <c r="S1478" s="257"/>
      <c r="T1478" s="257"/>
      <c r="U1478" s="257"/>
      <c r="V1478" s="257"/>
      <c r="W1478" s="257"/>
      <c r="X1478" s="257"/>
      <c r="Y1478" s="257"/>
      <c r="Z1478" s="257"/>
      <c r="AA1478" s="257"/>
      <c r="AB1478" s="257"/>
      <c r="AC1478" s="257"/>
      <c r="AD1478" s="257"/>
      <c r="AE1478" s="257"/>
      <c r="AF1478" s="673"/>
      <c r="AG1478" s="379"/>
      <c r="AH1478" s="368"/>
      <c r="AI1478" s="368"/>
      <c r="AJ1478" s="368"/>
      <c r="AK1478" s="368"/>
      <c r="AL1478" s="368"/>
      <c r="AM1478" s="368"/>
      <c r="AN1478" s="368"/>
      <c r="AO1478" s="368"/>
      <c r="AP1478" s="368"/>
      <c r="AQ1478" s="368"/>
      <c r="AR1478" s="368"/>
      <c r="AS1478" s="368"/>
      <c r="AT1478" s="368"/>
      <c r="AU1478" s="258">
        <f>SUM(AG1478:AT1478)</f>
        <v>0</v>
      </c>
    </row>
    <row r="1479" spans="1:47" ht="15" customHeight="1" outlineLevel="1">
      <c r="A1479" s="466"/>
      <c r="B1479" s="256" t="s">
        <v>741</v>
      </c>
      <c r="C1479" s="253" t="s">
        <v>163</v>
      </c>
      <c r="D1479" s="257"/>
      <c r="E1479" s="257"/>
      <c r="F1479" s="257"/>
      <c r="G1479" s="257"/>
      <c r="H1479" s="257"/>
      <c r="I1479" s="257"/>
      <c r="J1479" s="257"/>
      <c r="K1479" s="257"/>
      <c r="L1479" s="257"/>
      <c r="M1479" s="257"/>
      <c r="N1479" s="257"/>
      <c r="O1479" s="257"/>
      <c r="P1479" s="257"/>
      <c r="Q1479" s="257"/>
      <c r="R1479" s="257">
        <f>R1478</f>
        <v>3</v>
      </c>
      <c r="S1479" s="257"/>
      <c r="T1479" s="257"/>
      <c r="U1479" s="257"/>
      <c r="V1479" s="257"/>
      <c r="W1479" s="257"/>
      <c r="X1479" s="257"/>
      <c r="Y1479" s="257"/>
      <c r="Z1479" s="257"/>
      <c r="AA1479" s="257"/>
      <c r="AB1479" s="257"/>
      <c r="AC1479" s="257"/>
      <c r="AD1479" s="257"/>
      <c r="AE1479" s="257"/>
      <c r="AF1479" s="673"/>
      <c r="AG1479" s="364">
        <f>AG1478</f>
        <v>0</v>
      </c>
      <c r="AH1479" s="364">
        <f t="shared" ref="AH1479:AT1479" si="3599">AH1478</f>
        <v>0</v>
      </c>
      <c r="AI1479" s="364">
        <f t="shared" si="3599"/>
        <v>0</v>
      </c>
      <c r="AJ1479" s="364">
        <f t="shared" si="3599"/>
        <v>0</v>
      </c>
      <c r="AK1479" s="364">
        <f t="shared" si="3599"/>
        <v>0</v>
      </c>
      <c r="AL1479" s="364">
        <f t="shared" si="3599"/>
        <v>0</v>
      </c>
      <c r="AM1479" s="364">
        <f t="shared" si="3599"/>
        <v>0</v>
      </c>
      <c r="AN1479" s="364">
        <f t="shared" si="3599"/>
        <v>0</v>
      </c>
      <c r="AO1479" s="364">
        <f t="shared" si="3599"/>
        <v>0</v>
      </c>
      <c r="AP1479" s="364">
        <f t="shared" si="3599"/>
        <v>0</v>
      </c>
      <c r="AQ1479" s="364">
        <f t="shared" si="3599"/>
        <v>0</v>
      </c>
      <c r="AR1479" s="364">
        <f t="shared" si="3599"/>
        <v>0</v>
      </c>
      <c r="AS1479" s="364">
        <f t="shared" si="3599"/>
        <v>0</v>
      </c>
      <c r="AT1479" s="364">
        <f t="shared" si="3599"/>
        <v>0</v>
      </c>
      <c r="AU1479" s="268"/>
    </row>
    <row r="1480" spans="1:47" ht="15" customHeight="1" outlineLevel="1">
      <c r="A1480" s="466"/>
      <c r="B1480" s="256"/>
      <c r="C1480" s="253"/>
      <c r="D1480" s="253"/>
      <c r="E1480" s="253"/>
      <c r="F1480" s="253"/>
      <c r="G1480" s="253"/>
      <c r="H1480" s="253"/>
      <c r="I1480" s="253"/>
      <c r="J1480" s="253"/>
      <c r="K1480" s="253"/>
      <c r="L1480" s="253"/>
      <c r="M1480" s="253"/>
      <c r="N1480" s="253"/>
      <c r="O1480" s="253"/>
      <c r="P1480" s="253"/>
      <c r="Q1480" s="253"/>
      <c r="R1480" s="253"/>
      <c r="S1480" s="253"/>
      <c r="T1480" s="253"/>
      <c r="U1480" s="253"/>
      <c r="V1480" s="253"/>
      <c r="W1480" s="253"/>
      <c r="X1480" s="253"/>
      <c r="Y1480" s="253"/>
      <c r="Z1480" s="253"/>
      <c r="AA1480" s="253"/>
      <c r="AB1480" s="253"/>
      <c r="AC1480" s="253"/>
      <c r="AD1480" s="253"/>
      <c r="AE1480" s="253"/>
      <c r="AF1480" s="253"/>
      <c r="AG1480" s="365"/>
      <c r="AH1480" s="378"/>
      <c r="AI1480" s="378"/>
      <c r="AJ1480" s="378"/>
      <c r="AK1480" s="378"/>
      <c r="AL1480" s="378"/>
      <c r="AM1480" s="378"/>
      <c r="AN1480" s="378"/>
      <c r="AO1480" s="378"/>
      <c r="AP1480" s="378"/>
      <c r="AQ1480" s="378"/>
      <c r="AR1480" s="378"/>
      <c r="AS1480" s="378"/>
      <c r="AT1480" s="378"/>
      <c r="AU1480" s="268"/>
    </row>
    <row r="1481" spans="1:47" ht="15" customHeight="1" outlineLevel="1">
      <c r="A1481" s="466">
        <v>30</v>
      </c>
      <c r="B1481" s="381" t="s">
        <v>122</v>
      </c>
      <c r="C1481" s="253" t="s">
        <v>25</v>
      </c>
      <c r="D1481" s="257"/>
      <c r="E1481" s="257"/>
      <c r="F1481" s="257"/>
      <c r="G1481" s="257"/>
      <c r="H1481" s="257"/>
      <c r="I1481" s="257"/>
      <c r="J1481" s="257"/>
      <c r="K1481" s="257"/>
      <c r="L1481" s="257"/>
      <c r="M1481" s="257"/>
      <c r="N1481" s="257"/>
      <c r="O1481" s="257"/>
      <c r="P1481" s="257"/>
      <c r="Q1481" s="257"/>
      <c r="R1481" s="257">
        <v>12</v>
      </c>
      <c r="S1481" s="257"/>
      <c r="T1481" s="257"/>
      <c r="U1481" s="257"/>
      <c r="V1481" s="257"/>
      <c r="W1481" s="257"/>
      <c r="X1481" s="257"/>
      <c r="Y1481" s="257"/>
      <c r="Z1481" s="257"/>
      <c r="AA1481" s="257"/>
      <c r="AB1481" s="257"/>
      <c r="AC1481" s="257"/>
      <c r="AD1481" s="257"/>
      <c r="AE1481" s="257"/>
      <c r="AF1481" s="673"/>
      <c r="AG1481" s="379"/>
      <c r="AH1481" s="368"/>
      <c r="AI1481" s="368"/>
      <c r="AJ1481" s="368"/>
      <c r="AK1481" s="368"/>
      <c r="AL1481" s="368"/>
      <c r="AM1481" s="368"/>
      <c r="AN1481" s="368"/>
      <c r="AO1481" s="368"/>
      <c r="AP1481" s="368"/>
      <c r="AQ1481" s="368"/>
      <c r="AR1481" s="368"/>
      <c r="AS1481" s="368"/>
      <c r="AT1481" s="368"/>
      <c r="AU1481" s="258">
        <f>SUM(AG1481:AT1481)</f>
        <v>0</v>
      </c>
    </row>
    <row r="1482" spans="1:47" ht="15" customHeight="1" outlineLevel="1">
      <c r="A1482" s="466"/>
      <c r="B1482" s="256" t="s">
        <v>741</v>
      </c>
      <c r="C1482" s="253" t="s">
        <v>163</v>
      </c>
      <c r="D1482" s="257"/>
      <c r="E1482" s="257"/>
      <c r="F1482" s="257"/>
      <c r="G1482" s="257"/>
      <c r="H1482" s="257"/>
      <c r="I1482" s="257"/>
      <c r="J1482" s="257"/>
      <c r="K1482" s="257"/>
      <c r="L1482" s="257"/>
      <c r="M1482" s="257"/>
      <c r="N1482" s="257"/>
      <c r="O1482" s="257"/>
      <c r="P1482" s="257"/>
      <c r="Q1482" s="257"/>
      <c r="R1482" s="257">
        <f>R1481</f>
        <v>12</v>
      </c>
      <c r="S1482" s="257"/>
      <c r="T1482" s="257"/>
      <c r="U1482" s="257"/>
      <c r="V1482" s="257"/>
      <c r="W1482" s="257"/>
      <c r="X1482" s="257"/>
      <c r="Y1482" s="257"/>
      <c r="Z1482" s="257"/>
      <c r="AA1482" s="257"/>
      <c r="AB1482" s="257"/>
      <c r="AC1482" s="257"/>
      <c r="AD1482" s="257"/>
      <c r="AE1482" s="257"/>
      <c r="AF1482" s="673"/>
      <c r="AG1482" s="364">
        <f>AG1481</f>
        <v>0</v>
      </c>
      <c r="AH1482" s="364">
        <f t="shared" ref="AH1482:AT1482" si="3600">AH1481</f>
        <v>0</v>
      </c>
      <c r="AI1482" s="364">
        <f t="shared" si="3600"/>
        <v>0</v>
      </c>
      <c r="AJ1482" s="364">
        <f t="shared" si="3600"/>
        <v>0</v>
      </c>
      <c r="AK1482" s="364">
        <f t="shared" si="3600"/>
        <v>0</v>
      </c>
      <c r="AL1482" s="364">
        <f t="shared" si="3600"/>
        <v>0</v>
      </c>
      <c r="AM1482" s="364">
        <f t="shared" si="3600"/>
        <v>0</v>
      </c>
      <c r="AN1482" s="364">
        <f t="shared" si="3600"/>
        <v>0</v>
      </c>
      <c r="AO1482" s="364">
        <f t="shared" si="3600"/>
        <v>0</v>
      </c>
      <c r="AP1482" s="364">
        <f t="shared" si="3600"/>
        <v>0</v>
      </c>
      <c r="AQ1482" s="364">
        <f t="shared" si="3600"/>
        <v>0</v>
      </c>
      <c r="AR1482" s="364">
        <f t="shared" si="3600"/>
        <v>0</v>
      </c>
      <c r="AS1482" s="364">
        <f t="shared" si="3600"/>
        <v>0</v>
      </c>
      <c r="AT1482" s="364">
        <f t="shared" si="3600"/>
        <v>0</v>
      </c>
      <c r="AU1482" s="268"/>
    </row>
    <row r="1483" spans="1:47" ht="15" customHeight="1" outlineLevel="1">
      <c r="A1483" s="466"/>
      <c r="B1483" s="256"/>
      <c r="C1483" s="253"/>
      <c r="D1483" s="253"/>
      <c r="E1483" s="253"/>
      <c r="F1483" s="253"/>
      <c r="G1483" s="253"/>
      <c r="H1483" s="253"/>
      <c r="I1483" s="253"/>
      <c r="J1483" s="253"/>
      <c r="K1483" s="253"/>
      <c r="L1483" s="253"/>
      <c r="M1483" s="253"/>
      <c r="N1483" s="253"/>
      <c r="O1483" s="253"/>
      <c r="P1483" s="253"/>
      <c r="Q1483" s="253"/>
      <c r="R1483" s="253"/>
      <c r="S1483" s="253"/>
      <c r="T1483" s="253"/>
      <c r="U1483" s="253"/>
      <c r="V1483" s="253"/>
      <c r="W1483" s="253"/>
      <c r="X1483" s="253"/>
      <c r="Y1483" s="253"/>
      <c r="Z1483" s="253"/>
      <c r="AA1483" s="253"/>
      <c r="AB1483" s="253"/>
      <c r="AC1483" s="253"/>
      <c r="AD1483" s="253"/>
      <c r="AE1483" s="253"/>
      <c r="AF1483" s="253"/>
      <c r="AG1483" s="365"/>
      <c r="AH1483" s="378"/>
      <c r="AI1483" s="378"/>
      <c r="AJ1483" s="378"/>
      <c r="AK1483" s="378"/>
      <c r="AL1483" s="378"/>
      <c r="AM1483" s="378"/>
      <c r="AN1483" s="378"/>
      <c r="AO1483" s="378"/>
      <c r="AP1483" s="378"/>
      <c r="AQ1483" s="378"/>
      <c r="AR1483" s="378"/>
      <c r="AS1483" s="378"/>
      <c r="AT1483" s="378"/>
      <c r="AU1483" s="268"/>
    </row>
    <row r="1484" spans="1:47" ht="15" customHeight="1" outlineLevel="1">
      <c r="A1484" s="466">
        <v>31</v>
      </c>
      <c r="B1484" s="381" t="s">
        <v>123</v>
      </c>
      <c r="C1484" s="253" t="s">
        <v>25</v>
      </c>
      <c r="D1484" s="257"/>
      <c r="E1484" s="257"/>
      <c r="F1484" s="257"/>
      <c r="G1484" s="257"/>
      <c r="H1484" s="257"/>
      <c r="I1484" s="257"/>
      <c r="J1484" s="257"/>
      <c r="K1484" s="257"/>
      <c r="L1484" s="257"/>
      <c r="M1484" s="257"/>
      <c r="N1484" s="257"/>
      <c r="O1484" s="257"/>
      <c r="P1484" s="257"/>
      <c r="Q1484" s="257"/>
      <c r="R1484" s="257">
        <v>12</v>
      </c>
      <c r="S1484" s="257"/>
      <c r="T1484" s="257"/>
      <c r="U1484" s="257"/>
      <c r="V1484" s="257"/>
      <c r="W1484" s="257"/>
      <c r="X1484" s="257"/>
      <c r="Y1484" s="257"/>
      <c r="Z1484" s="257"/>
      <c r="AA1484" s="257"/>
      <c r="AB1484" s="257"/>
      <c r="AC1484" s="257"/>
      <c r="AD1484" s="257"/>
      <c r="AE1484" s="257"/>
      <c r="AF1484" s="673"/>
      <c r="AG1484" s="379"/>
      <c r="AH1484" s="368"/>
      <c r="AI1484" s="368"/>
      <c r="AJ1484" s="368"/>
      <c r="AK1484" s="368"/>
      <c r="AL1484" s="368"/>
      <c r="AM1484" s="368"/>
      <c r="AN1484" s="368"/>
      <c r="AO1484" s="368"/>
      <c r="AP1484" s="368"/>
      <c r="AQ1484" s="368"/>
      <c r="AR1484" s="368"/>
      <c r="AS1484" s="368"/>
      <c r="AT1484" s="368"/>
      <c r="AU1484" s="258">
        <f>SUM(AG1484:AT1484)</f>
        <v>0</v>
      </c>
    </row>
    <row r="1485" spans="1:47" ht="15" customHeight="1" outlineLevel="1">
      <c r="A1485" s="466"/>
      <c r="B1485" s="256" t="s">
        <v>741</v>
      </c>
      <c r="C1485" s="253" t="s">
        <v>163</v>
      </c>
      <c r="D1485" s="257"/>
      <c r="E1485" s="257"/>
      <c r="F1485" s="257"/>
      <c r="G1485" s="257"/>
      <c r="H1485" s="257"/>
      <c r="I1485" s="257"/>
      <c r="J1485" s="257"/>
      <c r="K1485" s="257"/>
      <c r="L1485" s="257"/>
      <c r="M1485" s="257"/>
      <c r="N1485" s="257"/>
      <c r="O1485" s="257"/>
      <c r="P1485" s="257"/>
      <c r="Q1485" s="257"/>
      <c r="R1485" s="257">
        <f>R1484</f>
        <v>12</v>
      </c>
      <c r="S1485" s="257"/>
      <c r="T1485" s="257"/>
      <c r="U1485" s="257"/>
      <c r="V1485" s="257"/>
      <c r="W1485" s="257"/>
      <c r="X1485" s="257"/>
      <c r="Y1485" s="257"/>
      <c r="Z1485" s="257"/>
      <c r="AA1485" s="257"/>
      <c r="AB1485" s="257"/>
      <c r="AC1485" s="257"/>
      <c r="AD1485" s="257"/>
      <c r="AE1485" s="257"/>
      <c r="AF1485" s="673"/>
      <c r="AG1485" s="364">
        <f>AG1484</f>
        <v>0</v>
      </c>
      <c r="AH1485" s="364">
        <f t="shared" ref="AH1485:AT1485" si="3601">AH1484</f>
        <v>0</v>
      </c>
      <c r="AI1485" s="364">
        <f t="shared" si="3601"/>
        <v>0</v>
      </c>
      <c r="AJ1485" s="364">
        <f t="shared" si="3601"/>
        <v>0</v>
      </c>
      <c r="AK1485" s="364">
        <f t="shared" si="3601"/>
        <v>0</v>
      </c>
      <c r="AL1485" s="364">
        <f t="shared" si="3601"/>
        <v>0</v>
      </c>
      <c r="AM1485" s="364">
        <f t="shared" si="3601"/>
        <v>0</v>
      </c>
      <c r="AN1485" s="364">
        <f t="shared" si="3601"/>
        <v>0</v>
      </c>
      <c r="AO1485" s="364">
        <f t="shared" si="3601"/>
        <v>0</v>
      </c>
      <c r="AP1485" s="364">
        <f t="shared" si="3601"/>
        <v>0</v>
      </c>
      <c r="AQ1485" s="364">
        <f t="shared" si="3601"/>
        <v>0</v>
      </c>
      <c r="AR1485" s="364">
        <f t="shared" si="3601"/>
        <v>0</v>
      </c>
      <c r="AS1485" s="364">
        <f t="shared" si="3601"/>
        <v>0</v>
      </c>
      <c r="AT1485" s="364">
        <f t="shared" si="3601"/>
        <v>0</v>
      </c>
      <c r="AU1485" s="268"/>
    </row>
    <row r="1486" spans="1:47" ht="15" customHeight="1" outlineLevel="1">
      <c r="A1486" s="466"/>
      <c r="B1486" s="381"/>
      <c r="C1486" s="253"/>
      <c r="D1486" s="253"/>
      <c r="E1486" s="253"/>
      <c r="F1486" s="253"/>
      <c r="G1486" s="253"/>
      <c r="H1486" s="253"/>
      <c r="I1486" s="253"/>
      <c r="J1486" s="253"/>
      <c r="K1486" s="253"/>
      <c r="L1486" s="253"/>
      <c r="M1486" s="253"/>
      <c r="N1486" s="253"/>
      <c r="O1486" s="253"/>
      <c r="P1486" s="253"/>
      <c r="Q1486" s="253"/>
      <c r="R1486" s="253"/>
      <c r="S1486" s="253"/>
      <c r="T1486" s="253"/>
      <c r="U1486" s="253"/>
      <c r="V1486" s="253"/>
      <c r="W1486" s="253"/>
      <c r="X1486" s="253"/>
      <c r="Y1486" s="253"/>
      <c r="Z1486" s="253"/>
      <c r="AA1486" s="253"/>
      <c r="AB1486" s="253"/>
      <c r="AC1486" s="253"/>
      <c r="AD1486" s="253"/>
      <c r="AE1486" s="253"/>
      <c r="AF1486" s="253"/>
      <c r="AG1486" s="365"/>
      <c r="AH1486" s="378"/>
      <c r="AI1486" s="378"/>
      <c r="AJ1486" s="378"/>
      <c r="AK1486" s="378"/>
      <c r="AL1486" s="378"/>
      <c r="AM1486" s="378"/>
      <c r="AN1486" s="378"/>
      <c r="AO1486" s="378"/>
      <c r="AP1486" s="378"/>
      <c r="AQ1486" s="378"/>
      <c r="AR1486" s="378"/>
      <c r="AS1486" s="378"/>
      <c r="AT1486" s="378"/>
      <c r="AU1486" s="268"/>
    </row>
    <row r="1487" spans="1:47" ht="15" customHeight="1" outlineLevel="1">
      <c r="A1487" s="466">
        <v>32</v>
      </c>
      <c r="B1487" s="381" t="s">
        <v>124</v>
      </c>
      <c r="C1487" s="253" t="s">
        <v>25</v>
      </c>
      <c r="D1487" s="257"/>
      <c r="E1487" s="257"/>
      <c r="F1487" s="257"/>
      <c r="G1487" s="257"/>
      <c r="H1487" s="257"/>
      <c r="I1487" s="257"/>
      <c r="J1487" s="257"/>
      <c r="K1487" s="257"/>
      <c r="L1487" s="257"/>
      <c r="M1487" s="257"/>
      <c r="N1487" s="257"/>
      <c r="O1487" s="257"/>
      <c r="P1487" s="257"/>
      <c r="Q1487" s="257"/>
      <c r="R1487" s="257">
        <v>12</v>
      </c>
      <c r="S1487" s="257"/>
      <c r="T1487" s="257"/>
      <c r="U1487" s="257"/>
      <c r="V1487" s="257"/>
      <c r="W1487" s="257"/>
      <c r="X1487" s="257"/>
      <c r="Y1487" s="257"/>
      <c r="Z1487" s="257"/>
      <c r="AA1487" s="257"/>
      <c r="AB1487" s="257"/>
      <c r="AC1487" s="257"/>
      <c r="AD1487" s="257"/>
      <c r="AE1487" s="257"/>
      <c r="AF1487" s="673"/>
      <c r="AG1487" s="379"/>
      <c r="AH1487" s="368"/>
      <c r="AI1487" s="368"/>
      <c r="AJ1487" s="368"/>
      <c r="AK1487" s="368"/>
      <c r="AL1487" s="368"/>
      <c r="AM1487" s="368"/>
      <c r="AN1487" s="368"/>
      <c r="AO1487" s="368"/>
      <c r="AP1487" s="368"/>
      <c r="AQ1487" s="368"/>
      <c r="AR1487" s="368"/>
      <c r="AS1487" s="368"/>
      <c r="AT1487" s="368"/>
      <c r="AU1487" s="258">
        <f>SUM(AG1487:AT1487)</f>
        <v>0</v>
      </c>
    </row>
    <row r="1488" spans="1:47" ht="15" customHeight="1" outlineLevel="1">
      <c r="A1488" s="466"/>
      <c r="B1488" s="256" t="s">
        <v>741</v>
      </c>
      <c r="C1488" s="253" t="s">
        <v>163</v>
      </c>
      <c r="D1488" s="257"/>
      <c r="E1488" s="257"/>
      <c r="F1488" s="257"/>
      <c r="G1488" s="257"/>
      <c r="H1488" s="257"/>
      <c r="I1488" s="257"/>
      <c r="J1488" s="257"/>
      <c r="K1488" s="257"/>
      <c r="L1488" s="257"/>
      <c r="M1488" s="257"/>
      <c r="N1488" s="257"/>
      <c r="O1488" s="257"/>
      <c r="P1488" s="257"/>
      <c r="Q1488" s="257"/>
      <c r="R1488" s="257">
        <f>R1487</f>
        <v>12</v>
      </c>
      <c r="S1488" s="257"/>
      <c r="T1488" s="257"/>
      <c r="U1488" s="257"/>
      <c r="V1488" s="257"/>
      <c r="W1488" s="257"/>
      <c r="X1488" s="257"/>
      <c r="Y1488" s="257"/>
      <c r="Z1488" s="257"/>
      <c r="AA1488" s="257"/>
      <c r="AB1488" s="257"/>
      <c r="AC1488" s="257"/>
      <c r="AD1488" s="257"/>
      <c r="AE1488" s="257"/>
      <c r="AF1488" s="673"/>
      <c r="AG1488" s="364">
        <f>AG1487</f>
        <v>0</v>
      </c>
      <c r="AH1488" s="364">
        <f t="shared" ref="AH1488:AT1488" si="3602">AH1487</f>
        <v>0</v>
      </c>
      <c r="AI1488" s="364">
        <f t="shared" si="3602"/>
        <v>0</v>
      </c>
      <c r="AJ1488" s="364">
        <f t="shared" si="3602"/>
        <v>0</v>
      </c>
      <c r="AK1488" s="364">
        <f t="shared" si="3602"/>
        <v>0</v>
      </c>
      <c r="AL1488" s="364">
        <f t="shared" si="3602"/>
        <v>0</v>
      </c>
      <c r="AM1488" s="364">
        <f t="shared" si="3602"/>
        <v>0</v>
      </c>
      <c r="AN1488" s="364">
        <f t="shared" si="3602"/>
        <v>0</v>
      </c>
      <c r="AO1488" s="364">
        <f t="shared" si="3602"/>
        <v>0</v>
      </c>
      <c r="AP1488" s="364">
        <f t="shared" si="3602"/>
        <v>0</v>
      </c>
      <c r="AQ1488" s="364">
        <f t="shared" si="3602"/>
        <v>0</v>
      </c>
      <c r="AR1488" s="364">
        <f t="shared" si="3602"/>
        <v>0</v>
      </c>
      <c r="AS1488" s="364">
        <f t="shared" si="3602"/>
        <v>0</v>
      </c>
      <c r="AT1488" s="364">
        <f t="shared" si="3602"/>
        <v>0</v>
      </c>
      <c r="AU1488" s="268"/>
    </row>
    <row r="1489" spans="1:47" ht="15" customHeight="1" outlineLevel="1">
      <c r="A1489" s="466"/>
      <c r="B1489" s="381"/>
      <c r="C1489" s="253"/>
      <c r="D1489" s="253"/>
      <c r="E1489" s="253"/>
      <c r="F1489" s="253"/>
      <c r="G1489" s="253"/>
      <c r="H1489" s="253"/>
      <c r="I1489" s="253"/>
      <c r="J1489" s="253"/>
      <c r="K1489" s="253"/>
      <c r="L1489" s="253"/>
      <c r="M1489" s="253"/>
      <c r="N1489" s="253"/>
      <c r="O1489" s="253"/>
      <c r="P1489" s="253"/>
      <c r="Q1489" s="253"/>
      <c r="R1489" s="253"/>
      <c r="S1489" s="253"/>
      <c r="T1489" s="253"/>
      <c r="U1489" s="253"/>
      <c r="V1489" s="253"/>
      <c r="W1489" s="253"/>
      <c r="X1489" s="253"/>
      <c r="Y1489" s="253"/>
      <c r="Z1489" s="253"/>
      <c r="AA1489" s="253"/>
      <c r="AB1489" s="253"/>
      <c r="AC1489" s="253"/>
      <c r="AD1489" s="253"/>
      <c r="AE1489" s="253"/>
      <c r="AF1489" s="253"/>
      <c r="AG1489" s="365"/>
      <c r="AH1489" s="378"/>
      <c r="AI1489" s="378"/>
      <c r="AJ1489" s="378"/>
      <c r="AK1489" s="378"/>
      <c r="AL1489" s="378"/>
      <c r="AM1489" s="378"/>
      <c r="AN1489" s="378"/>
      <c r="AO1489" s="378"/>
      <c r="AP1489" s="378"/>
      <c r="AQ1489" s="378"/>
      <c r="AR1489" s="378"/>
      <c r="AS1489" s="378"/>
      <c r="AT1489" s="378"/>
      <c r="AU1489" s="268"/>
    </row>
    <row r="1490" spans="1:47" ht="15" customHeight="1" outlineLevel="1">
      <c r="A1490" s="466"/>
      <c r="B1490" s="250" t="s">
        <v>498</v>
      </c>
      <c r="C1490" s="253"/>
      <c r="D1490" s="253"/>
      <c r="E1490" s="253"/>
      <c r="F1490" s="253"/>
      <c r="G1490" s="253"/>
      <c r="H1490" s="253"/>
      <c r="I1490" s="253"/>
      <c r="J1490" s="253"/>
      <c r="K1490" s="253"/>
      <c r="L1490" s="253"/>
      <c r="M1490" s="253"/>
      <c r="N1490" s="253"/>
      <c r="O1490" s="253"/>
      <c r="P1490" s="253"/>
      <c r="Q1490" s="253"/>
      <c r="R1490" s="253"/>
      <c r="S1490" s="253"/>
      <c r="T1490" s="253"/>
      <c r="U1490" s="253"/>
      <c r="V1490" s="253"/>
      <c r="W1490" s="253"/>
      <c r="X1490" s="253"/>
      <c r="Y1490" s="253"/>
      <c r="Z1490" s="253"/>
      <c r="AA1490" s="253"/>
      <c r="AB1490" s="253"/>
      <c r="AC1490" s="253"/>
      <c r="AD1490" s="253"/>
      <c r="AE1490" s="253"/>
      <c r="AF1490" s="253"/>
      <c r="AG1490" s="365"/>
      <c r="AH1490" s="378"/>
      <c r="AI1490" s="378"/>
      <c r="AJ1490" s="378"/>
      <c r="AK1490" s="378"/>
      <c r="AL1490" s="378"/>
      <c r="AM1490" s="378"/>
      <c r="AN1490" s="378"/>
      <c r="AO1490" s="378"/>
      <c r="AP1490" s="378"/>
      <c r="AQ1490" s="378"/>
      <c r="AR1490" s="378"/>
      <c r="AS1490" s="378"/>
      <c r="AT1490" s="378"/>
      <c r="AU1490" s="268"/>
    </row>
    <row r="1491" spans="1:47" ht="15" customHeight="1" outlineLevel="1">
      <c r="A1491" s="466">
        <v>33</v>
      </c>
      <c r="B1491" s="381" t="s">
        <v>125</v>
      </c>
      <c r="C1491" s="253" t="s">
        <v>25</v>
      </c>
      <c r="D1491" s="257"/>
      <c r="E1491" s="257"/>
      <c r="F1491" s="257"/>
      <c r="G1491" s="257"/>
      <c r="H1491" s="257"/>
      <c r="I1491" s="257"/>
      <c r="J1491" s="257"/>
      <c r="K1491" s="257"/>
      <c r="L1491" s="257"/>
      <c r="M1491" s="257"/>
      <c r="N1491" s="257"/>
      <c r="O1491" s="257"/>
      <c r="P1491" s="257"/>
      <c r="Q1491" s="257"/>
      <c r="R1491" s="257">
        <v>0</v>
      </c>
      <c r="S1491" s="257"/>
      <c r="T1491" s="257"/>
      <c r="U1491" s="257"/>
      <c r="V1491" s="257"/>
      <c r="W1491" s="257"/>
      <c r="X1491" s="257"/>
      <c r="Y1491" s="257"/>
      <c r="Z1491" s="257"/>
      <c r="AA1491" s="257"/>
      <c r="AB1491" s="257"/>
      <c r="AC1491" s="257"/>
      <c r="AD1491" s="257"/>
      <c r="AE1491" s="257"/>
      <c r="AF1491" s="673"/>
      <c r="AG1491" s="379"/>
      <c r="AH1491" s="368"/>
      <c r="AI1491" s="368"/>
      <c r="AJ1491" s="368"/>
      <c r="AK1491" s="368"/>
      <c r="AL1491" s="368"/>
      <c r="AM1491" s="368"/>
      <c r="AN1491" s="368"/>
      <c r="AO1491" s="368"/>
      <c r="AP1491" s="368"/>
      <c r="AQ1491" s="368"/>
      <c r="AR1491" s="368"/>
      <c r="AS1491" s="368"/>
      <c r="AT1491" s="368"/>
      <c r="AU1491" s="258">
        <f>SUM(AG1491:AT1491)</f>
        <v>0</v>
      </c>
    </row>
    <row r="1492" spans="1:47" ht="15" customHeight="1" outlineLevel="1">
      <c r="A1492" s="466"/>
      <c r="B1492" s="256" t="s">
        <v>741</v>
      </c>
      <c r="C1492" s="253" t="s">
        <v>163</v>
      </c>
      <c r="D1492" s="257"/>
      <c r="E1492" s="257"/>
      <c r="F1492" s="257"/>
      <c r="G1492" s="257"/>
      <c r="H1492" s="257"/>
      <c r="I1492" s="257"/>
      <c r="J1492" s="257"/>
      <c r="K1492" s="257"/>
      <c r="L1492" s="257"/>
      <c r="M1492" s="257"/>
      <c r="N1492" s="257"/>
      <c r="O1492" s="257"/>
      <c r="P1492" s="257"/>
      <c r="Q1492" s="257"/>
      <c r="R1492" s="257">
        <f>R1491</f>
        <v>0</v>
      </c>
      <c r="S1492" s="257"/>
      <c r="T1492" s="257"/>
      <c r="U1492" s="257"/>
      <c r="V1492" s="257"/>
      <c r="W1492" s="257"/>
      <c r="X1492" s="257"/>
      <c r="Y1492" s="257"/>
      <c r="Z1492" s="257"/>
      <c r="AA1492" s="257"/>
      <c r="AB1492" s="257"/>
      <c r="AC1492" s="257"/>
      <c r="AD1492" s="257"/>
      <c r="AE1492" s="257"/>
      <c r="AF1492" s="673"/>
      <c r="AG1492" s="364">
        <f>AG1491</f>
        <v>0</v>
      </c>
      <c r="AH1492" s="364">
        <f t="shared" ref="AH1492:AT1492" si="3603">AH1491</f>
        <v>0</v>
      </c>
      <c r="AI1492" s="364">
        <f t="shared" si="3603"/>
        <v>0</v>
      </c>
      <c r="AJ1492" s="364">
        <f t="shared" si="3603"/>
        <v>0</v>
      </c>
      <c r="AK1492" s="364">
        <f t="shared" si="3603"/>
        <v>0</v>
      </c>
      <c r="AL1492" s="364">
        <f t="shared" si="3603"/>
        <v>0</v>
      </c>
      <c r="AM1492" s="364">
        <f t="shared" si="3603"/>
        <v>0</v>
      </c>
      <c r="AN1492" s="364">
        <f t="shared" si="3603"/>
        <v>0</v>
      </c>
      <c r="AO1492" s="364">
        <f t="shared" si="3603"/>
        <v>0</v>
      </c>
      <c r="AP1492" s="364">
        <f t="shared" si="3603"/>
        <v>0</v>
      </c>
      <c r="AQ1492" s="364">
        <f t="shared" si="3603"/>
        <v>0</v>
      </c>
      <c r="AR1492" s="364">
        <f t="shared" si="3603"/>
        <v>0</v>
      </c>
      <c r="AS1492" s="364">
        <f t="shared" si="3603"/>
        <v>0</v>
      </c>
      <c r="AT1492" s="364">
        <f t="shared" si="3603"/>
        <v>0</v>
      </c>
      <c r="AU1492" s="268"/>
    </row>
    <row r="1493" spans="1:47" ht="15" customHeight="1" outlineLevel="1">
      <c r="A1493" s="466"/>
      <c r="B1493" s="381"/>
      <c r="C1493" s="253"/>
      <c r="D1493" s="253"/>
      <c r="E1493" s="253"/>
      <c r="F1493" s="253"/>
      <c r="G1493" s="253"/>
      <c r="H1493" s="253"/>
      <c r="I1493" s="253"/>
      <c r="J1493" s="253"/>
      <c r="K1493" s="253"/>
      <c r="L1493" s="253"/>
      <c r="M1493" s="253"/>
      <c r="N1493" s="253"/>
      <c r="O1493" s="253"/>
      <c r="P1493" s="253"/>
      <c r="Q1493" s="253"/>
      <c r="R1493" s="253"/>
      <c r="S1493" s="253"/>
      <c r="T1493" s="253"/>
      <c r="U1493" s="253"/>
      <c r="V1493" s="253"/>
      <c r="W1493" s="253"/>
      <c r="X1493" s="253"/>
      <c r="Y1493" s="253"/>
      <c r="Z1493" s="253"/>
      <c r="AA1493" s="253"/>
      <c r="AB1493" s="253"/>
      <c r="AC1493" s="253"/>
      <c r="AD1493" s="253"/>
      <c r="AE1493" s="253"/>
      <c r="AF1493" s="253"/>
      <c r="AG1493" s="365"/>
      <c r="AH1493" s="378"/>
      <c r="AI1493" s="378"/>
      <c r="AJ1493" s="378"/>
      <c r="AK1493" s="378"/>
      <c r="AL1493" s="378"/>
      <c r="AM1493" s="378"/>
      <c r="AN1493" s="378"/>
      <c r="AO1493" s="378"/>
      <c r="AP1493" s="378"/>
      <c r="AQ1493" s="378"/>
      <c r="AR1493" s="378"/>
      <c r="AS1493" s="378"/>
      <c r="AT1493" s="378"/>
      <c r="AU1493" s="268"/>
    </row>
    <row r="1494" spans="1:47" ht="15" customHeight="1" outlineLevel="1">
      <c r="A1494" s="466">
        <v>34</v>
      </c>
      <c r="B1494" s="381" t="s">
        <v>126</v>
      </c>
      <c r="C1494" s="253" t="s">
        <v>25</v>
      </c>
      <c r="D1494" s="257"/>
      <c r="E1494" s="257"/>
      <c r="F1494" s="257"/>
      <c r="G1494" s="257"/>
      <c r="H1494" s="257"/>
      <c r="I1494" s="257"/>
      <c r="J1494" s="257"/>
      <c r="K1494" s="257"/>
      <c r="L1494" s="257"/>
      <c r="M1494" s="257"/>
      <c r="N1494" s="257"/>
      <c r="O1494" s="257"/>
      <c r="P1494" s="257"/>
      <c r="Q1494" s="257"/>
      <c r="R1494" s="257">
        <v>0</v>
      </c>
      <c r="S1494" s="257"/>
      <c r="T1494" s="257"/>
      <c r="U1494" s="257"/>
      <c r="V1494" s="257"/>
      <c r="W1494" s="257"/>
      <c r="X1494" s="257"/>
      <c r="Y1494" s="257"/>
      <c r="Z1494" s="257"/>
      <c r="AA1494" s="257"/>
      <c r="AB1494" s="257"/>
      <c r="AC1494" s="257"/>
      <c r="AD1494" s="257"/>
      <c r="AE1494" s="257"/>
      <c r="AF1494" s="673"/>
      <c r="AG1494" s="379"/>
      <c r="AH1494" s="368"/>
      <c r="AI1494" s="368"/>
      <c r="AJ1494" s="368"/>
      <c r="AK1494" s="368"/>
      <c r="AL1494" s="368"/>
      <c r="AM1494" s="368"/>
      <c r="AN1494" s="368"/>
      <c r="AO1494" s="368"/>
      <c r="AP1494" s="368"/>
      <c r="AQ1494" s="368"/>
      <c r="AR1494" s="368"/>
      <c r="AS1494" s="368"/>
      <c r="AT1494" s="368"/>
      <c r="AU1494" s="258">
        <f>SUM(AG1494:AT1494)</f>
        <v>0</v>
      </c>
    </row>
    <row r="1495" spans="1:47" ht="15" customHeight="1" outlineLevel="1">
      <c r="A1495" s="466"/>
      <c r="B1495" s="256" t="s">
        <v>741</v>
      </c>
      <c r="C1495" s="253" t="s">
        <v>163</v>
      </c>
      <c r="D1495" s="257"/>
      <c r="E1495" s="257"/>
      <c r="F1495" s="257"/>
      <c r="G1495" s="257"/>
      <c r="H1495" s="257"/>
      <c r="I1495" s="257"/>
      <c r="J1495" s="257"/>
      <c r="K1495" s="257"/>
      <c r="L1495" s="257"/>
      <c r="M1495" s="257"/>
      <c r="N1495" s="257"/>
      <c r="O1495" s="257"/>
      <c r="P1495" s="257"/>
      <c r="Q1495" s="257"/>
      <c r="R1495" s="257">
        <f>R1494</f>
        <v>0</v>
      </c>
      <c r="S1495" s="257"/>
      <c r="T1495" s="257"/>
      <c r="U1495" s="257"/>
      <c r="V1495" s="257"/>
      <c r="W1495" s="257"/>
      <c r="X1495" s="257"/>
      <c r="Y1495" s="257"/>
      <c r="Z1495" s="257"/>
      <c r="AA1495" s="257"/>
      <c r="AB1495" s="257"/>
      <c r="AC1495" s="257"/>
      <c r="AD1495" s="257"/>
      <c r="AE1495" s="257"/>
      <c r="AF1495" s="673"/>
      <c r="AG1495" s="364">
        <f>AG1494</f>
        <v>0</v>
      </c>
      <c r="AH1495" s="364">
        <f t="shared" ref="AH1495:AT1495" si="3604">AH1494</f>
        <v>0</v>
      </c>
      <c r="AI1495" s="364">
        <f t="shared" si="3604"/>
        <v>0</v>
      </c>
      <c r="AJ1495" s="364">
        <f t="shared" si="3604"/>
        <v>0</v>
      </c>
      <c r="AK1495" s="364">
        <f t="shared" si="3604"/>
        <v>0</v>
      </c>
      <c r="AL1495" s="364">
        <f t="shared" si="3604"/>
        <v>0</v>
      </c>
      <c r="AM1495" s="364">
        <f t="shared" si="3604"/>
        <v>0</v>
      </c>
      <c r="AN1495" s="364">
        <f t="shared" si="3604"/>
        <v>0</v>
      </c>
      <c r="AO1495" s="364">
        <f t="shared" si="3604"/>
        <v>0</v>
      </c>
      <c r="AP1495" s="364">
        <f t="shared" si="3604"/>
        <v>0</v>
      </c>
      <c r="AQ1495" s="364">
        <f t="shared" si="3604"/>
        <v>0</v>
      </c>
      <c r="AR1495" s="364">
        <f t="shared" si="3604"/>
        <v>0</v>
      </c>
      <c r="AS1495" s="364">
        <f t="shared" si="3604"/>
        <v>0</v>
      </c>
      <c r="AT1495" s="364">
        <f t="shared" si="3604"/>
        <v>0</v>
      </c>
      <c r="AU1495" s="268"/>
    </row>
    <row r="1496" spans="1:47" ht="15" customHeight="1" outlineLevel="1">
      <c r="A1496" s="466"/>
      <c r="B1496" s="381"/>
      <c r="C1496" s="253"/>
      <c r="D1496" s="253"/>
      <c r="E1496" s="253"/>
      <c r="F1496" s="253"/>
      <c r="G1496" s="253"/>
      <c r="H1496" s="253"/>
      <c r="I1496" s="253"/>
      <c r="J1496" s="253"/>
      <c r="K1496" s="253"/>
      <c r="L1496" s="253"/>
      <c r="M1496" s="253"/>
      <c r="N1496" s="253"/>
      <c r="O1496" s="253"/>
      <c r="P1496" s="253"/>
      <c r="Q1496" s="253"/>
      <c r="R1496" s="253"/>
      <c r="S1496" s="253"/>
      <c r="T1496" s="253"/>
      <c r="U1496" s="253"/>
      <c r="V1496" s="253"/>
      <c r="W1496" s="253"/>
      <c r="X1496" s="253"/>
      <c r="Y1496" s="253"/>
      <c r="Z1496" s="253"/>
      <c r="AA1496" s="253"/>
      <c r="AB1496" s="253"/>
      <c r="AC1496" s="253"/>
      <c r="AD1496" s="253"/>
      <c r="AE1496" s="253"/>
      <c r="AF1496" s="253"/>
      <c r="AG1496" s="365"/>
      <c r="AH1496" s="378"/>
      <c r="AI1496" s="378"/>
      <c r="AJ1496" s="378"/>
      <c r="AK1496" s="378"/>
      <c r="AL1496" s="378"/>
      <c r="AM1496" s="378"/>
      <c r="AN1496" s="378"/>
      <c r="AO1496" s="378"/>
      <c r="AP1496" s="378"/>
      <c r="AQ1496" s="378"/>
      <c r="AR1496" s="378"/>
      <c r="AS1496" s="378"/>
      <c r="AT1496" s="378"/>
      <c r="AU1496" s="268"/>
    </row>
    <row r="1497" spans="1:47" ht="15" customHeight="1" outlineLevel="1">
      <c r="A1497" s="466">
        <v>35</v>
      </c>
      <c r="B1497" s="381" t="s">
        <v>127</v>
      </c>
      <c r="C1497" s="253" t="s">
        <v>25</v>
      </c>
      <c r="D1497" s="257"/>
      <c r="E1497" s="257"/>
      <c r="F1497" s="257"/>
      <c r="G1497" s="257"/>
      <c r="H1497" s="257"/>
      <c r="I1497" s="257"/>
      <c r="J1497" s="257"/>
      <c r="K1497" s="257"/>
      <c r="L1497" s="257"/>
      <c r="M1497" s="257"/>
      <c r="N1497" s="257"/>
      <c r="O1497" s="257"/>
      <c r="P1497" s="257"/>
      <c r="Q1497" s="257"/>
      <c r="R1497" s="257">
        <v>0</v>
      </c>
      <c r="S1497" s="257"/>
      <c r="T1497" s="257"/>
      <c r="U1497" s="257"/>
      <c r="V1497" s="257"/>
      <c r="W1497" s="257"/>
      <c r="X1497" s="257"/>
      <c r="Y1497" s="257"/>
      <c r="Z1497" s="257"/>
      <c r="AA1497" s="257"/>
      <c r="AB1497" s="257"/>
      <c r="AC1497" s="257"/>
      <c r="AD1497" s="257"/>
      <c r="AE1497" s="257"/>
      <c r="AF1497" s="673"/>
      <c r="AG1497" s="379"/>
      <c r="AH1497" s="368"/>
      <c r="AI1497" s="368"/>
      <c r="AJ1497" s="368"/>
      <c r="AK1497" s="368"/>
      <c r="AL1497" s="368"/>
      <c r="AM1497" s="368"/>
      <c r="AN1497" s="368"/>
      <c r="AO1497" s="368"/>
      <c r="AP1497" s="368"/>
      <c r="AQ1497" s="368"/>
      <c r="AR1497" s="368"/>
      <c r="AS1497" s="368"/>
      <c r="AT1497" s="368"/>
      <c r="AU1497" s="258">
        <f>SUM(AG1497:AT1497)</f>
        <v>0</v>
      </c>
    </row>
    <row r="1498" spans="1:47" ht="15" customHeight="1" outlineLevel="1">
      <c r="A1498" s="466"/>
      <c r="B1498" s="256" t="s">
        <v>741</v>
      </c>
      <c r="C1498" s="253" t="s">
        <v>163</v>
      </c>
      <c r="D1498" s="257"/>
      <c r="E1498" s="257"/>
      <c r="F1498" s="257"/>
      <c r="G1498" s="257"/>
      <c r="H1498" s="257"/>
      <c r="I1498" s="257"/>
      <c r="J1498" s="257"/>
      <c r="K1498" s="257"/>
      <c r="L1498" s="257"/>
      <c r="M1498" s="257"/>
      <c r="N1498" s="257"/>
      <c r="O1498" s="257"/>
      <c r="P1498" s="257"/>
      <c r="Q1498" s="257"/>
      <c r="R1498" s="257">
        <f>R1497</f>
        <v>0</v>
      </c>
      <c r="S1498" s="257"/>
      <c r="T1498" s="257"/>
      <c r="U1498" s="257"/>
      <c r="V1498" s="257"/>
      <c r="W1498" s="257"/>
      <c r="X1498" s="257"/>
      <c r="Y1498" s="257"/>
      <c r="Z1498" s="257"/>
      <c r="AA1498" s="257"/>
      <c r="AB1498" s="257"/>
      <c r="AC1498" s="257"/>
      <c r="AD1498" s="257"/>
      <c r="AE1498" s="257"/>
      <c r="AF1498" s="673"/>
      <c r="AG1498" s="364">
        <f>AG1497</f>
        <v>0</v>
      </c>
      <c r="AH1498" s="364">
        <f t="shared" ref="AH1498:AT1498" si="3605">AH1497</f>
        <v>0</v>
      </c>
      <c r="AI1498" s="364">
        <f t="shared" si="3605"/>
        <v>0</v>
      </c>
      <c r="AJ1498" s="364">
        <f t="shared" si="3605"/>
        <v>0</v>
      </c>
      <c r="AK1498" s="364">
        <f t="shared" si="3605"/>
        <v>0</v>
      </c>
      <c r="AL1498" s="364">
        <f t="shared" si="3605"/>
        <v>0</v>
      </c>
      <c r="AM1498" s="364">
        <f t="shared" si="3605"/>
        <v>0</v>
      </c>
      <c r="AN1498" s="364">
        <f t="shared" si="3605"/>
        <v>0</v>
      </c>
      <c r="AO1498" s="364">
        <f t="shared" si="3605"/>
        <v>0</v>
      </c>
      <c r="AP1498" s="364">
        <f t="shared" si="3605"/>
        <v>0</v>
      </c>
      <c r="AQ1498" s="364">
        <f t="shared" si="3605"/>
        <v>0</v>
      </c>
      <c r="AR1498" s="364">
        <f t="shared" si="3605"/>
        <v>0</v>
      </c>
      <c r="AS1498" s="364">
        <f t="shared" si="3605"/>
        <v>0</v>
      </c>
      <c r="AT1498" s="364">
        <f t="shared" si="3605"/>
        <v>0</v>
      </c>
      <c r="AU1498" s="268"/>
    </row>
    <row r="1499" spans="1:47" ht="15" customHeight="1" outlineLevel="1">
      <c r="A1499" s="466"/>
      <c r="B1499" s="384"/>
      <c r="C1499" s="253"/>
      <c r="D1499" s="253"/>
      <c r="E1499" s="253"/>
      <c r="F1499" s="253"/>
      <c r="G1499" s="253"/>
      <c r="H1499" s="253"/>
      <c r="I1499" s="253"/>
      <c r="J1499" s="253"/>
      <c r="K1499" s="253"/>
      <c r="L1499" s="253"/>
      <c r="M1499" s="253"/>
      <c r="N1499" s="253"/>
      <c r="O1499" s="253"/>
      <c r="P1499" s="253"/>
      <c r="Q1499" s="253"/>
      <c r="R1499" s="253"/>
      <c r="S1499" s="253"/>
      <c r="T1499" s="253"/>
      <c r="U1499" s="253"/>
      <c r="V1499" s="253"/>
      <c r="W1499" s="253"/>
      <c r="X1499" s="253"/>
      <c r="Y1499" s="253"/>
      <c r="Z1499" s="253"/>
      <c r="AA1499" s="253"/>
      <c r="AB1499" s="253"/>
      <c r="AC1499" s="253"/>
      <c r="AD1499" s="253"/>
      <c r="AE1499" s="253"/>
      <c r="AF1499" s="253"/>
      <c r="AG1499" s="365"/>
      <c r="AH1499" s="378"/>
      <c r="AI1499" s="378"/>
      <c r="AJ1499" s="378"/>
      <c r="AK1499" s="378"/>
      <c r="AL1499" s="378"/>
      <c r="AM1499" s="378"/>
      <c r="AN1499" s="378"/>
      <c r="AO1499" s="378"/>
      <c r="AP1499" s="378"/>
      <c r="AQ1499" s="378"/>
      <c r="AR1499" s="378"/>
      <c r="AS1499" s="378"/>
      <c r="AT1499" s="378"/>
      <c r="AU1499" s="268"/>
    </row>
    <row r="1500" spans="1:47" ht="15" customHeight="1" outlineLevel="1">
      <c r="A1500" s="466"/>
      <c r="B1500" s="250" t="s">
        <v>499</v>
      </c>
      <c r="C1500" s="253"/>
      <c r="D1500" s="253"/>
      <c r="E1500" s="253"/>
      <c r="F1500" s="253"/>
      <c r="G1500" s="253"/>
      <c r="H1500" s="253"/>
      <c r="I1500" s="253"/>
      <c r="J1500" s="253"/>
      <c r="K1500" s="253"/>
      <c r="L1500" s="253"/>
      <c r="M1500" s="253"/>
      <c r="N1500" s="253"/>
      <c r="O1500" s="253"/>
      <c r="P1500" s="253"/>
      <c r="Q1500" s="253"/>
      <c r="R1500" s="253"/>
      <c r="S1500" s="253"/>
      <c r="T1500" s="253"/>
      <c r="U1500" s="253"/>
      <c r="V1500" s="253"/>
      <c r="W1500" s="253"/>
      <c r="X1500" s="253"/>
      <c r="Y1500" s="253"/>
      <c r="Z1500" s="253"/>
      <c r="AA1500" s="253"/>
      <c r="AB1500" s="253"/>
      <c r="AC1500" s="253"/>
      <c r="AD1500" s="253"/>
      <c r="AE1500" s="253"/>
      <c r="AF1500" s="253"/>
      <c r="AG1500" s="365"/>
      <c r="AH1500" s="378"/>
      <c r="AI1500" s="378"/>
      <c r="AJ1500" s="378"/>
      <c r="AK1500" s="378"/>
      <c r="AL1500" s="378"/>
      <c r="AM1500" s="378"/>
      <c r="AN1500" s="378"/>
      <c r="AO1500" s="378"/>
      <c r="AP1500" s="378"/>
      <c r="AQ1500" s="378"/>
      <c r="AR1500" s="378"/>
      <c r="AS1500" s="378"/>
      <c r="AT1500" s="378"/>
      <c r="AU1500" s="268"/>
    </row>
    <row r="1501" spans="1:47" ht="28.5" customHeight="1" outlineLevel="1">
      <c r="A1501" s="466">
        <v>36</v>
      </c>
      <c r="B1501" s="381" t="s">
        <v>128</v>
      </c>
      <c r="C1501" s="253" t="s">
        <v>25</v>
      </c>
      <c r="D1501" s="257"/>
      <c r="E1501" s="257"/>
      <c r="F1501" s="257"/>
      <c r="G1501" s="257"/>
      <c r="H1501" s="257"/>
      <c r="I1501" s="257"/>
      <c r="J1501" s="257"/>
      <c r="K1501" s="257"/>
      <c r="L1501" s="257"/>
      <c r="M1501" s="257"/>
      <c r="N1501" s="257"/>
      <c r="O1501" s="257"/>
      <c r="P1501" s="257"/>
      <c r="Q1501" s="257"/>
      <c r="R1501" s="257">
        <v>12</v>
      </c>
      <c r="S1501" s="257"/>
      <c r="T1501" s="257"/>
      <c r="U1501" s="257"/>
      <c r="V1501" s="257"/>
      <c r="W1501" s="257"/>
      <c r="X1501" s="257"/>
      <c r="Y1501" s="257"/>
      <c r="Z1501" s="257"/>
      <c r="AA1501" s="257"/>
      <c r="AB1501" s="257"/>
      <c r="AC1501" s="257"/>
      <c r="AD1501" s="257"/>
      <c r="AE1501" s="257"/>
      <c r="AF1501" s="673"/>
      <c r="AG1501" s="379"/>
      <c r="AH1501" s="368"/>
      <c r="AI1501" s="368"/>
      <c r="AJ1501" s="368"/>
      <c r="AK1501" s="368"/>
      <c r="AL1501" s="368"/>
      <c r="AM1501" s="368"/>
      <c r="AN1501" s="368"/>
      <c r="AO1501" s="368"/>
      <c r="AP1501" s="368"/>
      <c r="AQ1501" s="368"/>
      <c r="AR1501" s="368"/>
      <c r="AS1501" s="368"/>
      <c r="AT1501" s="368"/>
      <c r="AU1501" s="258">
        <f>SUM(AG1501:AT1501)</f>
        <v>0</v>
      </c>
    </row>
    <row r="1502" spans="1:47" ht="15" customHeight="1" outlineLevel="1">
      <c r="A1502" s="466"/>
      <c r="B1502" s="256" t="s">
        <v>741</v>
      </c>
      <c r="C1502" s="253" t="s">
        <v>163</v>
      </c>
      <c r="D1502" s="257"/>
      <c r="E1502" s="257"/>
      <c r="F1502" s="257"/>
      <c r="G1502" s="257"/>
      <c r="H1502" s="257"/>
      <c r="I1502" s="257"/>
      <c r="J1502" s="257"/>
      <c r="K1502" s="257"/>
      <c r="L1502" s="257"/>
      <c r="M1502" s="257"/>
      <c r="N1502" s="257"/>
      <c r="O1502" s="257"/>
      <c r="P1502" s="257"/>
      <c r="Q1502" s="257"/>
      <c r="R1502" s="257">
        <f>R1501</f>
        <v>12</v>
      </c>
      <c r="S1502" s="257"/>
      <c r="T1502" s="257"/>
      <c r="U1502" s="257"/>
      <c r="V1502" s="257"/>
      <c r="W1502" s="257"/>
      <c r="X1502" s="257"/>
      <c r="Y1502" s="257"/>
      <c r="Z1502" s="257"/>
      <c r="AA1502" s="257"/>
      <c r="AB1502" s="257"/>
      <c r="AC1502" s="257"/>
      <c r="AD1502" s="257"/>
      <c r="AE1502" s="257"/>
      <c r="AF1502" s="673"/>
      <c r="AG1502" s="364">
        <f>AG1501</f>
        <v>0</v>
      </c>
      <c r="AH1502" s="364">
        <f t="shared" ref="AH1502:AT1502" si="3606">AH1501</f>
        <v>0</v>
      </c>
      <c r="AI1502" s="364">
        <f t="shared" si="3606"/>
        <v>0</v>
      </c>
      <c r="AJ1502" s="364">
        <f t="shared" si="3606"/>
        <v>0</v>
      </c>
      <c r="AK1502" s="364">
        <f t="shared" si="3606"/>
        <v>0</v>
      </c>
      <c r="AL1502" s="364">
        <f t="shared" si="3606"/>
        <v>0</v>
      </c>
      <c r="AM1502" s="364">
        <f t="shared" si="3606"/>
        <v>0</v>
      </c>
      <c r="AN1502" s="364">
        <f t="shared" si="3606"/>
        <v>0</v>
      </c>
      <c r="AO1502" s="364">
        <f t="shared" si="3606"/>
        <v>0</v>
      </c>
      <c r="AP1502" s="364">
        <f t="shared" si="3606"/>
        <v>0</v>
      </c>
      <c r="AQ1502" s="364">
        <f t="shared" si="3606"/>
        <v>0</v>
      </c>
      <c r="AR1502" s="364">
        <f t="shared" si="3606"/>
        <v>0</v>
      </c>
      <c r="AS1502" s="364">
        <f t="shared" si="3606"/>
        <v>0</v>
      </c>
      <c r="AT1502" s="364">
        <f t="shared" si="3606"/>
        <v>0</v>
      </c>
      <c r="AU1502" s="268"/>
    </row>
    <row r="1503" spans="1:47" ht="15" customHeight="1" outlineLevel="1">
      <c r="A1503" s="466"/>
      <c r="B1503" s="381"/>
      <c r="C1503" s="253"/>
      <c r="D1503" s="253"/>
      <c r="E1503" s="253"/>
      <c r="F1503" s="253"/>
      <c r="G1503" s="253"/>
      <c r="H1503" s="253"/>
      <c r="I1503" s="253"/>
      <c r="J1503" s="253"/>
      <c r="K1503" s="253"/>
      <c r="L1503" s="253"/>
      <c r="M1503" s="253"/>
      <c r="N1503" s="253"/>
      <c r="O1503" s="253"/>
      <c r="P1503" s="253"/>
      <c r="Q1503" s="253"/>
      <c r="R1503" s="253"/>
      <c r="S1503" s="253"/>
      <c r="T1503" s="253"/>
      <c r="U1503" s="253"/>
      <c r="V1503" s="253"/>
      <c r="W1503" s="253"/>
      <c r="X1503" s="253"/>
      <c r="Y1503" s="253"/>
      <c r="Z1503" s="253"/>
      <c r="AA1503" s="253"/>
      <c r="AB1503" s="253"/>
      <c r="AC1503" s="253"/>
      <c r="AD1503" s="253"/>
      <c r="AE1503" s="253"/>
      <c r="AF1503" s="253"/>
      <c r="AG1503" s="365"/>
      <c r="AH1503" s="378"/>
      <c r="AI1503" s="378"/>
      <c r="AJ1503" s="378"/>
      <c r="AK1503" s="378"/>
      <c r="AL1503" s="378"/>
      <c r="AM1503" s="378"/>
      <c r="AN1503" s="378"/>
      <c r="AO1503" s="378"/>
      <c r="AP1503" s="378"/>
      <c r="AQ1503" s="378"/>
      <c r="AR1503" s="378"/>
      <c r="AS1503" s="378"/>
      <c r="AT1503" s="378"/>
      <c r="AU1503" s="268"/>
    </row>
    <row r="1504" spans="1:47" ht="15" customHeight="1" outlineLevel="1">
      <c r="A1504" s="466">
        <v>37</v>
      </c>
      <c r="B1504" s="381" t="s">
        <v>129</v>
      </c>
      <c r="C1504" s="253" t="s">
        <v>25</v>
      </c>
      <c r="D1504" s="257"/>
      <c r="E1504" s="257"/>
      <c r="F1504" s="257"/>
      <c r="G1504" s="257"/>
      <c r="H1504" s="257"/>
      <c r="I1504" s="257"/>
      <c r="J1504" s="257"/>
      <c r="K1504" s="257"/>
      <c r="L1504" s="257"/>
      <c r="M1504" s="257"/>
      <c r="N1504" s="257"/>
      <c r="O1504" s="257"/>
      <c r="P1504" s="257"/>
      <c r="Q1504" s="257"/>
      <c r="R1504" s="257">
        <v>12</v>
      </c>
      <c r="S1504" s="257"/>
      <c r="T1504" s="257"/>
      <c r="U1504" s="257"/>
      <c r="V1504" s="257"/>
      <c r="W1504" s="257"/>
      <c r="X1504" s="257"/>
      <c r="Y1504" s="257"/>
      <c r="Z1504" s="257"/>
      <c r="AA1504" s="257"/>
      <c r="AB1504" s="257"/>
      <c r="AC1504" s="257"/>
      <c r="AD1504" s="257"/>
      <c r="AE1504" s="257"/>
      <c r="AF1504" s="673"/>
      <c r="AG1504" s="379"/>
      <c r="AH1504" s="368"/>
      <c r="AI1504" s="368"/>
      <c r="AJ1504" s="368"/>
      <c r="AK1504" s="368"/>
      <c r="AL1504" s="368"/>
      <c r="AM1504" s="368"/>
      <c r="AN1504" s="368"/>
      <c r="AO1504" s="368"/>
      <c r="AP1504" s="368"/>
      <c r="AQ1504" s="368"/>
      <c r="AR1504" s="368"/>
      <c r="AS1504" s="368"/>
      <c r="AT1504" s="368"/>
      <c r="AU1504" s="258">
        <f>SUM(AG1504:AT1504)</f>
        <v>0</v>
      </c>
    </row>
    <row r="1505" spans="1:47" ht="15" customHeight="1" outlineLevel="1">
      <c r="A1505" s="466"/>
      <c r="B1505" s="256" t="s">
        <v>741</v>
      </c>
      <c r="C1505" s="253" t="s">
        <v>163</v>
      </c>
      <c r="D1505" s="257"/>
      <c r="E1505" s="257"/>
      <c r="F1505" s="257"/>
      <c r="G1505" s="257"/>
      <c r="H1505" s="257"/>
      <c r="I1505" s="257"/>
      <c r="J1505" s="257"/>
      <c r="K1505" s="257"/>
      <c r="L1505" s="257"/>
      <c r="M1505" s="257"/>
      <c r="N1505" s="257"/>
      <c r="O1505" s="257"/>
      <c r="P1505" s="257"/>
      <c r="Q1505" s="257"/>
      <c r="R1505" s="257">
        <f>R1504</f>
        <v>12</v>
      </c>
      <c r="S1505" s="257"/>
      <c r="T1505" s="257"/>
      <c r="U1505" s="257"/>
      <c r="V1505" s="257"/>
      <c r="W1505" s="257"/>
      <c r="X1505" s="257"/>
      <c r="Y1505" s="257"/>
      <c r="Z1505" s="257"/>
      <c r="AA1505" s="257"/>
      <c r="AB1505" s="257"/>
      <c r="AC1505" s="257"/>
      <c r="AD1505" s="257"/>
      <c r="AE1505" s="257"/>
      <c r="AF1505" s="673"/>
      <c r="AG1505" s="364">
        <f>AG1504</f>
        <v>0</v>
      </c>
      <c r="AH1505" s="364">
        <f t="shared" ref="AH1505:AT1505" si="3607">AH1504</f>
        <v>0</v>
      </c>
      <c r="AI1505" s="364">
        <f t="shared" si="3607"/>
        <v>0</v>
      </c>
      <c r="AJ1505" s="364">
        <f t="shared" si="3607"/>
        <v>0</v>
      </c>
      <c r="AK1505" s="364">
        <f t="shared" si="3607"/>
        <v>0</v>
      </c>
      <c r="AL1505" s="364">
        <f t="shared" si="3607"/>
        <v>0</v>
      </c>
      <c r="AM1505" s="364">
        <f t="shared" si="3607"/>
        <v>0</v>
      </c>
      <c r="AN1505" s="364">
        <f t="shared" si="3607"/>
        <v>0</v>
      </c>
      <c r="AO1505" s="364">
        <f t="shared" si="3607"/>
        <v>0</v>
      </c>
      <c r="AP1505" s="364">
        <f t="shared" si="3607"/>
        <v>0</v>
      </c>
      <c r="AQ1505" s="364">
        <f t="shared" si="3607"/>
        <v>0</v>
      </c>
      <c r="AR1505" s="364">
        <f t="shared" si="3607"/>
        <v>0</v>
      </c>
      <c r="AS1505" s="364">
        <f t="shared" si="3607"/>
        <v>0</v>
      </c>
      <c r="AT1505" s="364">
        <f t="shared" si="3607"/>
        <v>0</v>
      </c>
      <c r="AU1505" s="268"/>
    </row>
    <row r="1506" spans="1:47" ht="15" customHeight="1" outlineLevel="1">
      <c r="A1506" s="466"/>
      <c r="B1506" s="381"/>
      <c r="C1506" s="253"/>
      <c r="D1506" s="253"/>
      <c r="E1506" s="253"/>
      <c r="F1506" s="253"/>
      <c r="G1506" s="253"/>
      <c r="H1506" s="253"/>
      <c r="I1506" s="253"/>
      <c r="J1506" s="253"/>
      <c r="K1506" s="253"/>
      <c r="L1506" s="253"/>
      <c r="M1506" s="253"/>
      <c r="N1506" s="253"/>
      <c r="O1506" s="253"/>
      <c r="P1506" s="253"/>
      <c r="Q1506" s="253"/>
      <c r="R1506" s="253"/>
      <c r="S1506" s="253"/>
      <c r="T1506" s="253"/>
      <c r="U1506" s="253"/>
      <c r="V1506" s="253"/>
      <c r="W1506" s="253"/>
      <c r="X1506" s="253"/>
      <c r="Y1506" s="253"/>
      <c r="Z1506" s="253"/>
      <c r="AA1506" s="253"/>
      <c r="AB1506" s="253"/>
      <c r="AC1506" s="253"/>
      <c r="AD1506" s="253"/>
      <c r="AE1506" s="253"/>
      <c r="AF1506" s="253"/>
      <c r="AG1506" s="365"/>
      <c r="AH1506" s="378"/>
      <c r="AI1506" s="378"/>
      <c r="AJ1506" s="378"/>
      <c r="AK1506" s="378"/>
      <c r="AL1506" s="378"/>
      <c r="AM1506" s="378"/>
      <c r="AN1506" s="378"/>
      <c r="AO1506" s="378"/>
      <c r="AP1506" s="378"/>
      <c r="AQ1506" s="378"/>
      <c r="AR1506" s="378"/>
      <c r="AS1506" s="378"/>
      <c r="AT1506" s="378"/>
      <c r="AU1506" s="268"/>
    </row>
    <row r="1507" spans="1:47" ht="15" customHeight="1" outlineLevel="1">
      <c r="A1507" s="466">
        <v>38</v>
      </c>
      <c r="B1507" s="381" t="s">
        <v>130</v>
      </c>
      <c r="C1507" s="253" t="s">
        <v>25</v>
      </c>
      <c r="D1507" s="257"/>
      <c r="E1507" s="257"/>
      <c r="F1507" s="257"/>
      <c r="G1507" s="257"/>
      <c r="H1507" s="257"/>
      <c r="I1507" s="257"/>
      <c r="J1507" s="257"/>
      <c r="K1507" s="257"/>
      <c r="L1507" s="257"/>
      <c r="M1507" s="257"/>
      <c r="N1507" s="257"/>
      <c r="O1507" s="257"/>
      <c r="P1507" s="257"/>
      <c r="Q1507" s="257"/>
      <c r="R1507" s="257">
        <v>12</v>
      </c>
      <c r="S1507" s="257"/>
      <c r="T1507" s="257"/>
      <c r="U1507" s="257"/>
      <c r="V1507" s="257"/>
      <c r="W1507" s="257"/>
      <c r="X1507" s="257"/>
      <c r="Y1507" s="257"/>
      <c r="Z1507" s="257"/>
      <c r="AA1507" s="257"/>
      <c r="AB1507" s="257"/>
      <c r="AC1507" s="257"/>
      <c r="AD1507" s="257"/>
      <c r="AE1507" s="257"/>
      <c r="AF1507" s="673"/>
      <c r="AG1507" s="379"/>
      <c r="AH1507" s="368"/>
      <c r="AI1507" s="368"/>
      <c r="AJ1507" s="368"/>
      <c r="AK1507" s="368"/>
      <c r="AL1507" s="368"/>
      <c r="AM1507" s="368"/>
      <c r="AN1507" s="368"/>
      <c r="AO1507" s="368"/>
      <c r="AP1507" s="368"/>
      <c r="AQ1507" s="368"/>
      <c r="AR1507" s="368"/>
      <c r="AS1507" s="368"/>
      <c r="AT1507" s="368"/>
      <c r="AU1507" s="258">
        <f>SUM(AG1507:AT1507)</f>
        <v>0</v>
      </c>
    </row>
    <row r="1508" spans="1:47" ht="15" customHeight="1" outlineLevel="1">
      <c r="A1508" s="466"/>
      <c r="B1508" s="256" t="s">
        <v>741</v>
      </c>
      <c r="C1508" s="253" t="s">
        <v>163</v>
      </c>
      <c r="D1508" s="257"/>
      <c r="E1508" s="257"/>
      <c r="F1508" s="257"/>
      <c r="G1508" s="257"/>
      <c r="H1508" s="257"/>
      <c r="I1508" s="257"/>
      <c r="J1508" s="257"/>
      <c r="K1508" s="257"/>
      <c r="L1508" s="257"/>
      <c r="M1508" s="257"/>
      <c r="N1508" s="257"/>
      <c r="O1508" s="257"/>
      <c r="P1508" s="257"/>
      <c r="Q1508" s="257"/>
      <c r="R1508" s="257">
        <f>R1507</f>
        <v>12</v>
      </c>
      <c r="S1508" s="257"/>
      <c r="T1508" s="257"/>
      <c r="U1508" s="257"/>
      <c r="V1508" s="257"/>
      <c r="W1508" s="257"/>
      <c r="X1508" s="257"/>
      <c r="Y1508" s="257"/>
      <c r="Z1508" s="257"/>
      <c r="AA1508" s="257"/>
      <c r="AB1508" s="257"/>
      <c r="AC1508" s="257"/>
      <c r="AD1508" s="257"/>
      <c r="AE1508" s="257"/>
      <c r="AF1508" s="673"/>
      <c r="AG1508" s="364">
        <f>AG1507</f>
        <v>0</v>
      </c>
      <c r="AH1508" s="364">
        <f t="shared" ref="AH1508:AT1508" si="3608">AH1507</f>
        <v>0</v>
      </c>
      <c r="AI1508" s="364">
        <f t="shared" si="3608"/>
        <v>0</v>
      </c>
      <c r="AJ1508" s="364">
        <f t="shared" si="3608"/>
        <v>0</v>
      </c>
      <c r="AK1508" s="364">
        <f t="shared" si="3608"/>
        <v>0</v>
      </c>
      <c r="AL1508" s="364">
        <f t="shared" si="3608"/>
        <v>0</v>
      </c>
      <c r="AM1508" s="364">
        <f t="shared" si="3608"/>
        <v>0</v>
      </c>
      <c r="AN1508" s="364">
        <f t="shared" si="3608"/>
        <v>0</v>
      </c>
      <c r="AO1508" s="364">
        <f t="shared" si="3608"/>
        <v>0</v>
      </c>
      <c r="AP1508" s="364">
        <f t="shared" si="3608"/>
        <v>0</v>
      </c>
      <c r="AQ1508" s="364">
        <f t="shared" si="3608"/>
        <v>0</v>
      </c>
      <c r="AR1508" s="364">
        <f t="shared" si="3608"/>
        <v>0</v>
      </c>
      <c r="AS1508" s="364">
        <f t="shared" si="3608"/>
        <v>0</v>
      </c>
      <c r="AT1508" s="364">
        <f t="shared" si="3608"/>
        <v>0</v>
      </c>
      <c r="AU1508" s="268"/>
    </row>
    <row r="1509" spans="1:47" ht="15" customHeight="1" outlineLevel="1">
      <c r="A1509" s="466"/>
      <c r="B1509" s="381"/>
      <c r="C1509" s="253"/>
      <c r="D1509" s="253"/>
      <c r="E1509" s="253"/>
      <c r="F1509" s="253"/>
      <c r="G1509" s="253"/>
      <c r="H1509" s="253"/>
      <c r="I1509" s="253"/>
      <c r="J1509" s="253"/>
      <c r="K1509" s="253"/>
      <c r="L1509" s="253"/>
      <c r="M1509" s="253"/>
      <c r="N1509" s="253"/>
      <c r="O1509" s="253"/>
      <c r="P1509" s="253"/>
      <c r="Q1509" s="253"/>
      <c r="R1509" s="253"/>
      <c r="S1509" s="253"/>
      <c r="T1509" s="253"/>
      <c r="U1509" s="253"/>
      <c r="V1509" s="253"/>
      <c r="W1509" s="253"/>
      <c r="X1509" s="253"/>
      <c r="Y1509" s="253"/>
      <c r="Z1509" s="253"/>
      <c r="AA1509" s="253"/>
      <c r="AB1509" s="253"/>
      <c r="AC1509" s="253"/>
      <c r="AD1509" s="253"/>
      <c r="AE1509" s="253"/>
      <c r="AF1509" s="253"/>
      <c r="AG1509" s="365"/>
      <c r="AH1509" s="378"/>
      <c r="AI1509" s="378"/>
      <c r="AJ1509" s="378"/>
      <c r="AK1509" s="378"/>
      <c r="AL1509" s="378"/>
      <c r="AM1509" s="378"/>
      <c r="AN1509" s="378"/>
      <c r="AO1509" s="378"/>
      <c r="AP1509" s="378"/>
      <c r="AQ1509" s="378"/>
      <c r="AR1509" s="378"/>
      <c r="AS1509" s="378"/>
      <c r="AT1509" s="378"/>
      <c r="AU1509" s="268"/>
    </row>
    <row r="1510" spans="1:47" ht="15" customHeight="1" outlineLevel="1">
      <c r="A1510" s="466">
        <v>39</v>
      </c>
      <c r="B1510" s="381" t="s">
        <v>131</v>
      </c>
      <c r="C1510" s="253" t="s">
        <v>25</v>
      </c>
      <c r="D1510" s="257"/>
      <c r="E1510" s="257"/>
      <c r="F1510" s="257"/>
      <c r="G1510" s="257"/>
      <c r="H1510" s="257"/>
      <c r="I1510" s="257"/>
      <c r="J1510" s="257"/>
      <c r="K1510" s="257"/>
      <c r="L1510" s="257"/>
      <c r="M1510" s="257"/>
      <c r="N1510" s="257"/>
      <c r="O1510" s="257"/>
      <c r="P1510" s="257"/>
      <c r="Q1510" s="257"/>
      <c r="R1510" s="257">
        <v>12</v>
      </c>
      <c r="S1510" s="257"/>
      <c r="T1510" s="257"/>
      <c r="U1510" s="257"/>
      <c r="V1510" s="257"/>
      <c r="W1510" s="257"/>
      <c r="X1510" s="257"/>
      <c r="Y1510" s="257"/>
      <c r="Z1510" s="257"/>
      <c r="AA1510" s="257"/>
      <c r="AB1510" s="257"/>
      <c r="AC1510" s="257"/>
      <c r="AD1510" s="257"/>
      <c r="AE1510" s="257"/>
      <c r="AF1510" s="673"/>
      <c r="AG1510" s="379"/>
      <c r="AH1510" s="368"/>
      <c r="AI1510" s="368"/>
      <c r="AJ1510" s="368"/>
      <c r="AK1510" s="368"/>
      <c r="AL1510" s="368"/>
      <c r="AM1510" s="368"/>
      <c r="AN1510" s="368"/>
      <c r="AO1510" s="368"/>
      <c r="AP1510" s="368"/>
      <c r="AQ1510" s="368"/>
      <c r="AR1510" s="368"/>
      <c r="AS1510" s="368"/>
      <c r="AT1510" s="368"/>
      <c r="AU1510" s="258">
        <f>SUM(AG1510:AT1510)</f>
        <v>0</v>
      </c>
    </row>
    <row r="1511" spans="1:47" ht="15" customHeight="1" outlineLevel="1">
      <c r="A1511" s="466"/>
      <c r="B1511" s="256" t="s">
        <v>741</v>
      </c>
      <c r="C1511" s="253" t="s">
        <v>163</v>
      </c>
      <c r="D1511" s="257"/>
      <c r="E1511" s="257"/>
      <c r="F1511" s="257"/>
      <c r="G1511" s="257"/>
      <c r="H1511" s="257"/>
      <c r="I1511" s="257"/>
      <c r="J1511" s="257"/>
      <c r="K1511" s="257"/>
      <c r="L1511" s="257"/>
      <c r="M1511" s="257"/>
      <c r="N1511" s="257"/>
      <c r="O1511" s="257"/>
      <c r="P1511" s="257"/>
      <c r="Q1511" s="257"/>
      <c r="R1511" s="257">
        <f>R1510</f>
        <v>12</v>
      </c>
      <c r="S1511" s="257"/>
      <c r="T1511" s="257"/>
      <c r="U1511" s="257"/>
      <c r="V1511" s="257"/>
      <c r="W1511" s="257"/>
      <c r="X1511" s="257"/>
      <c r="Y1511" s="257"/>
      <c r="Z1511" s="257"/>
      <c r="AA1511" s="257"/>
      <c r="AB1511" s="257"/>
      <c r="AC1511" s="257"/>
      <c r="AD1511" s="257"/>
      <c r="AE1511" s="257"/>
      <c r="AF1511" s="673"/>
      <c r="AG1511" s="364">
        <f>AG1510</f>
        <v>0</v>
      </c>
      <c r="AH1511" s="364">
        <f t="shared" ref="AH1511:AT1511" si="3609">AH1510</f>
        <v>0</v>
      </c>
      <c r="AI1511" s="364">
        <f t="shared" si="3609"/>
        <v>0</v>
      </c>
      <c r="AJ1511" s="364">
        <f t="shared" si="3609"/>
        <v>0</v>
      </c>
      <c r="AK1511" s="364">
        <f t="shared" si="3609"/>
        <v>0</v>
      </c>
      <c r="AL1511" s="364">
        <f t="shared" si="3609"/>
        <v>0</v>
      </c>
      <c r="AM1511" s="364">
        <f t="shared" si="3609"/>
        <v>0</v>
      </c>
      <c r="AN1511" s="364">
        <f t="shared" si="3609"/>
        <v>0</v>
      </c>
      <c r="AO1511" s="364">
        <f t="shared" si="3609"/>
        <v>0</v>
      </c>
      <c r="AP1511" s="364">
        <f t="shared" si="3609"/>
        <v>0</v>
      </c>
      <c r="AQ1511" s="364">
        <f t="shared" si="3609"/>
        <v>0</v>
      </c>
      <c r="AR1511" s="364">
        <f t="shared" si="3609"/>
        <v>0</v>
      </c>
      <c r="AS1511" s="364">
        <f t="shared" si="3609"/>
        <v>0</v>
      </c>
      <c r="AT1511" s="364">
        <f t="shared" si="3609"/>
        <v>0</v>
      </c>
      <c r="AU1511" s="268"/>
    </row>
    <row r="1512" spans="1:47" ht="15" customHeight="1" outlineLevel="1">
      <c r="A1512" s="466"/>
      <c r="B1512" s="381"/>
      <c r="C1512" s="253"/>
      <c r="D1512" s="253"/>
      <c r="E1512" s="253"/>
      <c r="F1512" s="253"/>
      <c r="G1512" s="253"/>
      <c r="H1512" s="253"/>
      <c r="I1512" s="253"/>
      <c r="J1512" s="253"/>
      <c r="K1512" s="253"/>
      <c r="L1512" s="253"/>
      <c r="M1512" s="253"/>
      <c r="N1512" s="253"/>
      <c r="O1512" s="253"/>
      <c r="P1512" s="253"/>
      <c r="Q1512" s="253"/>
      <c r="R1512" s="253"/>
      <c r="S1512" s="253"/>
      <c r="T1512" s="253"/>
      <c r="U1512" s="253"/>
      <c r="V1512" s="253"/>
      <c r="W1512" s="253"/>
      <c r="X1512" s="253"/>
      <c r="Y1512" s="253"/>
      <c r="Z1512" s="253"/>
      <c r="AA1512" s="253"/>
      <c r="AB1512" s="253"/>
      <c r="AC1512" s="253"/>
      <c r="AD1512" s="253"/>
      <c r="AE1512" s="253"/>
      <c r="AF1512" s="253"/>
      <c r="AG1512" s="365"/>
      <c r="AH1512" s="378"/>
      <c r="AI1512" s="378"/>
      <c r="AJ1512" s="378"/>
      <c r="AK1512" s="378"/>
      <c r="AL1512" s="378"/>
      <c r="AM1512" s="378"/>
      <c r="AN1512" s="378"/>
      <c r="AO1512" s="378"/>
      <c r="AP1512" s="378"/>
      <c r="AQ1512" s="378"/>
      <c r="AR1512" s="378"/>
      <c r="AS1512" s="378"/>
      <c r="AT1512" s="378"/>
      <c r="AU1512" s="268"/>
    </row>
    <row r="1513" spans="1:47" ht="15" customHeight="1" outlineLevel="1">
      <c r="A1513" s="466">
        <v>40</v>
      </c>
      <c r="B1513" s="381" t="s">
        <v>132</v>
      </c>
      <c r="C1513" s="253" t="s">
        <v>25</v>
      </c>
      <c r="D1513" s="257"/>
      <c r="E1513" s="257"/>
      <c r="F1513" s="257"/>
      <c r="G1513" s="257"/>
      <c r="H1513" s="257"/>
      <c r="I1513" s="257"/>
      <c r="J1513" s="257"/>
      <c r="K1513" s="257"/>
      <c r="L1513" s="257"/>
      <c r="M1513" s="257"/>
      <c r="N1513" s="257"/>
      <c r="O1513" s="257"/>
      <c r="P1513" s="257"/>
      <c r="Q1513" s="257"/>
      <c r="R1513" s="257">
        <v>12</v>
      </c>
      <c r="S1513" s="257"/>
      <c r="T1513" s="257"/>
      <c r="U1513" s="257"/>
      <c r="V1513" s="257"/>
      <c r="W1513" s="257"/>
      <c r="X1513" s="257"/>
      <c r="Y1513" s="257"/>
      <c r="Z1513" s="257"/>
      <c r="AA1513" s="257"/>
      <c r="AB1513" s="257"/>
      <c r="AC1513" s="257"/>
      <c r="AD1513" s="257"/>
      <c r="AE1513" s="257"/>
      <c r="AF1513" s="673"/>
      <c r="AG1513" s="379"/>
      <c r="AH1513" s="368"/>
      <c r="AI1513" s="368"/>
      <c r="AJ1513" s="368"/>
      <c r="AK1513" s="368"/>
      <c r="AL1513" s="368"/>
      <c r="AM1513" s="368"/>
      <c r="AN1513" s="368"/>
      <c r="AO1513" s="368"/>
      <c r="AP1513" s="368"/>
      <c r="AQ1513" s="368"/>
      <c r="AR1513" s="368"/>
      <c r="AS1513" s="368"/>
      <c r="AT1513" s="368"/>
      <c r="AU1513" s="258">
        <f>SUM(AG1513:AT1513)</f>
        <v>0</v>
      </c>
    </row>
    <row r="1514" spans="1:47" ht="15" customHeight="1" outlineLevel="1">
      <c r="A1514" s="466"/>
      <c r="B1514" s="256" t="s">
        <v>741</v>
      </c>
      <c r="C1514" s="253" t="s">
        <v>163</v>
      </c>
      <c r="D1514" s="257"/>
      <c r="E1514" s="257"/>
      <c r="F1514" s="257"/>
      <c r="G1514" s="257"/>
      <c r="H1514" s="257"/>
      <c r="I1514" s="257"/>
      <c r="J1514" s="257"/>
      <c r="K1514" s="257"/>
      <c r="L1514" s="257"/>
      <c r="M1514" s="257"/>
      <c r="N1514" s="257"/>
      <c r="O1514" s="257"/>
      <c r="P1514" s="257"/>
      <c r="Q1514" s="257"/>
      <c r="R1514" s="257">
        <f>R1513</f>
        <v>12</v>
      </c>
      <c r="S1514" s="257"/>
      <c r="T1514" s="257"/>
      <c r="U1514" s="257"/>
      <c r="V1514" s="257"/>
      <c r="W1514" s="257"/>
      <c r="X1514" s="257"/>
      <c r="Y1514" s="257"/>
      <c r="Z1514" s="257"/>
      <c r="AA1514" s="257"/>
      <c r="AB1514" s="257"/>
      <c r="AC1514" s="257"/>
      <c r="AD1514" s="257"/>
      <c r="AE1514" s="257"/>
      <c r="AF1514" s="673"/>
      <c r="AG1514" s="364">
        <f>AG1513</f>
        <v>0</v>
      </c>
      <c r="AH1514" s="364">
        <f t="shared" ref="AH1514:AT1514" si="3610">AH1513</f>
        <v>0</v>
      </c>
      <c r="AI1514" s="364">
        <f t="shared" si="3610"/>
        <v>0</v>
      </c>
      <c r="AJ1514" s="364">
        <f t="shared" si="3610"/>
        <v>0</v>
      </c>
      <c r="AK1514" s="364">
        <f t="shared" si="3610"/>
        <v>0</v>
      </c>
      <c r="AL1514" s="364">
        <f t="shared" si="3610"/>
        <v>0</v>
      </c>
      <c r="AM1514" s="364">
        <f t="shared" si="3610"/>
        <v>0</v>
      </c>
      <c r="AN1514" s="364">
        <f t="shared" si="3610"/>
        <v>0</v>
      </c>
      <c r="AO1514" s="364">
        <f t="shared" si="3610"/>
        <v>0</v>
      </c>
      <c r="AP1514" s="364">
        <f t="shared" si="3610"/>
        <v>0</v>
      </c>
      <c r="AQ1514" s="364">
        <f t="shared" si="3610"/>
        <v>0</v>
      </c>
      <c r="AR1514" s="364">
        <f t="shared" si="3610"/>
        <v>0</v>
      </c>
      <c r="AS1514" s="364">
        <f t="shared" si="3610"/>
        <v>0</v>
      </c>
      <c r="AT1514" s="364">
        <f t="shared" si="3610"/>
        <v>0</v>
      </c>
      <c r="AU1514" s="268"/>
    </row>
    <row r="1515" spans="1:47" ht="15" customHeight="1" outlineLevel="1">
      <c r="A1515" s="466"/>
      <c r="B1515" s="381"/>
      <c r="C1515" s="253"/>
      <c r="D1515" s="253"/>
      <c r="E1515" s="253"/>
      <c r="F1515" s="253"/>
      <c r="G1515" s="253"/>
      <c r="H1515" s="253"/>
      <c r="I1515" s="253"/>
      <c r="J1515" s="253"/>
      <c r="K1515" s="253"/>
      <c r="L1515" s="253"/>
      <c r="M1515" s="253"/>
      <c r="N1515" s="253"/>
      <c r="O1515" s="253"/>
      <c r="P1515" s="253"/>
      <c r="Q1515" s="253"/>
      <c r="R1515" s="253"/>
      <c r="S1515" s="253"/>
      <c r="T1515" s="253"/>
      <c r="U1515" s="253"/>
      <c r="V1515" s="253"/>
      <c r="W1515" s="253"/>
      <c r="X1515" s="253"/>
      <c r="Y1515" s="253"/>
      <c r="Z1515" s="253"/>
      <c r="AA1515" s="253"/>
      <c r="AB1515" s="253"/>
      <c r="AC1515" s="253"/>
      <c r="AD1515" s="253"/>
      <c r="AE1515" s="253"/>
      <c r="AF1515" s="253"/>
      <c r="AG1515" s="365"/>
      <c r="AH1515" s="378"/>
      <c r="AI1515" s="378"/>
      <c r="AJ1515" s="378"/>
      <c r="AK1515" s="378"/>
      <c r="AL1515" s="378"/>
      <c r="AM1515" s="378"/>
      <c r="AN1515" s="378"/>
      <c r="AO1515" s="378"/>
      <c r="AP1515" s="378"/>
      <c r="AQ1515" s="378"/>
      <c r="AR1515" s="378"/>
      <c r="AS1515" s="378"/>
      <c r="AT1515" s="378"/>
      <c r="AU1515" s="268"/>
    </row>
    <row r="1516" spans="1:47" ht="28.5" customHeight="1" outlineLevel="1">
      <c r="A1516" s="466">
        <v>41</v>
      </c>
      <c r="B1516" s="381" t="s">
        <v>133</v>
      </c>
      <c r="C1516" s="253" t="s">
        <v>25</v>
      </c>
      <c r="D1516" s="257"/>
      <c r="E1516" s="257"/>
      <c r="F1516" s="257"/>
      <c r="G1516" s="257"/>
      <c r="H1516" s="257"/>
      <c r="I1516" s="257"/>
      <c r="J1516" s="257"/>
      <c r="K1516" s="257"/>
      <c r="L1516" s="257"/>
      <c r="M1516" s="257"/>
      <c r="N1516" s="257"/>
      <c r="O1516" s="257"/>
      <c r="P1516" s="257"/>
      <c r="Q1516" s="257"/>
      <c r="R1516" s="257">
        <v>12</v>
      </c>
      <c r="S1516" s="257"/>
      <c r="T1516" s="257"/>
      <c r="U1516" s="257"/>
      <c r="V1516" s="257"/>
      <c r="W1516" s="257"/>
      <c r="X1516" s="257"/>
      <c r="Y1516" s="257"/>
      <c r="Z1516" s="257"/>
      <c r="AA1516" s="257"/>
      <c r="AB1516" s="257"/>
      <c r="AC1516" s="257"/>
      <c r="AD1516" s="257"/>
      <c r="AE1516" s="257"/>
      <c r="AF1516" s="673"/>
      <c r="AG1516" s="379"/>
      <c r="AH1516" s="368"/>
      <c r="AI1516" s="368"/>
      <c r="AJ1516" s="368"/>
      <c r="AK1516" s="368"/>
      <c r="AL1516" s="368"/>
      <c r="AM1516" s="368"/>
      <c r="AN1516" s="368"/>
      <c r="AO1516" s="368"/>
      <c r="AP1516" s="368"/>
      <c r="AQ1516" s="368"/>
      <c r="AR1516" s="368"/>
      <c r="AS1516" s="368"/>
      <c r="AT1516" s="368"/>
      <c r="AU1516" s="258">
        <f>SUM(AG1516:AT1516)</f>
        <v>0</v>
      </c>
    </row>
    <row r="1517" spans="1:47" ht="15" customHeight="1" outlineLevel="1">
      <c r="A1517" s="466"/>
      <c r="B1517" s="256" t="s">
        <v>741</v>
      </c>
      <c r="C1517" s="253" t="s">
        <v>163</v>
      </c>
      <c r="D1517" s="257"/>
      <c r="E1517" s="257"/>
      <c r="F1517" s="257"/>
      <c r="G1517" s="257"/>
      <c r="H1517" s="257"/>
      <c r="I1517" s="257"/>
      <c r="J1517" s="257"/>
      <c r="K1517" s="257"/>
      <c r="L1517" s="257"/>
      <c r="M1517" s="257"/>
      <c r="N1517" s="257"/>
      <c r="O1517" s="257"/>
      <c r="P1517" s="257"/>
      <c r="Q1517" s="257"/>
      <c r="R1517" s="257">
        <f>R1516</f>
        <v>12</v>
      </c>
      <c r="S1517" s="257"/>
      <c r="T1517" s="257"/>
      <c r="U1517" s="257"/>
      <c r="V1517" s="257"/>
      <c r="W1517" s="257"/>
      <c r="X1517" s="257"/>
      <c r="Y1517" s="257"/>
      <c r="Z1517" s="257"/>
      <c r="AA1517" s="257"/>
      <c r="AB1517" s="257"/>
      <c r="AC1517" s="257"/>
      <c r="AD1517" s="257"/>
      <c r="AE1517" s="257"/>
      <c r="AF1517" s="673"/>
      <c r="AG1517" s="364">
        <f>AG1516</f>
        <v>0</v>
      </c>
      <c r="AH1517" s="364">
        <f t="shared" ref="AH1517:AT1517" si="3611">AH1516</f>
        <v>0</v>
      </c>
      <c r="AI1517" s="364">
        <f t="shared" si="3611"/>
        <v>0</v>
      </c>
      <c r="AJ1517" s="364">
        <f t="shared" si="3611"/>
        <v>0</v>
      </c>
      <c r="AK1517" s="364">
        <f t="shared" si="3611"/>
        <v>0</v>
      </c>
      <c r="AL1517" s="364">
        <f t="shared" si="3611"/>
        <v>0</v>
      </c>
      <c r="AM1517" s="364">
        <f t="shared" si="3611"/>
        <v>0</v>
      </c>
      <c r="AN1517" s="364">
        <f t="shared" si="3611"/>
        <v>0</v>
      </c>
      <c r="AO1517" s="364">
        <f t="shared" si="3611"/>
        <v>0</v>
      </c>
      <c r="AP1517" s="364">
        <f t="shared" si="3611"/>
        <v>0</v>
      </c>
      <c r="AQ1517" s="364">
        <f t="shared" si="3611"/>
        <v>0</v>
      </c>
      <c r="AR1517" s="364">
        <f t="shared" si="3611"/>
        <v>0</v>
      </c>
      <c r="AS1517" s="364">
        <f t="shared" si="3611"/>
        <v>0</v>
      </c>
      <c r="AT1517" s="364">
        <f t="shared" si="3611"/>
        <v>0</v>
      </c>
      <c r="AU1517" s="268"/>
    </row>
    <row r="1518" spans="1:47" ht="15" customHeight="1" outlineLevel="1">
      <c r="A1518" s="466"/>
      <c r="B1518" s="381"/>
      <c r="C1518" s="253"/>
      <c r="D1518" s="253"/>
      <c r="E1518" s="253"/>
      <c r="F1518" s="253"/>
      <c r="G1518" s="253"/>
      <c r="H1518" s="253"/>
      <c r="I1518" s="253"/>
      <c r="J1518" s="253"/>
      <c r="K1518" s="253"/>
      <c r="L1518" s="253"/>
      <c r="M1518" s="253"/>
      <c r="N1518" s="253"/>
      <c r="O1518" s="253"/>
      <c r="P1518" s="253"/>
      <c r="Q1518" s="253"/>
      <c r="R1518" s="253"/>
      <c r="S1518" s="253"/>
      <c r="T1518" s="253"/>
      <c r="U1518" s="253"/>
      <c r="V1518" s="253"/>
      <c r="W1518" s="253"/>
      <c r="X1518" s="253"/>
      <c r="Y1518" s="253"/>
      <c r="Z1518" s="253"/>
      <c r="AA1518" s="253"/>
      <c r="AB1518" s="253"/>
      <c r="AC1518" s="253"/>
      <c r="AD1518" s="253"/>
      <c r="AE1518" s="253"/>
      <c r="AF1518" s="253"/>
      <c r="AG1518" s="365"/>
      <c r="AH1518" s="378"/>
      <c r="AI1518" s="378"/>
      <c r="AJ1518" s="378"/>
      <c r="AK1518" s="378"/>
      <c r="AL1518" s="378"/>
      <c r="AM1518" s="378"/>
      <c r="AN1518" s="378"/>
      <c r="AO1518" s="378"/>
      <c r="AP1518" s="378"/>
      <c r="AQ1518" s="378"/>
      <c r="AR1518" s="378"/>
      <c r="AS1518" s="378"/>
      <c r="AT1518" s="378"/>
      <c r="AU1518" s="268"/>
    </row>
    <row r="1519" spans="1:47" ht="28.5" customHeight="1" outlineLevel="1">
      <c r="A1519" s="466">
        <v>42</v>
      </c>
      <c r="B1519" s="381" t="s">
        <v>134</v>
      </c>
      <c r="C1519" s="253" t="s">
        <v>25</v>
      </c>
      <c r="D1519" s="257"/>
      <c r="E1519" s="257"/>
      <c r="F1519" s="257"/>
      <c r="G1519" s="257"/>
      <c r="H1519" s="257"/>
      <c r="I1519" s="257"/>
      <c r="J1519" s="257"/>
      <c r="K1519" s="257"/>
      <c r="L1519" s="257"/>
      <c r="M1519" s="257"/>
      <c r="N1519" s="257"/>
      <c r="O1519" s="257"/>
      <c r="P1519" s="257"/>
      <c r="Q1519" s="673"/>
      <c r="R1519" s="253"/>
      <c r="S1519" s="257"/>
      <c r="T1519" s="257"/>
      <c r="U1519" s="257"/>
      <c r="V1519" s="257"/>
      <c r="W1519" s="257"/>
      <c r="X1519" s="257"/>
      <c r="Y1519" s="257"/>
      <c r="Z1519" s="257"/>
      <c r="AA1519" s="257"/>
      <c r="AB1519" s="257"/>
      <c r="AC1519" s="257"/>
      <c r="AD1519" s="257"/>
      <c r="AE1519" s="257"/>
      <c r="AF1519" s="673"/>
      <c r="AG1519" s="379"/>
      <c r="AH1519" s="368"/>
      <c r="AI1519" s="368"/>
      <c r="AJ1519" s="368"/>
      <c r="AK1519" s="368"/>
      <c r="AL1519" s="368"/>
      <c r="AM1519" s="368"/>
      <c r="AN1519" s="368"/>
      <c r="AO1519" s="368"/>
      <c r="AP1519" s="368"/>
      <c r="AQ1519" s="368"/>
      <c r="AR1519" s="368"/>
      <c r="AS1519" s="368"/>
      <c r="AT1519" s="368"/>
      <c r="AU1519" s="258">
        <f>SUM(AG1519:AT1519)</f>
        <v>0</v>
      </c>
    </row>
    <row r="1520" spans="1:47" ht="15" customHeight="1" outlineLevel="1">
      <c r="A1520" s="466"/>
      <c r="B1520" s="256" t="s">
        <v>741</v>
      </c>
      <c r="C1520" s="253" t="s">
        <v>163</v>
      </c>
      <c r="D1520" s="257"/>
      <c r="E1520" s="257"/>
      <c r="F1520" s="257"/>
      <c r="G1520" s="257"/>
      <c r="H1520" s="257"/>
      <c r="I1520" s="257"/>
      <c r="J1520" s="257"/>
      <c r="K1520" s="257"/>
      <c r="L1520" s="257"/>
      <c r="M1520" s="257"/>
      <c r="N1520" s="257"/>
      <c r="O1520" s="257"/>
      <c r="P1520" s="257"/>
      <c r="Q1520" s="673"/>
      <c r="R1520" s="416"/>
      <c r="S1520" s="257"/>
      <c r="T1520" s="257"/>
      <c r="U1520" s="257"/>
      <c r="V1520" s="257"/>
      <c r="W1520" s="257"/>
      <c r="X1520" s="257"/>
      <c r="Y1520" s="257"/>
      <c r="Z1520" s="257"/>
      <c r="AA1520" s="257"/>
      <c r="AB1520" s="257"/>
      <c r="AC1520" s="257"/>
      <c r="AD1520" s="257"/>
      <c r="AE1520" s="257"/>
      <c r="AF1520" s="673"/>
      <c r="AG1520" s="364">
        <f>AG1519</f>
        <v>0</v>
      </c>
      <c r="AH1520" s="364">
        <f t="shared" ref="AH1520:AT1520" si="3612">AH1519</f>
        <v>0</v>
      </c>
      <c r="AI1520" s="364">
        <f t="shared" si="3612"/>
        <v>0</v>
      </c>
      <c r="AJ1520" s="364">
        <f t="shared" si="3612"/>
        <v>0</v>
      </c>
      <c r="AK1520" s="364">
        <f t="shared" si="3612"/>
        <v>0</v>
      </c>
      <c r="AL1520" s="364">
        <f t="shared" si="3612"/>
        <v>0</v>
      </c>
      <c r="AM1520" s="364">
        <f t="shared" si="3612"/>
        <v>0</v>
      </c>
      <c r="AN1520" s="364">
        <f t="shared" si="3612"/>
        <v>0</v>
      </c>
      <c r="AO1520" s="364">
        <f t="shared" si="3612"/>
        <v>0</v>
      </c>
      <c r="AP1520" s="364">
        <f t="shared" si="3612"/>
        <v>0</v>
      </c>
      <c r="AQ1520" s="364">
        <f t="shared" si="3612"/>
        <v>0</v>
      </c>
      <c r="AR1520" s="364">
        <f t="shared" si="3612"/>
        <v>0</v>
      </c>
      <c r="AS1520" s="364">
        <f t="shared" si="3612"/>
        <v>0</v>
      </c>
      <c r="AT1520" s="364">
        <f t="shared" si="3612"/>
        <v>0</v>
      </c>
      <c r="AU1520" s="268"/>
    </row>
    <row r="1521" spans="1:47" ht="15" customHeight="1" outlineLevel="1">
      <c r="A1521" s="466"/>
      <c r="B1521" s="381"/>
      <c r="C1521" s="253"/>
      <c r="D1521" s="253"/>
      <c r="E1521" s="253"/>
      <c r="F1521" s="253"/>
      <c r="G1521" s="253"/>
      <c r="H1521" s="253"/>
      <c r="I1521" s="253"/>
      <c r="J1521" s="253"/>
      <c r="K1521" s="253"/>
      <c r="L1521" s="253"/>
      <c r="M1521" s="253"/>
      <c r="N1521" s="253"/>
      <c r="O1521" s="253"/>
      <c r="P1521" s="253"/>
      <c r="Q1521" s="253"/>
      <c r="R1521" s="253"/>
      <c r="S1521" s="253"/>
      <c r="T1521" s="253"/>
      <c r="U1521" s="253"/>
      <c r="V1521" s="253"/>
      <c r="W1521" s="253"/>
      <c r="X1521" s="253"/>
      <c r="Y1521" s="253"/>
      <c r="Z1521" s="253"/>
      <c r="AA1521" s="253"/>
      <c r="AB1521" s="253"/>
      <c r="AC1521" s="253"/>
      <c r="AD1521" s="253"/>
      <c r="AE1521" s="253"/>
      <c r="AF1521" s="253"/>
      <c r="AG1521" s="365"/>
      <c r="AH1521" s="378"/>
      <c r="AI1521" s="378"/>
      <c r="AJ1521" s="378"/>
      <c r="AK1521" s="378"/>
      <c r="AL1521" s="378"/>
      <c r="AM1521" s="378"/>
      <c r="AN1521" s="378"/>
      <c r="AO1521" s="378"/>
      <c r="AP1521" s="378"/>
      <c r="AQ1521" s="378"/>
      <c r="AR1521" s="378"/>
      <c r="AS1521" s="378"/>
      <c r="AT1521" s="378"/>
      <c r="AU1521" s="268"/>
    </row>
    <row r="1522" spans="1:47" ht="15" customHeight="1" outlineLevel="1">
      <c r="A1522" s="466">
        <v>43</v>
      </c>
      <c r="B1522" s="381" t="s">
        <v>135</v>
      </c>
      <c r="C1522" s="253" t="s">
        <v>25</v>
      </c>
      <c r="D1522" s="257"/>
      <c r="E1522" s="257"/>
      <c r="F1522" s="257"/>
      <c r="G1522" s="257"/>
      <c r="H1522" s="257"/>
      <c r="I1522" s="257"/>
      <c r="J1522" s="257"/>
      <c r="K1522" s="257"/>
      <c r="L1522" s="257"/>
      <c r="M1522" s="257"/>
      <c r="N1522" s="257"/>
      <c r="O1522" s="257"/>
      <c r="P1522" s="257"/>
      <c r="Q1522" s="257"/>
      <c r="R1522" s="257">
        <v>12</v>
      </c>
      <c r="S1522" s="257"/>
      <c r="T1522" s="257"/>
      <c r="U1522" s="257"/>
      <c r="V1522" s="257"/>
      <c r="W1522" s="257"/>
      <c r="X1522" s="257"/>
      <c r="Y1522" s="257"/>
      <c r="Z1522" s="257"/>
      <c r="AA1522" s="257"/>
      <c r="AB1522" s="257"/>
      <c r="AC1522" s="257"/>
      <c r="AD1522" s="257"/>
      <c r="AE1522" s="257"/>
      <c r="AF1522" s="673"/>
      <c r="AG1522" s="379"/>
      <c r="AH1522" s="368"/>
      <c r="AI1522" s="368"/>
      <c r="AJ1522" s="368"/>
      <c r="AK1522" s="368"/>
      <c r="AL1522" s="368"/>
      <c r="AM1522" s="368"/>
      <c r="AN1522" s="368"/>
      <c r="AO1522" s="368"/>
      <c r="AP1522" s="368"/>
      <c r="AQ1522" s="368"/>
      <c r="AR1522" s="368"/>
      <c r="AS1522" s="368"/>
      <c r="AT1522" s="368"/>
      <c r="AU1522" s="258">
        <f>SUM(AG1522:AT1522)</f>
        <v>0</v>
      </c>
    </row>
    <row r="1523" spans="1:47" ht="15" customHeight="1" outlineLevel="1">
      <c r="A1523" s="466"/>
      <c r="B1523" s="256" t="s">
        <v>741</v>
      </c>
      <c r="C1523" s="253" t="s">
        <v>163</v>
      </c>
      <c r="D1523" s="257"/>
      <c r="E1523" s="257"/>
      <c r="F1523" s="257"/>
      <c r="G1523" s="257"/>
      <c r="H1523" s="257"/>
      <c r="I1523" s="257"/>
      <c r="J1523" s="257"/>
      <c r="K1523" s="257"/>
      <c r="L1523" s="257"/>
      <c r="M1523" s="257"/>
      <c r="N1523" s="257"/>
      <c r="O1523" s="257"/>
      <c r="P1523" s="257"/>
      <c r="Q1523" s="257"/>
      <c r="R1523" s="257">
        <f>R1522</f>
        <v>12</v>
      </c>
      <c r="S1523" s="257"/>
      <c r="T1523" s="257"/>
      <c r="U1523" s="257"/>
      <c r="V1523" s="257"/>
      <c r="W1523" s="257"/>
      <c r="X1523" s="257"/>
      <c r="Y1523" s="257"/>
      <c r="Z1523" s="257"/>
      <c r="AA1523" s="257"/>
      <c r="AB1523" s="257"/>
      <c r="AC1523" s="257"/>
      <c r="AD1523" s="257"/>
      <c r="AE1523" s="257"/>
      <c r="AF1523" s="673"/>
      <c r="AG1523" s="364">
        <f>AG1522</f>
        <v>0</v>
      </c>
      <c r="AH1523" s="364">
        <f t="shared" ref="AH1523:AT1523" si="3613">AH1522</f>
        <v>0</v>
      </c>
      <c r="AI1523" s="364">
        <f t="shared" si="3613"/>
        <v>0</v>
      </c>
      <c r="AJ1523" s="364">
        <f t="shared" si="3613"/>
        <v>0</v>
      </c>
      <c r="AK1523" s="364">
        <f t="shared" si="3613"/>
        <v>0</v>
      </c>
      <c r="AL1523" s="364">
        <f t="shared" si="3613"/>
        <v>0</v>
      </c>
      <c r="AM1523" s="364">
        <f t="shared" si="3613"/>
        <v>0</v>
      </c>
      <c r="AN1523" s="364">
        <f t="shared" si="3613"/>
        <v>0</v>
      </c>
      <c r="AO1523" s="364">
        <f t="shared" si="3613"/>
        <v>0</v>
      </c>
      <c r="AP1523" s="364">
        <f t="shared" si="3613"/>
        <v>0</v>
      </c>
      <c r="AQ1523" s="364">
        <f t="shared" si="3613"/>
        <v>0</v>
      </c>
      <c r="AR1523" s="364">
        <f t="shared" si="3613"/>
        <v>0</v>
      </c>
      <c r="AS1523" s="364">
        <f t="shared" si="3613"/>
        <v>0</v>
      </c>
      <c r="AT1523" s="364">
        <f t="shared" si="3613"/>
        <v>0</v>
      </c>
      <c r="AU1523" s="268"/>
    </row>
    <row r="1524" spans="1:47" ht="15" customHeight="1" outlineLevel="1">
      <c r="A1524" s="466"/>
      <c r="B1524" s="381"/>
      <c r="C1524" s="253"/>
      <c r="D1524" s="253"/>
      <c r="E1524" s="253"/>
      <c r="F1524" s="253"/>
      <c r="G1524" s="253"/>
      <c r="H1524" s="253"/>
      <c r="I1524" s="253"/>
      <c r="J1524" s="253"/>
      <c r="K1524" s="253"/>
      <c r="L1524" s="253"/>
      <c r="M1524" s="253"/>
      <c r="N1524" s="253"/>
      <c r="O1524" s="253"/>
      <c r="P1524" s="253"/>
      <c r="Q1524" s="253"/>
      <c r="R1524" s="253"/>
      <c r="S1524" s="253"/>
      <c r="T1524" s="253"/>
      <c r="U1524" s="253"/>
      <c r="V1524" s="253"/>
      <c r="W1524" s="253"/>
      <c r="X1524" s="253"/>
      <c r="Y1524" s="253"/>
      <c r="Z1524" s="253"/>
      <c r="AA1524" s="253"/>
      <c r="AB1524" s="253"/>
      <c r="AC1524" s="253"/>
      <c r="AD1524" s="253"/>
      <c r="AE1524" s="253"/>
      <c r="AF1524" s="253"/>
      <c r="AG1524" s="365"/>
      <c r="AH1524" s="378"/>
      <c r="AI1524" s="378"/>
      <c r="AJ1524" s="378"/>
      <c r="AK1524" s="378"/>
      <c r="AL1524" s="378"/>
      <c r="AM1524" s="378"/>
      <c r="AN1524" s="378"/>
      <c r="AO1524" s="378"/>
      <c r="AP1524" s="378"/>
      <c r="AQ1524" s="378"/>
      <c r="AR1524" s="378"/>
      <c r="AS1524" s="378"/>
      <c r="AT1524" s="378"/>
      <c r="AU1524" s="268"/>
    </row>
    <row r="1525" spans="1:47" ht="28.5" customHeight="1" outlineLevel="1">
      <c r="A1525" s="466">
        <v>44</v>
      </c>
      <c r="B1525" s="381" t="s">
        <v>136</v>
      </c>
      <c r="C1525" s="253" t="s">
        <v>25</v>
      </c>
      <c r="D1525" s="257"/>
      <c r="E1525" s="257"/>
      <c r="F1525" s="257"/>
      <c r="G1525" s="257"/>
      <c r="H1525" s="257"/>
      <c r="I1525" s="257"/>
      <c r="J1525" s="257"/>
      <c r="K1525" s="257"/>
      <c r="L1525" s="257"/>
      <c r="M1525" s="257"/>
      <c r="N1525" s="257"/>
      <c r="O1525" s="257"/>
      <c r="P1525" s="257"/>
      <c r="Q1525" s="257"/>
      <c r="R1525" s="257">
        <v>12</v>
      </c>
      <c r="S1525" s="257"/>
      <c r="T1525" s="257"/>
      <c r="U1525" s="257"/>
      <c r="V1525" s="257"/>
      <c r="W1525" s="257"/>
      <c r="X1525" s="257"/>
      <c r="Y1525" s="257"/>
      <c r="Z1525" s="257"/>
      <c r="AA1525" s="257"/>
      <c r="AB1525" s="257"/>
      <c r="AC1525" s="257"/>
      <c r="AD1525" s="257"/>
      <c r="AE1525" s="257"/>
      <c r="AF1525" s="673"/>
      <c r="AG1525" s="379"/>
      <c r="AH1525" s="368"/>
      <c r="AI1525" s="368"/>
      <c r="AJ1525" s="368"/>
      <c r="AK1525" s="368"/>
      <c r="AL1525" s="368"/>
      <c r="AM1525" s="368"/>
      <c r="AN1525" s="368"/>
      <c r="AO1525" s="368"/>
      <c r="AP1525" s="368"/>
      <c r="AQ1525" s="368"/>
      <c r="AR1525" s="368"/>
      <c r="AS1525" s="368"/>
      <c r="AT1525" s="368"/>
      <c r="AU1525" s="258">
        <f>SUM(AG1525:AT1525)</f>
        <v>0</v>
      </c>
    </row>
    <row r="1526" spans="1:47" ht="15" customHeight="1" outlineLevel="1">
      <c r="A1526" s="466"/>
      <c r="B1526" s="256" t="s">
        <v>741</v>
      </c>
      <c r="C1526" s="253" t="s">
        <v>163</v>
      </c>
      <c r="D1526" s="257"/>
      <c r="E1526" s="257"/>
      <c r="F1526" s="257"/>
      <c r="G1526" s="257"/>
      <c r="H1526" s="257"/>
      <c r="I1526" s="257"/>
      <c r="J1526" s="257"/>
      <c r="K1526" s="257"/>
      <c r="L1526" s="257"/>
      <c r="M1526" s="257"/>
      <c r="N1526" s="257"/>
      <c r="O1526" s="257"/>
      <c r="P1526" s="257"/>
      <c r="Q1526" s="257"/>
      <c r="R1526" s="257">
        <f>R1525</f>
        <v>12</v>
      </c>
      <c r="S1526" s="257"/>
      <c r="T1526" s="257"/>
      <c r="U1526" s="257"/>
      <c r="V1526" s="257"/>
      <c r="W1526" s="257"/>
      <c r="X1526" s="257"/>
      <c r="Y1526" s="257"/>
      <c r="Z1526" s="257"/>
      <c r="AA1526" s="257"/>
      <c r="AB1526" s="257"/>
      <c r="AC1526" s="257"/>
      <c r="AD1526" s="257"/>
      <c r="AE1526" s="257"/>
      <c r="AF1526" s="673"/>
      <c r="AG1526" s="364">
        <f>AG1525</f>
        <v>0</v>
      </c>
      <c r="AH1526" s="364">
        <f t="shared" ref="AH1526:AT1526" si="3614">AH1525</f>
        <v>0</v>
      </c>
      <c r="AI1526" s="364">
        <f t="shared" si="3614"/>
        <v>0</v>
      </c>
      <c r="AJ1526" s="364">
        <f t="shared" si="3614"/>
        <v>0</v>
      </c>
      <c r="AK1526" s="364">
        <f t="shared" si="3614"/>
        <v>0</v>
      </c>
      <c r="AL1526" s="364">
        <f t="shared" si="3614"/>
        <v>0</v>
      </c>
      <c r="AM1526" s="364">
        <f t="shared" si="3614"/>
        <v>0</v>
      </c>
      <c r="AN1526" s="364">
        <f t="shared" si="3614"/>
        <v>0</v>
      </c>
      <c r="AO1526" s="364">
        <f t="shared" si="3614"/>
        <v>0</v>
      </c>
      <c r="AP1526" s="364">
        <f t="shared" si="3614"/>
        <v>0</v>
      </c>
      <c r="AQ1526" s="364">
        <f t="shared" si="3614"/>
        <v>0</v>
      </c>
      <c r="AR1526" s="364">
        <f t="shared" si="3614"/>
        <v>0</v>
      </c>
      <c r="AS1526" s="364">
        <f t="shared" si="3614"/>
        <v>0</v>
      </c>
      <c r="AT1526" s="364">
        <f t="shared" si="3614"/>
        <v>0</v>
      </c>
      <c r="AU1526" s="268"/>
    </row>
    <row r="1527" spans="1:47" ht="15" customHeight="1" outlineLevel="1">
      <c r="A1527" s="466"/>
      <c r="B1527" s="381"/>
      <c r="C1527" s="253"/>
      <c r="D1527" s="253"/>
      <c r="E1527" s="253"/>
      <c r="F1527" s="253"/>
      <c r="G1527" s="253"/>
      <c r="H1527" s="253"/>
      <c r="I1527" s="253"/>
      <c r="J1527" s="253"/>
      <c r="K1527" s="253"/>
      <c r="L1527" s="253"/>
      <c r="M1527" s="253"/>
      <c r="N1527" s="253"/>
      <c r="O1527" s="253"/>
      <c r="P1527" s="253"/>
      <c r="Q1527" s="253"/>
      <c r="R1527" s="253"/>
      <c r="S1527" s="253"/>
      <c r="T1527" s="253"/>
      <c r="U1527" s="253"/>
      <c r="V1527" s="253"/>
      <c r="W1527" s="253"/>
      <c r="X1527" s="253"/>
      <c r="Y1527" s="253"/>
      <c r="Z1527" s="253"/>
      <c r="AA1527" s="253"/>
      <c r="AB1527" s="253"/>
      <c r="AC1527" s="253"/>
      <c r="AD1527" s="253"/>
      <c r="AE1527" s="253"/>
      <c r="AF1527" s="253"/>
      <c r="AG1527" s="365"/>
      <c r="AH1527" s="378"/>
      <c r="AI1527" s="378"/>
      <c r="AJ1527" s="378"/>
      <c r="AK1527" s="378"/>
      <c r="AL1527" s="378"/>
      <c r="AM1527" s="378"/>
      <c r="AN1527" s="378"/>
      <c r="AO1527" s="378"/>
      <c r="AP1527" s="378"/>
      <c r="AQ1527" s="378"/>
      <c r="AR1527" s="378"/>
      <c r="AS1527" s="378"/>
      <c r="AT1527" s="378"/>
      <c r="AU1527" s="268"/>
    </row>
    <row r="1528" spans="1:47" ht="32.4" customHeight="1" outlineLevel="1">
      <c r="A1528" s="466">
        <v>45</v>
      </c>
      <c r="B1528" s="381" t="s">
        <v>137</v>
      </c>
      <c r="C1528" s="253" t="s">
        <v>25</v>
      </c>
      <c r="D1528" s="257"/>
      <c r="E1528" s="257"/>
      <c r="F1528" s="257"/>
      <c r="G1528" s="257"/>
      <c r="H1528" s="257"/>
      <c r="I1528" s="257"/>
      <c r="J1528" s="257"/>
      <c r="K1528" s="257"/>
      <c r="L1528" s="257"/>
      <c r="M1528" s="257"/>
      <c r="N1528" s="257"/>
      <c r="O1528" s="257"/>
      <c r="P1528" s="257"/>
      <c r="Q1528" s="257"/>
      <c r="R1528" s="257">
        <v>12</v>
      </c>
      <c r="S1528" s="257"/>
      <c r="T1528" s="257"/>
      <c r="U1528" s="257"/>
      <c r="V1528" s="257"/>
      <c r="W1528" s="257"/>
      <c r="X1528" s="257"/>
      <c r="Y1528" s="257"/>
      <c r="Z1528" s="257"/>
      <c r="AA1528" s="257"/>
      <c r="AB1528" s="257"/>
      <c r="AC1528" s="257"/>
      <c r="AD1528" s="257"/>
      <c r="AE1528" s="257"/>
      <c r="AF1528" s="673"/>
      <c r="AG1528" s="379"/>
      <c r="AH1528" s="368"/>
      <c r="AI1528" s="368"/>
      <c r="AJ1528" s="368"/>
      <c r="AK1528" s="368"/>
      <c r="AL1528" s="368"/>
      <c r="AM1528" s="368"/>
      <c r="AN1528" s="368"/>
      <c r="AO1528" s="368"/>
      <c r="AP1528" s="368"/>
      <c r="AQ1528" s="368"/>
      <c r="AR1528" s="368"/>
      <c r="AS1528" s="368"/>
      <c r="AT1528" s="368"/>
      <c r="AU1528" s="258">
        <f>SUM(AG1528:AT1528)</f>
        <v>0</v>
      </c>
    </row>
    <row r="1529" spans="1:47" ht="15" customHeight="1" outlineLevel="1">
      <c r="A1529" s="466"/>
      <c r="B1529" s="256" t="s">
        <v>741</v>
      </c>
      <c r="C1529" s="253" t="s">
        <v>163</v>
      </c>
      <c r="D1529" s="257"/>
      <c r="E1529" s="257"/>
      <c r="F1529" s="257"/>
      <c r="G1529" s="257"/>
      <c r="H1529" s="257"/>
      <c r="I1529" s="257"/>
      <c r="J1529" s="257"/>
      <c r="K1529" s="257"/>
      <c r="L1529" s="257"/>
      <c r="M1529" s="257"/>
      <c r="N1529" s="257"/>
      <c r="O1529" s="257"/>
      <c r="P1529" s="257"/>
      <c r="Q1529" s="257"/>
      <c r="R1529" s="257">
        <f>R1528</f>
        <v>12</v>
      </c>
      <c r="S1529" s="257"/>
      <c r="T1529" s="257"/>
      <c r="U1529" s="257"/>
      <c r="V1529" s="257"/>
      <c r="W1529" s="257"/>
      <c r="X1529" s="257"/>
      <c r="Y1529" s="257"/>
      <c r="Z1529" s="257"/>
      <c r="AA1529" s="257"/>
      <c r="AB1529" s="257"/>
      <c r="AC1529" s="257"/>
      <c r="AD1529" s="257"/>
      <c r="AE1529" s="257"/>
      <c r="AF1529" s="673"/>
      <c r="AG1529" s="364">
        <f>AG1528</f>
        <v>0</v>
      </c>
      <c r="AH1529" s="364">
        <f t="shared" ref="AH1529:AT1529" si="3615">AH1528</f>
        <v>0</v>
      </c>
      <c r="AI1529" s="364">
        <f t="shared" si="3615"/>
        <v>0</v>
      </c>
      <c r="AJ1529" s="364">
        <f t="shared" si="3615"/>
        <v>0</v>
      </c>
      <c r="AK1529" s="364">
        <f t="shared" si="3615"/>
        <v>0</v>
      </c>
      <c r="AL1529" s="364">
        <f t="shared" si="3615"/>
        <v>0</v>
      </c>
      <c r="AM1529" s="364">
        <f t="shared" si="3615"/>
        <v>0</v>
      </c>
      <c r="AN1529" s="364">
        <f t="shared" si="3615"/>
        <v>0</v>
      </c>
      <c r="AO1529" s="364">
        <f t="shared" si="3615"/>
        <v>0</v>
      </c>
      <c r="AP1529" s="364">
        <f t="shared" si="3615"/>
        <v>0</v>
      </c>
      <c r="AQ1529" s="364">
        <f t="shared" si="3615"/>
        <v>0</v>
      </c>
      <c r="AR1529" s="364">
        <f t="shared" si="3615"/>
        <v>0</v>
      </c>
      <c r="AS1529" s="364">
        <f t="shared" si="3615"/>
        <v>0</v>
      </c>
      <c r="AT1529" s="364">
        <f t="shared" si="3615"/>
        <v>0</v>
      </c>
      <c r="AU1529" s="268"/>
    </row>
    <row r="1530" spans="1:47" ht="15" customHeight="1" outlineLevel="1">
      <c r="A1530" s="466"/>
      <c r="B1530" s="381"/>
      <c r="C1530" s="253"/>
      <c r="D1530" s="253"/>
      <c r="E1530" s="253"/>
      <c r="F1530" s="253"/>
      <c r="G1530" s="253"/>
      <c r="H1530" s="253"/>
      <c r="I1530" s="253"/>
      <c r="J1530" s="253"/>
      <c r="K1530" s="253"/>
      <c r="L1530" s="253"/>
      <c r="M1530" s="253"/>
      <c r="N1530" s="253"/>
      <c r="O1530" s="253"/>
      <c r="P1530" s="253"/>
      <c r="Q1530" s="253"/>
      <c r="R1530" s="253"/>
      <c r="S1530" s="253"/>
      <c r="T1530" s="253"/>
      <c r="U1530" s="253"/>
      <c r="V1530" s="253"/>
      <c r="W1530" s="253"/>
      <c r="X1530" s="253"/>
      <c r="Y1530" s="253"/>
      <c r="Z1530" s="253"/>
      <c r="AA1530" s="253"/>
      <c r="AB1530" s="253"/>
      <c r="AC1530" s="253"/>
      <c r="AD1530" s="253"/>
      <c r="AE1530" s="253"/>
      <c r="AF1530" s="253"/>
      <c r="AG1530" s="365"/>
      <c r="AH1530" s="378"/>
      <c r="AI1530" s="378"/>
      <c r="AJ1530" s="378"/>
      <c r="AK1530" s="378"/>
      <c r="AL1530" s="378"/>
      <c r="AM1530" s="378"/>
      <c r="AN1530" s="378"/>
      <c r="AO1530" s="378"/>
      <c r="AP1530" s="378"/>
      <c r="AQ1530" s="378"/>
      <c r="AR1530" s="378"/>
      <c r="AS1530" s="378"/>
      <c r="AT1530" s="378"/>
      <c r="AU1530" s="268"/>
    </row>
    <row r="1531" spans="1:47" ht="32.1" customHeight="1" outlineLevel="1">
      <c r="A1531" s="466">
        <v>46</v>
      </c>
      <c r="B1531" s="381" t="s">
        <v>138</v>
      </c>
      <c r="C1531" s="253" t="s">
        <v>25</v>
      </c>
      <c r="D1531" s="257"/>
      <c r="E1531" s="257"/>
      <c r="F1531" s="257"/>
      <c r="G1531" s="257"/>
      <c r="H1531" s="257"/>
      <c r="I1531" s="257"/>
      <c r="J1531" s="257"/>
      <c r="K1531" s="257"/>
      <c r="L1531" s="257"/>
      <c r="M1531" s="257"/>
      <c r="N1531" s="257"/>
      <c r="O1531" s="257"/>
      <c r="P1531" s="257"/>
      <c r="Q1531" s="257"/>
      <c r="R1531" s="257">
        <v>12</v>
      </c>
      <c r="S1531" s="257"/>
      <c r="T1531" s="257"/>
      <c r="U1531" s="257"/>
      <c r="V1531" s="257"/>
      <c r="W1531" s="257"/>
      <c r="X1531" s="257"/>
      <c r="Y1531" s="257"/>
      <c r="Z1531" s="257"/>
      <c r="AA1531" s="257"/>
      <c r="AB1531" s="257"/>
      <c r="AC1531" s="257"/>
      <c r="AD1531" s="257"/>
      <c r="AE1531" s="257"/>
      <c r="AF1531" s="673"/>
      <c r="AG1531" s="379"/>
      <c r="AH1531" s="368"/>
      <c r="AI1531" s="368"/>
      <c r="AJ1531" s="368"/>
      <c r="AK1531" s="368"/>
      <c r="AL1531" s="368"/>
      <c r="AM1531" s="368"/>
      <c r="AN1531" s="368"/>
      <c r="AO1531" s="368"/>
      <c r="AP1531" s="368"/>
      <c r="AQ1531" s="368"/>
      <c r="AR1531" s="368"/>
      <c r="AS1531" s="368"/>
      <c r="AT1531" s="368"/>
      <c r="AU1531" s="258">
        <f>SUM(AG1531:AT1531)</f>
        <v>0</v>
      </c>
    </row>
    <row r="1532" spans="1:47" ht="15" customHeight="1" outlineLevel="1">
      <c r="A1532" s="466"/>
      <c r="B1532" s="256" t="s">
        <v>741</v>
      </c>
      <c r="C1532" s="253" t="s">
        <v>163</v>
      </c>
      <c r="D1532" s="257"/>
      <c r="E1532" s="257"/>
      <c r="F1532" s="257"/>
      <c r="G1532" s="257"/>
      <c r="H1532" s="257"/>
      <c r="I1532" s="257"/>
      <c r="J1532" s="257"/>
      <c r="K1532" s="257"/>
      <c r="L1532" s="257"/>
      <c r="M1532" s="257"/>
      <c r="N1532" s="257"/>
      <c r="O1532" s="257"/>
      <c r="P1532" s="257"/>
      <c r="Q1532" s="257"/>
      <c r="R1532" s="257">
        <f>R1531</f>
        <v>12</v>
      </c>
      <c r="S1532" s="257"/>
      <c r="T1532" s="257"/>
      <c r="U1532" s="257"/>
      <c r="V1532" s="257"/>
      <c r="W1532" s="257"/>
      <c r="X1532" s="257"/>
      <c r="Y1532" s="257"/>
      <c r="Z1532" s="257"/>
      <c r="AA1532" s="257"/>
      <c r="AB1532" s="257"/>
      <c r="AC1532" s="257"/>
      <c r="AD1532" s="257"/>
      <c r="AE1532" s="257"/>
      <c r="AF1532" s="673"/>
      <c r="AG1532" s="364">
        <f>AG1531</f>
        <v>0</v>
      </c>
      <c r="AH1532" s="364">
        <f t="shared" ref="AH1532:AT1532" si="3616">AH1531</f>
        <v>0</v>
      </c>
      <c r="AI1532" s="364">
        <f t="shared" si="3616"/>
        <v>0</v>
      </c>
      <c r="AJ1532" s="364">
        <f t="shared" si="3616"/>
        <v>0</v>
      </c>
      <c r="AK1532" s="364">
        <f t="shared" si="3616"/>
        <v>0</v>
      </c>
      <c r="AL1532" s="364">
        <f t="shared" si="3616"/>
        <v>0</v>
      </c>
      <c r="AM1532" s="364">
        <f t="shared" si="3616"/>
        <v>0</v>
      </c>
      <c r="AN1532" s="364">
        <f t="shared" si="3616"/>
        <v>0</v>
      </c>
      <c r="AO1532" s="364">
        <f t="shared" si="3616"/>
        <v>0</v>
      </c>
      <c r="AP1532" s="364">
        <f t="shared" si="3616"/>
        <v>0</v>
      </c>
      <c r="AQ1532" s="364">
        <f t="shared" si="3616"/>
        <v>0</v>
      </c>
      <c r="AR1532" s="364">
        <f t="shared" si="3616"/>
        <v>0</v>
      </c>
      <c r="AS1532" s="364">
        <f t="shared" si="3616"/>
        <v>0</v>
      </c>
      <c r="AT1532" s="364">
        <f t="shared" si="3616"/>
        <v>0</v>
      </c>
      <c r="AU1532" s="268"/>
    </row>
    <row r="1533" spans="1:47" ht="15" customHeight="1" outlineLevel="1">
      <c r="A1533" s="466"/>
      <c r="B1533" s="381"/>
      <c r="C1533" s="253"/>
      <c r="D1533" s="253"/>
      <c r="E1533" s="253"/>
      <c r="F1533" s="253"/>
      <c r="G1533" s="253"/>
      <c r="H1533" s="253"/>
      <c r="I1533" s="253"/>
      <c r="J1533" s="253"/>
      <c r="K1533" s="253"/>
      <c r="L1533" s="253"/>
      <c r="M1533" s="253"/>
      <c r="N1533" s="253"/>
      <c r="O1533" s="253"/>
      <c r="P1533" s="253"/>
      <c r="Q1533" s="253"/>
      <c r="R1533" s="253"/>
      <c r="S1533" s="253"/>
      <c r="T1533" s="253"/>
      <c r="U1533" s="253"/>
      <c r="V1533" s="253"/>
      <c r="W1533" s="253"/>
      <c r="X1533" s="253"/>
      <c r="Y1533" s="253"/>
      <c r="Z1533" s="253"/>
      <c r="AA1533" s="253"/>
      <c r="AB1533" s="253"/>
      <c r="AC1533" s="253"/>
      <c r="AD1533" s="253"/>
      <c r="AE1533" s="253"/>
      <c r="AF1533" s="253"/>
      <c r="AG1533" s="365"/>
      <c r="AH1533" s="378"/>
      <c r="AI1533" s="378"/>
      <c r="AJ1533" s="378"/>
      <c r="AK1533" s="378"/>
      <c r="AL1533" s="378"/>
      <c r="AM1533" s="378"/>
      <c r="AN1533" s="378"/>
      <c r="AO1533" s="378"/>
      <c r="AP1533" s="378"/>
      <c r="AQ1533" s="378"/>
      <c r="AR1533" s="378"/>
      <c r="AS1533" s="378"/>
      <c r="AT1533" s="378"/>
      <c r="AU1533" s="268"/>
    </row>
    <row r="1534" spans="1:47" ht="35.4" customHeight="1" outlineLevel="1">
      <c r="A1534" s="466">
        <v>47</v>
      </c>
      <c r="B1534" s="381" t="s">
        <v>139</v>
      </c>
      <c r="C1534" s="253" t="s">
        <v>25</v>
      </c>
      <c r="D1534" s="257"/>
      <c r="E1534" s="257"/>
      <c r="F1534" s="257"/>
      <c r="G1534" s="257"/>
      <c r="H1534" s="257"/>
      <c r="I1534" s="257"/>
      <c r="J1534" s="257"/>
      <c r="K1534" s="257"/>
      <c r="L1534" s="257"/>
      <c r="M1534" s="257"/>
      <c r="N1534" s="257"/>
      <c r="O1534" s="257"/>
      <c r="P1534" s="257"/>
      <c r="Q1534" s="257"/>
      <c r="R1534" s="257">
        <v>12</v>
      </c>
      <c r="S1534" s="257"/>
      <c r="T1534" s="257"/>
      <c r="U1534" s="257"/>
      <c r="V1534" s="257"/>
      <c r="W1534" s="257"/>
      <c r="X1534" s="257"/>
      <c r="Y1534" s="257"/>
      <c r="Z1534" s="257"/>
      <c r="AA1534" s="257"/>
      <c r="AB1534" s="257"/>
      <c r="AC1534" s="257"/>
      <c r="AD1534" s="257"/>
      <c r="AE1534" s="257"/>
      <c r="AF1534" s="673"/>
      <c r="AG1534" s="379"/>
      <c r="AH1534" s="368"/>
      <c r="AI1534" s="368"/>
      <c r="AJ1534" s="368"/>
      <c r="AK1534" s="368"/>
      <c r="AL1534" s="368"/>
      <c r="AM1534" s="368"/>
      <c r="AN1534" s="368"/>
      <c r="AO1534" s="368"/>
      <c r="AP1534" s="368"/>
      <c r="AQ1534" s="368"/>
      <c r="AR1534" s="368"/>
      <c r="AS1534" s="368"/>
      <c r="AT1534" s="368"/>
      <c r="AU1534" s="258">
        <f>SUM(AG1534:AT1534)</f>
        <v>0</v>
      </c>
    </row>
    <row r="1535" spans="1:47" ht="15" customHeight="1" outlineLevel="1">
      <c r="A1535" s="466"/>
      <c r="B1535" s="256" t="s">
        <v>741</v>
      </c>
      <c r="C1535" s="253" t="s">
        <v>163</v>
      </c>
      <c r="D1535" s="257"/>
      <c r="E1535" s="257"/>
      <c r="F1535" s="257"/>
      <c r="G1535" s="257"/>
      <c r="H1535" s="257"/>
      <c r="I1535" s="257"/>
      <c r="J1535" s="257"/>
      <c r="K1535" s="257"/>
      <c r="L1535" s="257"/>
      <c r="M1535" s="257"/>
      <c r="N1535" s="257"/>
      <c r="O1535" s="257"/>
      <c r="P1535" s="257"/>
      <c r="Q1535" s="257"/>
      <c r="R1535" s="257">
        <f>R1534</f>
        <v>12</v>
      </c>
      <c r="S1535" s="257"/>
      <c r="T1535" s="257"/>
      <c r="U1535" s="257"/>
      <c r="V1535" s="257"/>
      <c r="W1535" s="257"/>
      <c r="X1535" s="257"/>
      <c r="Y1535" s="257"/>
      <c r="Z1535" s="257"/>
      <c r="AA1535" s="257"/>
      <c r="AB1535" s="257"/>
      <c r="AC1535" s="257"/>
      <c r="AD1535" s="257"/>
      <c r="AE1535" s="257"/>
      <c r="AF1535" s="673"/>
      <c r="AG1535" s="364">
        <f>AG1534</f>
        <v>0</v>
      </c>
      <c r="AH1535" s="364">
        <f t="shared" ref="AH1535:AT1535" si="3617">AH1534</f>
        <v>0</v>
      </c>
      <c r="AI1535" s="364">
        <f t="shared" si="3617"/>
        <v>0</v>
      </c>
      <c r="AJ1535" s="364">
        <f t="shared" si="3617"/>
        <v>0</v>
      </c>
      <c r="AK1535" s="364">
        <f t="shared" si="3617"/>
        <v>0</v>
      </c>
      <c r="AL1535" s="364">
        <f t="shared" si="3617"/>
        <v>0</v>
      </c>
      <c r="AM1535" s="364">
        <f t="shared" si="3617"/>
        <v>0</v>
      </c>
      <c r="AN1535" s="364">
        <f t="shared" si="3617"/>
        <v>0</v>
      </c>
      <c r="AO1535" s="364">
        <f t="shared" si="3617"/>
        <v>0</v>
      </c>
      <c r="AP1535" s="364">
        <f t="shared" si="3617"/>
        <v>0</v>
      </c>
      <c r="AQ1535" s="364">
        <f t="shared" si="3617"/>
        <v>0</v>
      </c>
      <c r="AR1535" s="364">
        <f t="shared" si="3617"/>
        <v>0</v>
      </c>
      <c r="AS1535" s="364">
        <f t="shared" si="3617"/>
        <v>0</v>
      </c>
      <c r="AT1535" s="364">
        <f t="shared" si="3617"/>
        <v>0</v>
      </c>
      <c r="AU1535" s="268"/>
    </row>
    <row r="1536" spans="1:47" ht="15" customHeight="1" outlineLevel="1">
      <c r="A1536" s="466"/>
      <c r="B1536" s="381"/>
      <c r="C1536" s="253"/>
      <c r="D1536" s="253"/>
      <c r="E1536" s="253"/>
      <c r="F1536" s="253"/>
      <c r="G1536" s="253"/>
      <c r="H1536" s="253"/>
      <c r="I1536" s="253"/>
      <c r="J1536" s="253"/>
      <c r="K1536" s="253"/>
      <c r="L1536" s="253"/>
      <c r="M1536" s="253"/>
      <c r="N1536" s="253"/>
      <c r="O1536" s="253"/>
      <c r="P1536" s="253"/>
      <c r="Q1536" s="253"/>
      <c r="R1536" s="253"/>
      <c r="S1536" s="253"/>
      <c r="T1536" s="253"/>
      <c r="U1536" s="253"/>
      <c r="V1536" s="253"/>
      <c r="W1536" s="253"/>
      <c r="X1536" s="253"/>
      <c r="Y1536" s="253"/>
      <c r="Z1536" s="253"/>
      <c r="AA1536" s="253"/>
      <c r="AB1536" s="253"/>
      <c r="AC1536" s="253"/>
      <c r="AD1536" s="253"/>
      <c r="AE1536" s="253"/>
      <c r="AF1536" s="253"/>
      <c r="AG1536" s="365"/>
      <c r="AH1536" s="378"/>
      <c r="AI1536" s="378"/>
      <c r="AJ1536" s="378"/>
      <c r="AK1536" s="378"/>
      <c r="AL1536" s="378"/>
      <c r="AM1536" s="378"/>
      <c r="AN1536" s="378"/>
      <c r="AO1536" s="378"/>
      <c r="AP1536" s="378"/>
      <c r="AQ1536" s="378"/>
      <c r="AR1536" s="378"/>
      <c r="AS1536" s="378"/>
      <c r="AT1536" s="378"/>
      <c r="AU1536" s="268"/>
    </row>
    <row r="1537" spans="1:47" ht="39.75" customHeight="1" outlineLevel="1">
      <c r="A1537" s="466">
        <v>48</v>
      </c>
      <c r="B1537" s="381" t="s">
        <v>140</v>
      </c>
      <c r="C1537" s="253" t="s">
        <v>25</v>
      </c>
      <c r="D1537" s="257"/>
      <c r="E1537" s="257"/>
      <c r="F1537" s="257"/>
      <c r="G1537" s="257"/>
      <c r="H1537" s="257"/>
      <c r="I1537" s="257"/>
      <c r="J1537" s="257"/>
      <c r="K1537" s="257"/>
      <c r="L1537" s="257"/>
      <c r="M1537" s="257"/>
      <c r="N1537" s="257"/>
      <c r="O1537" s="257"/>
      <c r="P1537" s="257"/>
      <c r="Q1537" s="257"/>
      <c r="R1537" s="257">
        <v>12</v>
      </c>
      <c r="S1537" s="257"/>
      <c r="T1537" s="257"/>
      <c r="U1537" s="257"/>
      <c r="V1537" s="257"/>
      <c r="W1537" s="257"/>
      <c r="X1537" s="257"/>
      <c r="Y1537" s="257"/>
      <c r="Z1537" s="257"/>
      <c r="AA1537" s="257"/>
      <c r="AB1537" s="257"/>
      <c r="AC1537" s="257"/>
      <c r="AD1537" s="257"/>
      <c r="AE1537" s="257"/>
      <c r="AF1537" s="673"/>
      <c r="AG1537" s="379"/>
      <c r="AH1537" s="368"/>
      <c r="AI1537" s="368"/>
      <c r="AJ1537" s="368"/>
      <c r="AK1537" s="368"/>
      <c r="AL1537" s="368"/>
      <c r="AM1537" s="368"/>
      <c r="AN1537" s="368"/>
      <c r="AO1537" s="368"/>
      <c r="AP1537" s="368"/>
      <c r="AQ1537" s="368"/>
      <c r="AR1537" s="368"/>
      <c r="AS1537" s="368"/>
      <c r="AT1537" s="368"/>
      <c r="AU1537" s="258">
        <f>SUM(AG1537:AT1537)</f>
        <v>0</v>
      </c>
    </row>
    <row r="1538" spans="1:47" ht="15" customHeight="1" outlineLevel="1">
      <c r="A1538" s="466"/>
      <c r="B1538" s="256" t="s">
        <v>741</v>
      </c>
      <c r="C1538" s="253" t="s">
        <v>163</v>
      </c>
      <c r="D1538" s="257"/>
      <c r="E1538" s="257"/>
      <c r="F1538" s="257"/>
      <c r="G1538" s="257"/>
      <c r="H1538" s="257"/>
      <c r="I1538" s="257"/>
      <c r="J1538" s="257"/>
      <c r="K1538" s="257"/>
      <c r="L1538" s="257"/>
      <c r="M1538" s="257"/>
      <c r="N1538" s="257"/>
      <c r="O1538" s="257"/>
      <c r="P1538" s="257"/>
      <c r="Q1538" s="257"/>
      <c r="R1538" s="257">
        <f>R1537</f>
        <v>12</v>
      </c>
      <c r="S1538" s="257"/>
      <c r="T1538" s="257"/>
      <c r="U1538" s="257"/>
      <c r="V1538" s="257"/>
      <c r="W1538" s="257"/>
      <c r="X1538" s="257"/>
      <c r="Y1538" s="257"/>
      <c r="Z1538" s="257"/>
      <c r="AA1538" s="257"/>
      <c r="AB1538" s="257"/>
      <c r="AC1538" s="257"/>
      <c r="AD1538" s="257"/>
      <c r="AE1538" s="257"/>
      <c r="AF1538" s="673"/>
      <c r="AG1538" s="364">
        <f>AG1537</f>
        <v>0</v>
      </c>
      <c r="AH1538" s="364">
        <f t="shared" ref="AH1538:AT1538" si="3618">AH1537</f>
        <v>0</v>
      </c>
      <c r="AI1538" s="364">
        <f t="shared" si="3618"/>
        <v>0</v>
      </c>
      <c r="AJ1538" s="364">
        <f t="shared" si="3618"/>
        <v>0</v>
      </c>
      <c r="AK1538" s="364">
        <f t="shared" si="3618"/>
        <v>0</v>
      </c>
      <c r="AL1538" s="364">
        <f t="shared" si="3618"/>
        <v>0</v>
      </c>
      <c r="AM1538" s="364">
        <f t="shared" si="3618"/>
        <v>0</v>
      </c>
      <c r="AN1538" s="364">
        <f t="shared" si="3618"/>
        <v>0</v>
      </c>
      <c r="AO1538" s="364">
        <f t="shared" si="3618"/>
        <v>0</v>
      </c>
      <c r="AP1538" s="364">
        <f t="shared" si="3618"/>
        <v>0</v>
      </c>
      <c r="AQ1538" s="364">
        <f t="shared" si="3618"/>
        <v>0</v>
      </c>
      <c r="AR1538" s="364">
        <f t="shared" si="3618"/>
        <v>0</v>
      </c>
      <c r="AS1538" s="364">
        <f t="shared" si="3618"/>
        <v>0</v>
      </c>
      <c r="AT1538" s="364">
        <f t="shared" si="3618"/>
        <v>0</v>
      </c>
      <c r="AU1538" s="268"/>
    </row>
    <row r="1539" spans="1:47" ht="15" customHeight="1" outlineLevel="1">
      <c r="A1539" s="466"/>
      <c r="B1539" s="381"/>
      <c r="C1539" s="253"/>
      <c r="D1539" s="253"/>
      <c r="E1539" s="253"/>
      <c r="F1539" s="253"/>
      <c r="G1539" s="253"/>
      <c r="H1539" s="253"/>
      <c r="I1539" s="253"/>
      <c r="J1539" s="253"/>
      <c r="K1539" s="253"/>
      <c r="L1539" s="253"/>
      <c r="M1539" s="253"/>
      <c r="N1539" s="253"/>
      <c r="O1539" s="253"/>
      <c r="P1539" s="253"/>
      <c r="Q1539" s="253"/>
      <c r="R1539" s="253"/>
      <c r="S1539" s="253"/>
      <c r="T1539" s="253"/>
      <c r="U1539" s="253"/>
      <c r="V1539" s="253"/>
      <c r="W1539" s="253"/>
      <c r="X1539" s="253"/>
      <c r="Y1539" s="253"/>
      <c r="Z1539" s="253"/>
      <c r="AA1539" s="253"/>
      <c r="AB1539" s="253"/>
      <c r="AC1539" s="253"/>
      <c r="AD1539" s="253"/>
      <c r="AE1539" s="253"/>
      <c r="AF1539" s="253"/>
      <c r="AG1539" s="365"/>
      <c r="AH1539" s="378"/>
      <c r="AI1539" s="378"/>
      <c r="AJ1539" s="378"/>
      <c r="AK1539" s="378"/>
      <c r="AL1539" s="378"/>
      <c r="AM1539" s="378"/>
      <c r="AN1539" s="378"/>
      <c r="AO1539" s="378"/>
      <c r="AP1539" s="378"/>
      <c r="AQ1539" s="378"/>
      <c r="AR1539" s="378"/>
      <c r="AS1539" s="378"/>
      <c r="AT1539" s="378"/>
      <c r="AU1539" s="268"/>
    </row>
    <row r="1540" spans="1:47" ht="33" customHeight="1" outlineLevel="1">
      <c r="A1540" s="466">
        <v>49</v>
      </c>
      <c r="B1540" s="381" t="s">
        <v>141</v>
      </c>
      <c r="C1540" s="253" t="s">
        <v>25</v>
      </c>
      <c r="D1540" s="257"/>
      <c r="E1540" s="257"/>
      <c r="F1540" s="257"/>
      <c r="G1540" s="257"/>
      <c r="H1540" s="257"/>
      <c r="I1540" s="257"/>
      <c r="J1540" s="257"/>
      <c r="K1540" s="257"/>
      <c r="L1540" s="257"/>
      <c r="M1540" s="257"/>
      <c r="N1540" s="257"/>
      <c r="O1540" s="257"/>
      <c r="P1540" s="257"/>
      <c r="Q1540" s="257"/>
      <c r="R1540" s="257">
        <v>12</v>
      </c>
      <c r="S1540" s="257"/>
      <c r="T1540" s="257"/>
      <c r="U1540" s="257"/>
      <c r="V1540" s="257"/>
      <c r="W1540" s="257"/>
      <c r="X1540" s="257"/>
      <c r="Y1540" s="257"/>
      <c r="Z1540" s="257"/>
      <c r="AA1540" s="257"/>
      <c r="AB1540" s="257"/>
      <c r="AC1540" s="257"/>
      <c r="AD1540" s="257"/>
      <c r="AE1540" s="257"/>
      <c r="AF1540" s="673"/>
      <c r="AG1540" s="379"/>
      <c r="AH1540" s="368"/>
      <c r="AI1540" s="368"/>
      <c r="AJ1540" s="368"/>
      <c r="AK1540" s="368"/>
      <c r="AL1540" s="368"/>
      <c r="AM1540" s="368"/>
      <c r="AN1540" s="368"/>
      <c r="AO1540" s="368"/>
      <c r="AP1540" s="368"/>
      <c r="AQ1540" s="368"/>
      <c r="AR1540" s="368"/>
      <c r="AS1540" s="368"/>
      <c r="AT1540" s="368"/>
      <c r="AU1540" s="258">
        <f>SUM(AG1540:AT1540)</f>
        <v>0</v>
      </c>
    </row>
    <row r="1541" spans="1:47" ht="15" customHeight="1" outlineLevel="1">
      <c r="A1541" s="466"/>
      <c r="B1541" s="256" t="s">
        <v>741</v>
      </c>
      <c r="C1541" s="253" t="s">
        <v>163</v>
      </c>
      <c r="D1541" s="257"/>
      <c r="E1541" s="257"/>
      <c r="F1541" s="257"/>
      <c r="G1541" s="257"/>
      <c r="H1541" s="257"/>
      <c r="I1541" s="257"/>
      <c r="J1541" s="257"/>
      <c r="K1541" s="257"/>
      <c r="L1541" s="257"/>
      <c r="M1541" s="257"/>
      <c r="N1541" s="257"/>
      <c r="O1541" s="257"/>
      <c r="P1541" s="257"/>
      <c r="Q1541" s="257"/>
      <c r="R1541" s="257">
        <f>R1540</f>
        <v>12</v>
      </c>
      <c r="S1541" s="257"/>
      <c r="T1541" s="257"/>
      <c r="U1541" s="257"/>
      <c r="V1541" s="257"/>
      <c r="W1541" s="257"/>
      <c r="X1541" s="257"/>
      <c r="Y1541" s="257"/>
      <c r="Z1541" s="257"/>
      <c r="AA1541" s="257"/>
      <c r="AB1541" s="257"/>
      <c r="AC1541" s="257"/>
      <c r="AD1541" s="257"/>
      <c r="AE1541" s="257"/>
      <c r="AF1541" s="673"/>
      <c r="AG1541" s="364">
        <f>AG1540</f>
        <v>0</v>
      </c>
      <c r="AH1541" s="364">
        <f t="shared" ref="AH1541:AT1541" si="3619">AH1540</f>
        <v>0</v>
      </c>
      <c r="AI1541" s="364">
        <f t="shared" si="3619"/>
        <v>0</v>
      </c>
      <c r="AJ1541" s="364">
        <f t="shared" si="3619"/>
        <v>0</v>
      </c>
      <c r="AK1541" s="364">
        <f t="shared" si="3619"/>
        <v>0</v>
      </c>
      <c r="AL1541" s="364">
        <f t="shared" si="3619"/>
        <v>0</v>
      </c>
      <c r="AM1541" s="364">
        <f t="shared" si="3619"/>
        <v>0</v>
      </c>
      <c r="AN1541" s="364">
        <f t="shared" si="3619"/>
        <v>0</v>
      </c>
      <c r="AO1541" s="364">
        <f t="shared" si="3619"/>
        <v>0</v>
      </c>
      <c r="AP1541" s="364">
        <f t="shared" si="3619"/>
        <v>0</v>
      </c>
      <c r="AQ1541" s="364">
        <f t="shared" si="3619"/>
        <v>0</v>
      </c>
      <c r="AR1541" s="364">
        <f t="shared" si="3619"/>
        <v>0</v>
      </c>
      <c r="AS1541" s="364">
        <f t="shared" si="3619"/>
        <v>0</v>
      </c>
      <c r="AT1541" s="364">
        <f t="shared" si="3619"/>
        <v>0</v>
      </c>
      <c r="AU1541" s="268"/>
    </row>
    <row r="1542" spans="1:47" ht="15" customHeight="1" outlineLevel="1">
      <c r="A1542" s="466"/>
      <c r="B1542" s="256"/>
      <c r="C1542" s="253"/>
      <c r="D1542" s="673"/>
      <c r="E1542" s="673"/>
      <c r="F1542" s="673"/>
      <c r="G1542" s="673"/>
      <c r="H1542" s="673"/>
      <c r="I1542" s="673"/>
      <c r="J1542" s="673"/>
      <c r="K1542" s="673"/>
      <c r="L1542" s="673"/>
      <c r="M1542" s="673"/>
      <c r="N1542" s="673"/>
      <c r="O1542" s="673"/>
      <c r="P1542" s="673"/>
      <c r="Q1542" s="673"/>
      <c r="R1542" s="673"/>
      <c r="S1542" s="673"/>
      <c r="T1542" s="673"/>
      <c r="U1542" s="673"/>
      <c r="V1542" s="673"/>
      <c r="W1542" s="673"/>
      <c r="X1542" s="673"/>
      <c r="Y1542" s="673"/>
      <c r="Z1542" s="673"/>
      <c r="AA1542" s="673"/>
      <c r="AB1542" s="673"/>
      <c r="AC1542" s="673"/>
      <c r="AD1542" s="673"/>
      <c r="AE1542" s="673"/>
      <c r="AF1542" s="673"/>
      <c r="AG1542" s="364"/>
      <c r="AH1542" s="364"/>
      <c r="AI1542" s="364"/>
      <c r="AJ1542" s="364"/>
      <c r="AK1542" s="364"/>
      <c r="AL1542" s="364"/>
      <c r="AM1542" s="364"/>
      <c r="AN1542" s="364"/>
      <c r="AO1542" s="364"/>
      <c r="AP1542" s="364"/>
      <c r="AQ1542" s="364"/>
      <c r="AR1542" s="364"/>
      <c r="AS1542" s="364"/>
      <c r="AT1542" s="364"/>
      <c r="AU1542" s="268"/>
    </row>
    <row r="1543" spans="1:47" ht="15.6" outlineLevel="1">
      <c r="A1543" s="466"/>
      <c r="B1543" s="678" t="s">
        <v>934</v>
      </c>
      <c r="AU1543" s="674"/>
    </row>
    <row r="1544" spans="1:47" ht="15" outlineLevel="1">
      <c r="A1544" s="466">
        <v>50</v>
      </c>
      <c r="B1544" s="256"/>
      <c r="AU1544" s="674"/>
    </row>
    <row r="1545" spans="1:47" ht="15.6" outlineLevel="1">
      <c r="A1545" s="466"/>
      <c r="B1545" s="381" t="s">
        <v>933</v>
      </c>
      <c r="C1545" s="253" t="s">
        <v>25</v>
      </c>
      <c r="D1545" s="257"/>
      <c r="E1545" s="257"/>
      <c r="F1545" s="257"/>
      <c r="G1545" s="257"/>
      <c r="H1545" s="257"/>
      <c r="I1545" s="257"/>
      <c r="J1545" s="257"/>
      <c r="K1545" s="257"/>
      <c r="L1545" s="257"/>
      <c r="M1545" s="257"/>
      <c r="N1545" s="257"/>
      <c r="O1545" s="257"/>
      <c r="P1545" s="257"/>
      <c r="Q1545" s="257"/>
      <c r="R1545" s="257">
        <v>12</v>
      </c>
      <c r="S1545" s="257"/>
      <c r="T1545" s="257"/>
      <c r="U1545" s="257"/>
      <c r="V1545" s="257"/>
      <c r="W1545" s="257"/>
      <c r="X1545" s="257"/>
      <c r="Y1545" s="257"/>
      <c r="Z1545" s="257"/>
      <c r="AA1545" s="257"/>
      <c r="AB1545" s="257"/>
      <c r="AC1545" s="257"/>
      <c r="AD1545" s="257"/>
      <c r="AE1545" s="257"/>
      <c r="AF1545" s="673"/>
      <c r="AG1545" s="379"/>
      <c r="AH1545" s="368"/>
      <c r="AI1545" s="368"/>
      <c r="AJ1545" s="368"/>
      <c r="AK1545" s="368"/>
      <c r="AL1545" s="368"/>
      <c r="AM1545" s="368"/>
      <c r="AN1545" s="368"/>
      <c r="AO1545" s="368"/>
      <c r="AP1545" s="368"/>
      <c r="AQ1545" s="368"/>
      <c r="AR1545" s="368"/>
      <c r="AS1545" s="368"/>
      <c r="AT1545" s="368"/>
      <c r="AU1545" s="258">
        <f>SUM(AG1545:AT1545)</f>
        <v>0</v>
      </c>
    </row>
    <row r="1546" spans="1:47" ht="15" outlineLevel="1">
      <c r="A1546" s="466"/>
      <c r="B1546" s="256" t="s">
        <v>741</v>
      </c>
      <c r="C1546" s="253" t="s">
        <v>163</v>
      </c>
      <c r="D1546" s="257"/>
      <c r="E1546" s="257"/>
      <c r="F1546" s="257"/>
      <c r="G1546" s="257"/>
      <c r="H1546" s="257"/>
      <c r="I1546" s="257"/>
      <c r="J1546" s="257"/>
      <c r="K1546" s="257"/>
      <c r="L1546" s="257"/>
      <c r="M1546" s="257"/>
      <c r="N1546" s="257"/>
      <c r="O1546" s="257"/>
      <c r="P1546" s="257"/>
      <c r="Q1546" s="257"/>
      <c r="R1546" s="257">
        <f>R1545</f>
        <v>12</v>
      </c>
      <c r="S1546" s="257"/>
      <c r="T1546" s="257"/>
      <c r="U1546" s="257"/>
      <c r="V1546" s="257"/>
      <c r="W1546" s="257"/>
      <c r="X1546" s="257"/>
      <c r="Y1546" s="257"/>
      <c r="Z1546" s="257"/>
      <c r="AA1546" s="257"/>
      <c r="AB1546" s="257"/>
      <c r="AC1546" s="257"/>
      <c r="AD1546" s="257"/>
      <c r="AE1546" s="257"/>
      <c r="AF1546" s="673"/>
      <c r="AG1546" s="364">
        <f>AG1545</f>
        <v>0</v>
      </c>
      <c r="AH1546" s="364">
        <f t="shared" ref="AH1546:AT1546" si="3620">AH1545</f>
        <v>0</v>
      </c>
      <c r="AI1546" s="364">
        <f t="shared" si="3620"/>
        <v>0</v>
      </c>
      <c r="AJ1546" s="364">
        <f t="shared" si="3620"/>
        <v>0</v>
      </c>
      <c r="AK1546" s="364">
        <f t="shared" si="3620"/>
        <v>0</v>
      </c>
      <c r="AL1546" s="364">
        <f t="shared" si="3620"/>
        <v>0</v>
      </c>
      <c r="AM1546" s="364">
        <f t="shared" si="3620"/>
        <v>0</v>
      </c>
      <c r="AN1546" s="364">
        <f t="shared" si="3620"/>
        <v>0</v>
      </c>
      <c r="AO1546" s="364">
        <f t="shared" si="3620"/>
        <v>0</v>
      </c>
      <c r="AP1546" s="364">
        <f t="shared" si="3620"/>
        <v>0</v>
      </c>
      <c r="AQ1546" s="364">
        <f t="shared" si="3620"/>
        <v>0</v>
      </c>
      <c r="AR1546" s="364">
        <f t="shared" si="3620"/>
        <v>0</v>
      </c>
      <c r="AS1546" s="364">
        <f t="shared" si="3620"/>
        <v>0</v>
      </c>
      <c r="AT1546" s="364">
        <f t="shared" si="3620"/>
        <v>0</v>
      </c>
      <c r="AU1546" s="268"/>
    </row>
    <row r="1547" spans="1:47" ht="15.75" customHeight="1" outlineLevel="1">
      <c r="A1547" s="466"/>
      <c r="B1547" s="256"/>
      <c r="C1547" s="267"/>
      <c r="D1547" s="253"/>
      <c r="E1547" s="253"/>
      <c r="F1547" s="253"/>
      <c r="G1547" s="253"/>
      <c r="H1547" s="253"/>
      <c r="I1547" s="253"/>
      <c r="J1547" s="253"/>
      <c r="K1547" s="253"/>
      <c r="L1547" s="253"/>
      <c r="M1547" s="253"/>
      <c r="N1547" s="253"/>
      <c r="O1547" s="253"/>
      <c r="P1547" s="253"/>
      <c r="Q1547" s="253"/>
      <c r="R1547" s="253"/>
      <c r="S1547" s="253"/>
      <c r="T1547" s="253"/>
      <c r="U1547" s="253"/>
      <c r="V1547" s="253"/>
      <c r="W1547" s="253"/>
      <c r="X1547" s="253"/>
      <c r="Y1547" s="253"/>
      <c r="Z1547" s="253"/>
      <c r="AA1547" s="253"/>
      <c r="AB1547" s="253"/>
      <c r="AC1547" s="253"/>
      <c r="AD1547" s="253"/>
      <c r="AE1547" s="253"/>
      <c r="AF1547" s="253"/>
      <c r="AG1547" s="263"/>
      <c r="AH1547" s="263"/>
      <c r="AI1547" s="263"/>
      <c r="AJ1547" s="263"/>
      <c r="AK1547" s="263"/>
      <c r="AL1547" s="263"/>
      <c r="AM1547" s="263"/>
      <c r="AN1547" s="263"/>
      <c r="AO1547" s="263"/>
      <c r="AP1547" s="263"/>
      <c r="AQ1547" s="263"/>
      <c r="AR1547" s="263"/>
      <c r="AS1547" s="263"/>
      <c r="AT1547" s="263"/>
      <c r="AU1547" s="268"/>
    </row>
    <row r="1548" spans="1:47" ht="15.6">
      <c r="B1548" s="288" t="s">
        <v>742</v>
      </c>
      <c r="C1548" s="290"/>
      <c r="D1548" s="290">
        <f>SUM(D1386:D1541)</f>
        <v>0</v>
      </c>
      <c r="E1548" s="290"/>
      <c r="F1548" s="290"/>
      <c r="G1548" s="290"/>
      <c r="H1548" s="290"/>
      <c r="I1548" s="290"/>
      <c r="J1548" s="290"/>
      <c r="K1548" s="290"/>
      <c r="L1548" s="290"/>
      <c r="M1548" s="290"/>
      <c r="N1548" s="290"/>
      <c r="O1548" s="290"/>
      <c r="P1548" s="290"/>
      <c r="Q1548" s="290"/>
      <c r="R1548" s="290"/>
      <c r="S1548" s="290">
        <f>SUM(S1386:S1541)</f>
        <v>0</v>
      </c>
      <c r="T1548" s="290"/>
      <c r="U1548" s="290"/>
      <c r="V1548" s="290"/>
      <c r="W1548" s="290"/>
      <c r="X1548" s="290"/>
      <c r="Y1548" s="290"/>
      <c r="Z1548" s="290"/>
      <c r="AA1548" s="290"/>
      <c r="AB1548" s="290"/>
      <c r="AC1548" s="290"/>
      <c r="AD1548" s="290"/>
      <c r="AE1548" s="290"/>
      <c r="AF1548" s="290"/>
      <c r="AG1548" s="290">
        <f>IF(AG1384="kWh",SUMPRODUCT(D1386:D1541,AG1386:AG1541))</f>
        <v>0</v>
      </c>
      <c r="AH1548" s="290">
        <f>IF(AH1384="kWh",SUMPRODUCT(D1386:D1541,AH1386:AH1541))</f>
        <v>0</v>
      </c>
      <c r="AI1548" s="290">
        <f>IF(AI1384="kw",SUMPRODUCT(R1386:R1541,S1386:S1541,AI1386:AI1541),SUMPRODUCT(D1386:D1541,AI1386:AI1541))</f>
        <v>0</v>
      </c>
      <c r="AJ1548" s="290">
        <f>IF(AJ1384="kw",SUMPRODUCT(R1386:R1541,S1386:S1541,AJ1386:AJ1541),SUMPRODUCT(D1386:D1541,AJ1386:AJ1541))</f>
        <v>0</v>
      </c>
      <c r="AK1548" s="290">
        <f>IF(AK1384="kw",SUMPRODUCT(R1386:R1541,S1386:S1541,AK1386:AK1541),SUMPRODUCT(D1386:D1541,AK1386:AK1541))</f>
        <v>0</v>
      </c>
      <c r="AL1548" s="290">
        <f>IF(AL1384="kw",SUMPRODUCT(R1386:R1541,S1386:S1541,AL1386:AL1541),SUMPRODUCT(D1386:D1541,AL1386:AL1541))</f>
        <v>0</v>
      </c>
      <c r="AM1548" s="290">
        <f>IF(AM1384="kw",SUMPRODUCT(R1386:R1541,S1386:S1541,AM1386:AM1541),SUMPRODUCT(D1386:D1541,AM1386:AM1541))</f>
        <v>0</v>
      </c>
      <c r="AN1548" s="290">
        <f>IF(AN1384="kw",SUMPRODUCT(R1386:R1541,S1386:S1541,AN1386:AN1541),SUMPRODUCT(D1386:D1541,AN1386:AN1541))</f>
        <v>0</v>
      </c>
      <c r="AO1548" s="290">
        <f>IF(AO1384="kw",SUMPRODUCT(R1386:R1541,S1386:S1541,AO1386:AO1541),SUMPRODUCT(D1386:D1541,AO1386:AO1541))</f>
        <v>0</v>
      </c>
      <c r="AP1548" s="290">
        <f>IF(AP1384="kw",SUMPRODUCT(R1386:R1541,S1386:S1541,AP1386:AP1541),SUMPRODUCT(D1386:D1541,AP1386:AP1541))</f>
        <v>0</v>
      </c>
      <c r="AQ1548" s="290">
        <f>IF(AQ1384="kw",SUMPRODUCT(R1386:R1541,S1386:S1541,AQ1386:AQ1541),SUMPRODUCT(D1386:D1541,AQ1386:AQ1541))</f>
        <v>0</v>
      </c>
      <c r="AR1548" s="290">
        <f>IF(AR1384="kw",SUMPRODUCT(R1386:R1541,S1386:S1541,AR1386:AR1541),SUMPRODUCT(D1386:D1541,AR1386:AR1541))</f>
        <v>0</v>
      </c>
      <c r="AS1548" s="290">
        <f>IF(AS1384="kw",SUMPRODUCT(R1386:R1541,S1386:S1541,AS1386:AS1541),SUMPRODUCT(D1386:D1541,AS1386:AS1541))</f>
        <v>0</v>
      </c>
      <c r="AT1548" s="290">
        <f>IF(AT1384="kw",SUMPRODUCT(R1386:R1541,S1386:S1541,AT1386:AT1541),SUMPRODUCT(D1386:D1541,AT1386:AT1541))</f>
        <v>0</v>
      </c>
      <c r="AU1548" s="291"/>
    </row>
    <row r="1549" spans="1:47" ht="15.6">
      <c r="B1549" s="345" t="s">
        <v>743</v>
      </c>
      <c r="C1549" s="346"/>
      <c r="D1549" s="346"/>
      <c r="E1549" s="346"/>
      <c r="F1549" s="346"/>
      <c r="G1549" s="346"/>
      <c r="H1549" s="346"/>
      <c r="I1549" s="346"/>
      <c r="J1549" s="346"/>
      <c r="K1549" s="346"/>
      <c r="L1549" s="346"/>
      <c r="M1549" s="346"/>
      <c r="N1549" s="346"/>
      <c r="O1549" s="346"/>
      <c r="P1549" s="346"/>
      <c r="Q1549" s="346"/>
      <c r="R1549" s="346"/>
      <c r="S1549" s="346"/>
      <c r="T1549" s="346"/>
      <c r="U1549" s="346"/>
      <c r="V1549" s="346"/>
      <c r="W1549" s="346"/>
      <c r="X1549" s="346"/>
      <c r="Y1549" s="346"/>
      <c r="Z1549" s="346"/>
      <c r="AA1549" s="346"/>
      <c r="AB1549" s="346"/>
      <c r="AC1549" s="346"/>
      <c r="AD1549" s="346"/>
      <c r="AE1549" s="346"/>
      <c r="AF1549" s="346"/>
      <c r="AG1549" s="346">
        <f>HLOOKUP(AG1383,'2. LRAMVA Threshold'!$B$42:$Q$60,14,FALSE)</f>
        <v>494885</v>
      </c>
      <c r="AH1549" s="346">
        <f>HLOOKUP(AH1383,'2. LRAMVA Threshold'!$B$42:$Q$60,14,FALSE)</f>
        <v>2573404</v>
      </c>
      <c r="AI1549" s="346">
        <f>HLOOKUP(AI1383,'2. LRAMVA Threshold'!$B$42:$Q$60,14,FALSE)</f>
        <v>576</v>
      </c>
      <c r="AJ1549" s="346">
        <f>HLOOKUP(AJ1383,'2. LRAMVA Threshold'!$B$42:$Q$60,14,FALSE)</f>
        <v>0</v>
      </c>
      <c r="AK1549" s="346">
        <f>HLOOKUP(AK1383,'2. LRAMVA Threshold'!$B$42:$Q$60,14,FALSE)</f>
        <v>0</v>
      </c>
      <c r="AL1549" s="346">
        <f>HLOOKUP(AL1383,'2. LRAMVA Threshold'!$B$42:$Q$60,14,FALSE)</f>
        <v>0</v>
      </c>
      <c r="AM1549" s="346">
        <f>HLOOKUP(AM1383,'2. LRAMVA Threshold'!$B$42:$Q$60,14,FALSE)</f>
        <v>0</v>
      </c>
      <c r="AN1549" s="346">
        <f>HLOOKUP(AN1383,'2. LRAMVA Threshold'!$B$42:$Q$60,14,FALSE)</f>
        <v>0</v>
      </c>
      <c r="AO1549" s="346">
        <f>HLOOKUP(AO1383,'2. LRAMVA Threshold'!$B$42:$Q$60,14,FALSE)</f>
        <v>0</v>
      </c>
      <c r="AP1549" s="346">
        <f>HLOOKUP(AP1383,'2. LRAMVA Threshold'!$B$42:$Q$60,14,FALSE)</f>
        <v>0</v>
      </c>
      <c r="AQ1549" s="346">
        <f>HLOOKUP(AQ1383,'2. LRAMVA Threshold'!$B$42:$Q$60,14,FALSE)</f>
        <v>0</v>
      </c>
      <c r="AR1549" s="346">
        <f>HLOOKUP(AR1383,'2. LRAMVA Threshold'!$B$42:$Q$60,14,FALSE)</f>
        <v>0</v>
      </c>
      <c r="AS1549" s="346">
        <f>HLOOKUP(AS1383,'2. LRAMVA Threshold'!$B$42:$Q$60,14,FALSE)</f>
        <v>0</v>
      </c>
      <c r="AT1549" s="346">
        <f>HLOOKUP(AT1383,'2. LRAMVA Threshold'!$B$42:$Q$60,14,FALSE)</f>
        <v>0</v>
      </c>
      <c r="AU1549" s="395"/>
    </row>
    <row r="1550" spans="1:47" ht="15">
      <c r="B1550" s="348"/>
      <c r="C1550" s="385"/>
      <c r="D1550" s="386"/>
      <c r="E1550" s="386"/>
      <c r="F1550" s="386"/>
      <c r="G1550" s="386"/>
      <c r="H1550" s="386"/>
      <c r="I1550" s="386"/>
      <c r="J1550" s="386"/>
      <c r="K1550" s="386"/>
      <c r="L1550" s="386"/>
      <c r="M1550" s="386"/>
      <c r="N1550" s="350"/>
      <c r="O1550" s="350"/>
      <c r="P1550" s="350"/>
      <c r="Q1550" s="350"/>
      <c r="R1550" s="386"/>
      <c r="S1550" s="387"/>
      <c r="T1550" s="386"/>
      <c r="U1550" s="386"/>
      <c r="V1550" s="386"/>
      <c r="W1550" s="388"/>
      <c r="X1550" s="388"/>
      <c r="Y1550" s="388"/>
      <c r="Z1550" s="388"/>
      <c r="AA1550" s="386"/>
      <c r="AB1550" s="386"/>
      <c r="AC1550" s="350"/>
      <c r="AD1550" s="350"/>
      <c r="AE1550" s="350"/>
      <c r="AF1550" s="350"/>
      <c r="AG1550" s="389"/>
      <c r="AH1550" s="389"/>
      <c r="AI1550" s="389"/>
      <c r="AJ1550" s="389"/>
      <c r="AK1550" s="389"/>
      <c r="AL1550" s="389"/>
      <c r="AM1550" s="389"/>
      <c r="AN1550" s="353"/>
      <c r="AO1550" s="353"/>
      <c r="AP1550" s="353"/>
      <c r="AQ1550" s="353"/>
      <c r="AR1550" s="353"/>
      <c r="AS1550" s="353"/>
      <c r="AT1550" s="353"/>
      <c r="AU1550" s="354"/>
    </row>
    <row r="1551" spans="1:47" ht="15">
      <c r="B1551" s="285" t="s">
        <v>744</v>
      </c>
      <c r="C1551" s="298"/>
      <c r="D1551" s="298"/>
      <c r="E1551" s="331"/>
      <c r="F1551" s="331"/>
      <c r="G1551" s="331"/>
      <c r="H1551" s="331"/>
      <c r="I1551" s="331"/>
      <c r="J1551" s="331"/>
      <c r="K1551" s="331"/>
      <c r="L1551" s="331"/>
      <c r="M1551" s="331"/>
      <c r="N1551" s="331"/>
      <c r="O1551" s="331"/>
      <c r="P1551" s="331"/>
      <c r="Q1551" s="331"/>
      <c r="R1551" s="331"/>
      <c r="S1551" s="253"/>
      <c r="T1551" s="300"/>
      <c r="U1551" s="300"/>
      <c r="V1551" s="300"/>
      <c r="W1551" s="299"/>
      <c r="X1551" s="299"/>
      <c r="Y1551" s="299"/>
      <c r="Z1551" s="299"/>
      <c r="AA1551" s="300"/>
      <c r="AB1551" s="300"/>
      <c r="AC1551" s="300"/>
      <c r="AD1551" s="300"/>
      <c r="AE1551" s="300"/>
      <c r="AF1551" s="300"/>
      <c r="AG1551" s="737">
        <f>HLOOKUP(AG35,'3.  Distribution Rates'!$C$122:$P$135,14,FALSE)</f>
        <v>0</v>
      </c>
      <c r="AH1551" s="737">
        <f>HLOOKUP(AH35,'3.  Distribution Rates'!$C$122:$P$135,14,FALSE)</f>
        <v>1.7999999999999999E-2</v>
      </c>
      <c r="AI1551" s="301">
        <f>HLOOKUP(AI35,'3.  Distribution Rates'!$C$122:$P$135,14,FALSE)</f>
        <v>3.7345000000000002</v>
      </c>
      <c r="AJ1551" s="301">
        <f>HLOOKUP(AJ35,'3.  Distribution Rates'!$C$122:$P$135,14,FALSE)</f>
        <v>3.9982000000000002</v>
      </c>
      <c r="AK1551" s="301">
        <f>HLOOKUP(AK35,'3.  Distribution Rates'!$C$122:$P$135,14,FALSE)</f>
        <v>0</v>
      </c>
      <c r="AL1551" s="301">
        <f>HLOOKUP(AL35,'3.  Distribution Rates'!$C$122:$P$135,14,FALSE)</f>
        <v>0</v>
      </c>
      <c r="AM1551" s="301">
        <f>HLOOKUP(AM35,'3.  Distribution Rates'!$C$122:$P$135,14,FALSE)</f>
        <v>0</v>
      </c>
      <c r="AN1551" s="301">
        <f>HLOOKUP(AN35,'3.  Distribution Rates'!$C$122:$P$135,14,FALSE)</f>
        <v>0</v>
      </c>
      <c r="AO1551" s="301">
        <f>HLOOKUP(AO35,'3.  Distribution Rates'!$C$122:$P$135,14,FALSE)</f>
        <v>0</v>
      </c>
      <c r="AP1551" s="301">
        <f>HLOOKUP(AP35,'3.  Distribution Rates'!$C$122:$P$135,14,FALSE)</f>
        <v>0</v>
      </c>
      <c r="AQ1551" s="301">
        <f>HLOOKUP(AQ35,'3.  Distribution Rates'!$C$122:$P$135,14,FALSE)</f>
        <v>0</v>
      </c>
      <c r="AR1551" s="301">
        <f>HLOOKUP(AR35,'3.  Distribution Rates'!$C$122:$P$135,14,FALSE)</f>
        <v>0</v>
      </c>
      <c r="AS1551" s="301">
        <f>HLOOKUP(AS35,'3.  Distribution Rates'!$C$122:$P$135,14,FALSE)</f>
        <v>0</v>
      </c>
      <c r="AT1551" s="301">
        <f>HLOOKUP(AT35,'3.  Distribution Rates'!$C$122:$P$135,14,FALSE)</f>
        <v>0</v>
      </c>
      <c r="AU1551" s="397"/>
    </row>
    <row r="1552" spans="1:47" ht="15">
      <c r="B1552" s="285" t="s">
        <v>745</v>
      </c>
      <c r="C1552" s="303"/>
      <c r="D1552" s="245"/>
      <c r="E1552" s="242"/>
      <c r="F1552" s="242"/>
      <c r="G1552" s="242"/>
      <c r="H1552" s="242"/>
      <c r="I1552" s="242"/>
      <c r="J1552" s="242"/>
      <c r="K1552" s="242"/>
      <c r="L1552" s="242"/>
      <c r="M1552" s="242"/>
      <c r="N1552" s="242"/>
      <c r="O1552" s="242"/>
      <c r="P1552" s="242"/>
      <c r="Q1552" s="242"/>
      <c r="R1552" s="242"/>
      <c r="S1552" s="253"/>
      <c r="T1552" s="242"/>
      <c r="U1552" s="242"/>
      <c r="V1552" s="242"/>
      <c r="W1552" s="245"/>
      <c r="X1552" s="245"/>
      <c r="Y1552" s="245"/>
      <c r="Z1552" s="245"/>
      <c r="AA1552" s="242"/>
      <c r="AB1552" s="242"/>
      <c r="AC1552" s="242"/>
      <c r="AD1552" s="242"/>
      <c r="AE1552" s="242"/>
      <c r="AF1552" s="242"/>
      <c r="AG1552" s="333">
        <f>'4.  2011-2014 LRAM'!AM145*AG1551</f>
        <v>0</v>
      </c>
      <c r="AH1552" s="333">
        <f>'4.  2011-2014 LRAM'!AN145*AH1551</f>
        <v>0</v>
      </c>
      <c r="AI1552" s="333">
        <f>'4.  2011-2014 LRAM'!AO145*AI1551</f>
        <v>0</v>
      </c>
      <c r="AJ1552" s="333">
        <f>'4.  2011-2014 LRAM'!AP145*AJ1551</f>
        <v>0</v>
      </c>
      <c r="AK1552" s="333">
        <f>'4.  2011-2014 LRAM'!AQ145*AK1551</f>
        <v>0</v>
      </c>
      <c r="AL1552" s="333">
        <f>'4.  2011-2014 LRAM'!AR145*AL1551</f>
        <v>0</v>
      </c>
      <c r="AM1552" s="333">
        <f>'4.  2011-2014 LRAM'!AS145*AM1551</f>
        <v>0</v>
      </c>
      <c r="AN1552" s="333">
        <f>'4.  2011-2014 LRAM'!AT145*AN1551</f>
        <v>0</v>
      </c>
      <c r="AO1552" s="333">
        <f>'4.  2011-2014 LRAM'!AU145*AO1551</f>
        <v>0</v>
      </c>
      <c r="AP1552" s="333">
        <f>'4.  2011-2014 LRAM'!AV145*AP1551</f>
        <v>0</v>
      </c>
      <c r="AQ1552" s="333">
        <f>'4.  2011-2014 LRAM'!AW145*AQ1551</f>
        <v>0</v>
      </c>
      <c r="AR1552" s="333">
        <f>'4.  2011-2014 LRAM'!AX145*AR1551</f>
        <v>0</v>
      </c>
      <c r="AS1552" s="333">
        <f>'4.  2011-2014 LRAM'!AY145*AS1551</f>
        <v>0</v>
      </c>
      <c r="AT1552" s="333">
        <f>'4.  2011-2014 LRAM'!AZ145*AT1551</f>
        <v>0</v>
      </c>
      <c r="AU1552" s="545">
        <f>SUM(AG1552:AT1552)</f>
        <v>0</v>
      </c>
    </row>
    <row r="1553" spans="2:47" ht="15">
      <c r="B1553" s="285" t="s">
        <v>746</v>
      </c>
      <c r="C1553" s="303"/>
      <c r="D1553" s="245"/>
      <c r="E1553" s="242"/>
      <c r="F1553" s="242"/>
      <c r="G1553" s="242"/>
      <c r="H1553" s="242"/>
      <c r="I1553" s="242"/>
      <c r="J1553" s="242"/>
      <c r="K1553" s="242"/>
      <c r="L1553" s="242"/>
      <c r="M1553" s="242"/>
      <c r="N1553" s="242"/>
      <c r="O1553" s="242"/>
      <c r="P1553" s="242"/>
      <c r="Q1553" s="242"/>
      <c r="R1553" s="242"/>
      <c r="S1553" s="253"/>
      <c r="T1553" s="242"/>
      <c r="U1553" s="242"/>
      <c r="V1553" s="242"/>
      <c r="W1553" s="245"/>
      <c r="X1553" s="245"/>
      <c r="Y1553" s="245"/>
      <c r="Z1553" s="245"/>
      <c r="AA1553" s="242"/>
      <c r="AB1553" s="242"/>
      <c r="AC1553" s="242"/>
      <c r="AD1553" s="242"/>
      <c r="AE1553" s="242"/>
      <c r="AF1553" s="242"/>
      <c r="AG1553" s="333">
        <f>'4.  2011-2014 LRAM'!AM285*AG1551</f>
        <v>0</v>
      </c>
      <c r="AH1553" s="333">
        <f>'4.  2011-2014 LRAM'!AN285*AH1551</f>
        <v>0</v>
      </c>
      <c r="AI1553" s="333">
        <f>'4.  2011-2014 LRAM'!AO285*AI1551</f>
        <v>0</v>
      </c>
      <c r="AJ1553" s="333">
        <f>'4.  2011-2014 LRAM'!AP285*AJ1551</f>
        <v>0</v>
      </c>
      <c r="AK1553" s="333">
        <f>'4.  2011-2014 LRAM'!AQ285*AK1551</f>
        <v>0</v>
      </c>
      <c r="AL1553" s="333">
        <f>'4.  2011-2014 LRAM'!AR285*AL1551</f>
        <v>0</v>
      </c>
      <c r="AM1553" s="333">
        <f>'4.  2011-2014 LRAM'!AS285*AM1551</f>
        <v>0</v>
      </c>
      <c r="AN1553" s="333">
        <f>'4.  2011-2014 LRAM'!AT285*AN1551</f>
        <v>0</v>
      </c>
      <c r="AO1553" s="333">
        <f>'4.  2011-2014 LRAM'!AU285*AO1551</f>
        <v>0</v>
      </c>
      <c r="AP1553" s="333">
        <f>'4.  2011-2014 LRAM'!AV285*AP1551</f>
        <v>0</v>
      </c>
      <c r="AQ1553" s="333">
        <f>'4.  2011-2014 LRAM'!AW285*AQ1551</f>
        <v>0</v>
      </c>
      <c r="AR1553" s="333">
        <f>'4.  2011-2014 LRAM'!AX285*AR1551</f>
        <v>0</v>
      </c>
      <c r="AS1553" s="333">
        <f>'4.  2011-2014 LRAM'!AY285*AS1551</f>
        <v>0</v>
      </c>
      <c r="AT1553" s="333">
        <f>'4.  2011-2014 LRAM'!AZ285*AT1551</f>
        <v>0</v>
      </c>
      <c r="AU1553" s="545">
        <f t="shared" ref="AU1553:AU1562" si="3621">SUM(AG1553:AT1553)</f>
        <v>0</v>
      </c>
    </row>
    <row r="1554" spans="2:47" ht="15">
      <c r="B1554" s="285" t="s">
        <v>747</v>
      </c>
      <c r="C1554" s="303"/>
      <c r="D1554" s="245"/>
      <c r="E1554" s="242"/>
      <c r="F1554" s="242"/>
      <c r="G1554" s="242"/>
      <c r="H1554" s="242"/>
      <c r="I1554" s="242"/>
      <c r="J1554" s="242"/>
      <c r="K1554" s="242"/>
      <c r="L1554" s="242"/>
      <c r="M1554" s="242"/>
      <c r="N1554" s="242"/>
      <c r="O1554" s="242"/>
      <c r="P1554" s="242"/>
      <c r="Q1554" s="242"/>
      <c r="R1554" s="242"/>
      <c r="S1554" s="253"/>
      <c r="T1554" s="242"/>
      <c r="U1554" s="242"/>
      <c r="V1554" s="242"/>
      <c r="W1554" s="245"/>
      <c r="X1554" s="245"/>
      <c r="Y1554" s="245"/>
      <c r="Z1554" s="245"/>
      <c r="AA1554" s="242"/>
      <c r="AB1554" s="242"/>
      <c r="AC1554" s="242"/>
      <c r="AD1554" s="242"/>
      <c r="AE1554" s="242"/>
      <c r="AF1554" s="242"/>
      <c r="AG1554" s="333">
        <f>'4.  2011-2014 LRAM'!AM422*AG1551</f>
        <v>0</v>
      </c>
      <c r="AH1554" s="333">
        <f>'4.  2011-2014 LRAM'!AN422*AH1551</f>
        <v>0</v>
      </c>
      <c r="AI1554" s="333">
        <f>'4.  2011-2014 LRAM'!AO422*AI1551</f>
        <v>0</v>
      </c>
      <c r="AJ1554" s="333">
        <f>'4.  2011-2014 LRAM'!AP422*AJ1551</f>
        <v>0</v>
      </c>
      <c r="AK1554" s="333">
        <f>'4.  2011-2014 LRAM'!AQ422*AK1551</f>
        <v>0</v>
      </c>
      <c r="AL1554" s="333">
        <f>'4.  2011-2014 LRAM'!AR422*AL1551</f>
        <v>0</v>
      </c>
      <c r="AM1554" s="333">
        <f>'4.  2011-2014 LRAM'!AS422*AM1551</f>
        <v>0</v>
      </c>
      <c r="AN1554" s="333">
        <f>'4.  2011-2014 LRAM'!AT422*AN1551</f>
        <v>0</v>
      </c>
      <c r="AO1554" s="333">
        <f>'4.  2011-2014 LRAM'!AU422*AO1551</f>
        <v>0</v>
      </c>
      <c r="AP1554" s="333">
        <f>'4.  2011-2014 LRAM'!AV422*AP1551</f>
        <v>0</v>
      </c>
      <c r="AQ1554" s="333">
        <f>'4.  2011-2014 LRAM'!AW422*AQ1551</f>
        <v>0</v>
      </c>
      <c r="AR1554" s="333">
        <f>'4.  2011-2014 LRAM'!AX422*AR1551</f>
        <v>0</v>
      </c>
      <c r="AS1554" s="333">
        <f>'4.  2011-2014 LRAM'!AY422*AS1551</f>
        <v>0</v>
      </c>
      <c r="AT1554" s="333">
        <f>'4.  2011-2014 LRAM'!AZ422*AT1551</f>
        <v>0</v>
      </c>
      <c r="AU1554" s="545">
        <f>SUM(AG1554:AT1554)</f>
        <v>0</v>
      </c>
    </row>
    <row r="1555" spans="2:47" ht="15">
      <c r="B1555" s="285" t="s">
        <v>748</v>
      </c>
      <c r="C1555" s="303"/>
      <c r="D1555" s="245"/>
      <c r="E1555" s="242"/>
      <c r="F1555" s="242"/>
      <c r="G1555" s="242"/>
      <c r="H1555" s="242"/>
      <c r="I1555" s="242"/>
      <c r="J1555" s="242"/>
      <c r="K1555" s="242"/>
      <c r="L1555" s="242"/>
      <c r="M1555" s="242"/>
      <c r="N1555" s="242"/>
      <c r="O1555" s="242"/>
      <c r="P1555" s="242"/>
      <c r="Q1555" s="242"/>
      <c r="R1555" s="242"/>
      <c r="S1555" s="253"/>
      <c r="T1555" s="242"/>
      <c r="U1555" s="242"/>
      <c r="V1555" s="242"/>
      <c r="W1555" s="245"/>
      <c r="X1555" s="245"/>
      <c r="Y1555" s="245"/>
      <c r="Z1555" s="245"/>
      <c r="AA1555" s="242"/>
      <c r="AB1555" s="242"/>
      <c r="AC1555" s="242"/>
      <c r="AD1555" s="242"/>
      <c r="AE1555" s="242"/>
      <c r="AF1555" s="242"/>
      <c r="AG1555" s="333">
        <f>'4.  2011-2014 LRAM'!AM560*AG1551</f>
        <v>0</v>
      </c>
      <c r="AH1555" s="333">
        <f>'4.  2011-2014 LRAM'!AN560*AH1551</f>
        <v>6440.1136653599997</v>
      </c>
      <c r="AI1555" s="333">
        <f>'4.  2011-2014 LRAM'!AO560*AI1551</f>
        <v>10468.950964606134</v>
      </c>
      <c r="AJ1555" s="333">
        <f>'4.  2011-2014 LRAM'!AP560*AJ1551</f>
        <v>0</v>
      </c>
      <c r="AK1555" s="333">
        <f>'4.  2011-2014 LRAM'!AQ560*AK1551</f>
        <v>0</v>
      </c>
      <c r="AL1555" s="333">
        <f>'4.  2011-2014 LRAM'!AR560*AL1551</f>
        <v>0</v>
      </c>
      <c r="AM1555" s="333">
        <f>'4.  2011-2014 LRAM'!AS560*AM1551</f>
        <v>0</v>
      </c>
      <c r="AN1555" s="333">
        <f>'4.  2011-2014 LRAM'!AT560*AN1551</f>
        <v>0</v>
      </c>
      <c r="AO1555" s="333">
        <f>'4.  2011-2014 LRAM'!AU560*AO1551</f>
        <v>0</v>
      </c>
      <c r="AP1555" s="333">
        <f>'4.  2011-2014 LRAM'!AV560*AP1551</f>
        <v>0</v>
      </c>
      <c r="AQ1555" s="333">
        <f>'4.  2011-2014 LRAM'!AW560*AQ1551</f>
        <v>0</v>
      </c>
      <c r="AR1555" s="333">
        <f>'4.  2011-2014 LRAM'!AX560*AR1551</f>
        <v>0</v>
      </c>
      <c r="AS1555" s="333">
        <f>'4.  2011-2014 LRAM'!AY560*AS1551</f>
        <v>0</v>
      </c>
      <c r="AT1555" s="333">
        <f>'4.  2011-2014 LRAM'!AZ560*AT1551</f>
        <v>0</v>
      </c>
      <c r="AU1555" s="545">
        <f>SUM(AG1555:AT1555)</f>
        <v>16909.064629966135</v>
      </c>
    </row>
    <row r="1556" spans="2:47" ht="15">
      <c r="B1556" s="285" t="s">
        <v>749</v>
      </c>
      <c r="C1556" s="303"/>
      <c r="D1556" s="245"/>
      <c r="E1556" s="242"/>
      <c r="F1556" s="242"/>
      <c r="G1556" s="242"/>
      <c r="H1556" s="242"/>
      <c r="I1556" s="242"/>
      <c r="J1556" s="242"/>
      <c r="K1556" s="242"/>
      <c r="L1556" s="242"/>
      <c r="M1556" s="242"/>
      <c r="N1556" s="242"/>
      <c r="O1556" s="242"/>
      <c r="P1556" s="242"/>
      <c r="Q1556" s="242"/>
      <c r="R1556" s="242"/>
      <c r="S1556" s="253"/>
      <c r="T1556" s="242"/>
      <c r="U1556" s="242"/>
      <c r="V1556" s="242"/>
      <c r="W1556" s="245"/>
      <c r="X1556" s="245"/>
      <c r="Y1556" s="245"/>
      <c r="Z1556" s="245"/>
      <c r="AA1556" s="242"/>
      <c r="AB1556" s="242"/>
      <c r="AC1556" s="242"/>
      <c r="AD1556" s="242"/>
      <c r="AE1556" s="242"/>
      <c r="AF1556" s="242"/>
      <c r="AG1556" s="333">
        <f>AG214*AG1551</f>
        <v>0</v>
      </c>
      <c r="AH1556" s="333">
        <f t="shared" ref="AH1556:AT1556" si="3622">AH214*AH1551</f>
        <v>5805.3715199999997</v>
      </c>
      <c r="AI1556" s="333">
        <f t="shared" si="3622"/>
        <v>15677.72976</v>
      </c>
      <c r="AJ1556" s="333">
        <f t="shared" si="3622"/>
        <v>0</v>
      </c>
      <c r="AK1556" s="333">
        <f t="shared" si="3622"/>
        <v>0</v>
      </c>
      <c r="AL1556" s="333">
        <f t="shared" si="3622"/>
        <v>0</v>
      </c>
      <c r="AM1556" s="333">
        <f t="shared" si="3622"/>
        <v>0</v>
      </c>
      <c r="AN1556" s="333">
        <f t="shared" si="3622"/>
        <v>0</v>
      </c>
      <c r="AO1556" s="333">
        <f t="shared" si="3622"/>
        <v>0</v>
      </c>
      <c r="AP1556" s="333">
        <f t="shared" si="3622"/>
        <v>0</v>
      </c>
      <c r="AQ1556" s="333">
        <f t="shared" si="3622"/>
        <v>0</v>
      </c>
      <c r="AR1556" s="333">
        <f t="shared" si="3622"/>
        <v>0</v>
      </c>
      <c r="AS1556" s="333">
        <f t="shared" si="3622"/>
        <v>0</v>
      </c>
      <c r="AT1556" s="333">
        <f t="shared" si="3622"/>
        <v>0</v>
      </c>
      <c r="AU1556" s="545">
        <f t="shared" ref="AU1556" si="3623">SUM(AG1556:AT1556)</f>
        <v>21483.101279999999</v>
      </c>
    </row>
    <row r="1557" spans="2:47" ht="15">
      <c r="B1557" s="285" t="s">
        <v>750</v>
      </c>
      <c r="C1557" s="303"/>
      <c r="D1557" s="245"/>
      <c r="E1557" s="242"/>
      <c r="F1557" s="242"/>
      <c r="G1557" s="242"/>
      <c r="H1557" s="242"/>
      <c r="I1557" s="242"/>
      <c r="J1557" s="242"/>
      <c r="K1557" s="242"/>
      <c r="L1557" s="242"/>
      <c r="M1557" s="242"/>
      <c r="N1557" s="242"/>
      <c r="O1557" s="242"/>
      <c r="P1557" s="242"/>
      <c r="Q1557" s="242"/>
      <c r="R1557" s="242"/>
      <c r="S1557" s="253"/>
      <c r="T1557" s="242"/>
      <c r="U1557" s="242"/>
      <c r="V1557" s="242"/>
      <c r="W1557" s="245"/>
      <c r="X1557" s="245"/>
      <c r="Y1557" s="245"/>
      <c r="Z1557" s="245"/>
      <c r="AA1557" s="242"/>
      <c r="AB1557" s="242"/>
      <c r="AC1557" s="242"/>
      <c r="AD1557" s="242"/>
      <c r="AE1557" s="242"/>
      <c r="AF1557" s="242"/>
      <c r="AG1557" s="333">
        <f>AG405*AG1551</f>
        <v>0</v>
      </c>
      <c r="AH1557" s="333">
        <f t="shared" ref="AH1557:AT1557" si="3624">AH405*AH1551</f>
        <v>2353.1705999999999</v>
      </c>
      <c r="AI1557" s="333">
        <f t="shared" si="3624"/>
        <v>5162.5728000000008</v>
      </c>
      <c r="AJ1557" s="333">
        <f t="shared" si="3624"/>
        <v>0</v>
      </c>
      <c r="AK1557" s="333">
        <f t="shared" si="3624"/>
        <v>0</v>
      </c>
      <c r="AL1557" s="333">
        <f t="shared" si="3624"/>
        <v>0</v>
      </c>
      <c r="AM1557" s="333">
        <f t="shared" si="3624"/>
        <v>0</v>
      </c>
      <c r="AN1557" s="333">
        <f t="shared" si="3624"/>
        <v>0</v>
      </c>
      <c r="AO1557" s="333">
        <f t="shared" si="3624"/>
        <v>0</v>
      </c>
      <c r="AP1557" s="333">
        <f t="shared" si="3624"/>
        <v>0</v>
      </c>
      <c r="AQ1557" s="333">
        <f t="shared" si="3624"/>
        <v>0</v>
      </c>
      <c r="AR1557" s="333">
        <f t="shared" si="3624"/>
        <v>0</v>
      </c>
      <c r="AS1557" s="333">
        <f t="shared" si="3624"/>
        <v>0</v>
      </c>
      <c r="AT1557" s="333">
        <f t="shared" si="3624"/>
        <v>0</v>
      </c>
      <c r="AU1557" s="545">
        <f t="shared" si="3621"/>
        <v>7515.7434000000012</v>
      </c>
    </row>
    <row r="1558" spans="2:47" ht="15">
      <c r="B1558" s="285" t="s">
        <v>751</v>
      </c>
      <c r="C1558" s="303"/>
      <c r="D1558" s="245"/>
      <c r="E1558" s="242"/>
      <c r="F1558" s="242"/>
      <c r="G1558" s="242"/>
      <c r="H1558" s="242"/>
      <c r="I1558" s="242"/>
      <c r="J1558" s="242"/>
      <c r="K1558" s="242"/>
      <c r="L1558" s="242"/>
      <c r="M1558" s="242"/>
      <c r="N1558" s="242"/>
      <c r="O1558" s="242"/>
      <c r="P1558" s="242"/>
      <c r="Q1558" s="242"/>
      <c r="R1558" s="242"/>
      <c r="S1558" s="253"/>
      <c r="T1558" s="242"/>
      <c r="U1558" s="242"/>
      <c r="V1558" s="242"/>
      <c r="W1558" s="245"/>
      <c r="X1558" s="245"/>
      <c r="Y1558" s="245"/>
      <c r="Z1558" s="245"/>
      <c r="AA1558" s="242"/>
      <c r="AB1558" s="242"/>
      <c r="AC1558" s="242"/>
      <c r="AD1558" s="242"/>
      <c r="AE1558" s="242"/>
      <c r="AF1558" s="242"/>
      <c r="AG1558" s="333">
        <f>AG596*AG1551</f>
        <v>0</v>
      </c>
      <c r="AH1558" s="333">
        <f t="shared" ref="AH1558:AT1558" si="3625">AH596*AH1551</f>
        <v>7498.4003999999995</v>
      </c>
      <c r="AI1558" s="333">
        <f t="shared" si="3625"/>
        <v>21134.2824</v>
      </c>
      <c r="AJ1558" s="333">
        <f t="shared" si="3625"/>
        <v>0</v>
      </c>
      <c r="AK1558" s="333">
        <f t="shared" si="3625"/>
        <v>0</v>
      </c>
      <c r="AL1558" s="333">
        <f t="shared" si="3625"/>
        <v>0</v>
      </c>
      <c r="AM1558" s="333">
        <f t="shared" si="3625"/>
        <v>0</v>
      </c>
      <c r="AN1558" s="333">
        <f t="shared" si="3625"/>
        <v>0</v>
      </c>
      <c r="AO1558" s="333">
        <f t="shared" si="3625"/>
        <v>0</v>
      </c>
      <c r="AP1558" s="333">
        <f t="shared" si="3625"/>
        <v>0</v>
      </c>
      <c r="AQ1558" s="333">
        <f t="shared" si="3625"/>
        <v>0</v>
      </c>
      <c r="AR1558" s="333">
        <f t="shared" si="3625"/>
        <v>0</v>
      </c>
      <c r="AS1558" s="333">
        <f t="shared" si="3625"/>
        <v>0</v>
      </c>
      <c r="AT1558" s="333">
        <f t="shared" si="3625"/>
        <v>0</v>
      </c>
      <c r="AU1558" s="545">
        <f t="shared" si="3621"/>
        <v>28632.682799999999</v>
      </c>
    </row>
    <row r="1559" spans="2:47" ht="15">
      <c r="B1559" s="285" t="s">
        <v>752</v>
      </c>
      <c r="C1559" s="303"/>
      <c r="D1559" s="245"/>
      <c r="E1559" s="242"/>
      <c r="F1559" s="242"/>
      <c r="G1559" s="242"/>
      <c r="H1559" s="242"/>
      <c r="I1559" s="242"/>
      <c r="J1559" s="242"/>
      <c r="K1559" s="242"/>
      <c r="L1559" s="242"/>
      <c r="M1559" s="242"/>
      <c r="N1559" s="242"/>
      <c r="O1559" s="242"/>
      <c r="P1559" s="242"/>
      <c r="Q1559" s="242"/>
      <c r="R1559" s="242"/>
      <c r="S1559" s="253"/>
      <c r="T1559" s="242"/>
      <c r="U1559" s="242"/>
      <c r="V1559" s="242"/>
      <c r="W1559" s="245"/>
      <c r="X1559" s="245"/>
      <c r="Y1559" s="245"/>
      <c r="Z1559" s="245"/>
      <c r="AA1559" s="242"/>
      <c r="AB1559" s="242"/>
      <c r="AC1559" s="242"/>
      <c r="AD1559" s="242"/>
      <c r="AE1559" s="242"/>
      <c r="AF1559" s="242"/>
      <c r="AG1559" s="333">
        <f>AG787*AG1551</f>
        <v>0</v>
      </c>
      <c r="AH1559" s="333">
        <f t="shared" ref="AH1559:AT1559" si="3626">AH787*AH1551</f>
        <v>963.6933862671126</v>
      </c>
      <c r="AI1559" s="333">
        <f t="shared" si="3626"/>
        <v>3262.781392062398</v>
      </c>
      <c r="AJ1559" s="333">
        <f t="shared" si="3626"/>
        <v>0</v>
      </c>
      <c r="AK1559" s="333">
        <f t="shared" si="3626"/>
        <v>0</v>
      </c>
      <c r="AL1559" s="333">
        <f t="shared" si="3626"/>
        <v>0</v>
      </c>
      <c r="AM1559" s="333">
        <f t="shared" si="3626"/>
        <v>0</v>
      </c>
      <c r="AN1559" s="333">
        <f t="shared" si="3626"/>
        <v>0</v>
      </c>
      <c r="AO1559" s="333">
        <f t="shared" si="3626"/>
        <v>0</v>
      </c>
      <c r="AP1559" s="333">
        <f t="shared" si="3626"/>
        <v>0</v>
      </c>
      <c r="AQ1559" s="333">
        <f t="shared" si="3626"/>
        <v>0</v>
      </c>
      <c r="AR1559" s="333">
        <f t="shared" si="3626"/>
        <v>0</v>
      </c>
      <c r="AS1559" s="333">
        <f t="shared" si="3626"/>
        <v>0</v>
      </c>
      <c r="AT1559" s="333">
        <f t="shared" si="3626"/>
        <v>0</v>
      </c>
      <c r="AU1559" s="545">
        <f>SUM(AG1559:AT1559)</f>
        <v>4226.4747783295106</v>
      </c>
    </row>
    <row r="1560" spans="2:47" ht="15">
      <c r="B1560" s="285" t="s">
        <v>753</v>
      </c>
      <c r="C1560" s="303"/>
      <c r="D1560" s="245"/>
      <c r="E1560" s="242"/>
      <c r="F1560" s="242"/>
      <c r="G1560" s="242"/>
      <c r="H1560" s="242"/>
      <c r="I1560" s="242"/>
      <c r="J1560" s="242"/>
      <c r="K1560" s="242"/>
      <c r="L1560" s="242"/>
      <c r="M1560" s="242"/>
      <c r="N1560" s="242"/>
      <c r="O1560" s="242"/>
      <c r="P1560" s="242"/>
      <c r="Q1560" s="242"/>
      <c r="R1560" s="242"/>
      <c r="S1560" s="253"/>
      <c r="T1560" s="242"/>
      <c r="U1560" s="242"/>
      <c r="V1560" s="242"/>
      <c r="W1560" s="245"/>
      <c r="X1560" s="245"/>
      <c r="Y1560" s="245"/>
      <c r="Z1560" s="245"/>
      <c r="AA1560" s="242"/>
      <c r="AB1560" s="242"/>
      <c r="AC1560" s="242"/>
      <c r="AD1560" s="242"/>
      <c r="AE1560" s="242"/>
      <c r="AF1560" s="242"/>
      <c r="AG1560" s="333">
        <f>AG983*AG1551</f>
        <v>0</v>
      </c>
      <c r="AH1560" s="333">
        <f t="shared" ref="AH1560:AT1560" si="3627">AH983*AH1551</f>
        <v>3375.1219679999995</v>
      </c>
      <c r="AI1560" s="333">
        <f t="shared" si="3627"/>
        <v>10105.736256000002</v>
      </c>
      <c r="AJ1560" s="333">
        <f t="shared" si="3627"/>
        <v>0</v>
      </c>
      <c r="AK1560" s="333">
        <f t="shared" si="3627"/>
        <v>0</v>
      </c>
      <c r="AL1560" s="333">
        <f t="shared" si="3627"/>
        <v>0</v>
      </c>
      <c r="AM1560" s="333">
        <f t="shared" si="3627"/>
        <v>0</v>
      </c>
      <c r="AN1560" s="333">
        <f t="shared" si="3627"/>
        <v>0</v>
      </c>
      <c r="AO1560" s="333">
        <f t="shared" si="3627"/>
        <v>0</v>
      </c>
      <c r="AP1560" s="333">
        <f t="shared" si="3627"/>
        <v>0</v>
      </c>
      <c r="AQ1560" s="333">
        <f t="shared" si="3627"/>
        <v>0</v>
      </c>
      <c r="AR1560" s="333">
        <f t="shared" si="3627"/>
        <v>0</v>
      </c>
      <c r="AS1560" s="333">
        <f t="shared" si="3627"/>
        <v>0</v>
      </c>
      <c r="AT1560" s="333">
        <f t="shared" si="3627"/>
        <v>0</v>
      </c>
      <c r="AU1560" s="545">
        <f t="shared" si="3621"/>
        <v>13480.858224000001</v>
      </c>
    </row>
    <row r="1561" spans="2:47" ht="15">
      <c r="B1561" s="285" t="s">
        <v>758</v>
      </c>
      <c r="C1561" s="303"/>
      <c r="D1561" s="245"/>
      <c r="E1561" s="242"/>
      <c r="F1561" s="242"/>
      <c r="G1561" s="242"/>
      <c r="H1561" s="242"/>
      <c r="I1561" s="242"/>
      <c r="J1561" s="242"/>
      <c r="K1561" s="242"/>
      <c r="L1561" s="242"/>
      <c r="M1561" s="242"/>
      <c r="N1561" s="242"/>
      <c r="O1561" s="242"/>
      <c r="P1561" s="242"/>
      <c r="Q1561" s="242"/>
      <c r="R1561" s="242"/>
      <c r="S1561" s="253"/>
      <c r="T1561" s="242"/>
      <c r="U1561" s="242"/>
      <c r="V1561" s="242"/>
      <c r="W1561" s="245"/>
      <c r="X1561" s="245"/>
      <c r="Y1561" s="245"/>
      <c r="Z1561" s="245"/>
      <c r="AA1561" s="242"/>
      <c r="AB1561" s="242"/>
      <c r="AC1561" s="242"/>
      <c r="AD1561" s="242"/>
      <c r="AE1561" s="242"/>
      <c r="AF1561" s="242"/>
      <c r="AG1561" s="333">
        <f>AG1178*AG1551</f>
        <v>0</v>
      </c>
      <c r="AH1561" s="333">
        <f>AH1178*AH1551</f>
        <v>0</v>
      </c>
      <c r="AI1561" s="333">
        <f>AI1178*AI1551</f>
        <v>0</v>
      </c>
      <c r="AJ1561" s="333">
        <f>AJ1178*AJ1551</f>
        <v>0</v>
      </c>
      <c r="AK1561" s="333">
        <f t="shared" ref="AK1561:AT1561" si="3628">AK1178*AK1552</f>
        <v>0</v>
      </c>
      <c r="AL1561" s="333">
        <f t="shared" si="3628"/>
        <v>0</v>
      </c>
      <c r="AM1561" s="333">
        <f t="shared" si="3628"/>
        <v>0</v>
      </c>
      <c r="AN1561" s="333">
        <f t="shared" si="3628"/>
        <v>0</v>
      </c>
      <c r="AO1561" s="333">
        <f t="shared" si="3628"/>
        <v>0</v>
      </c>
      <c r="AP1561" s="333">
        <f t="shared" si="3628"/>
        <v>0</v>
      </c>
      <c r="AQ1561" s="333">
        <f t="shared" si="3628"/>
        <v>0</v>
      </c>
      <c r="AR1561" s="333">
        <f t="shared" si="3628"/>
        <v>0</v>
      </c>
      <c r="AS1561" s="333">
        <f t="shared" si="3628"/>
        <v>0</v>
      </c>
      <c r="AT1561" s="333">
        <f t="shared" si="3628"/>
        <v>0</v>
      </c>
      <c r="AU1561" s="545">
        <f t="shared" si="3621"/>
        <v>0</v>
      </c>
    </row>
    <row r="1562" spans="2:47" ht="15">
      <c r="B1562" s="285" t="s">
        <v>759</v>
      </c>
      <c r="C1562" s="303"/>
      <c r="D1562" s="245"/>
      <c r="E1562" s="242"/>
      <c r="F1562" s="242"/>
      <c r="G1562" s="242"/>
      <c r="H1562" s="242"/>
      <c r="I1562" s="242"/>
      <c r="J1562" s="242"/>
      <c r="K1562" s="242"/>
      <c r="L1562" s="242"/>
      <c r="M1562" s="242"/>
      <c r="N1562" s="242"/>
      <c r="O1562" s="242"/>
      <c r="P1562" s="242"/>
      <c r="Q1562" s="242"/>
      <c r="R1562" s="242"/>
      <c r="S1562" s="253"/>
      <c r="T1562" s="242"/>
      <c r="U1562" s="242"/>
      <c r="V1562" s="242"/>
      <c r="W1562" s="245"/>
      <c r="X1562" s="245"/>
      <c r="Y1562" s="245"/>
      <c r="Z1562" s="245"/>
      <c r="AA1562" s="242"/>
      <c r="AB1562" s="242"/>
      <c r="AC1562" s="242"/>
      <c r="AD1562" s="242"/>
      <c r="AE1562" s="242"/>
      <c r="AF1562" s="242"/>
      <c r="AG1562" s="333">
        <f>AG1551*AG1373</f>
        <v>0</v>
      </c>
      <c r="AH1562" s="333">
        <f t="shared" ref="AH1562:AT1562" si="3629">AH1551*AH1373</f>
        <v>0</v>
      </c>
      <c r="AI1562" s="333">
        <f t="shared" si="3629"/>
        <v>0</v>
      </c>
      <c r="AJ1562" s="333">
        <f t="shared" si="3629"/>
        <v>0</v>
      </c>
      <c r="AK1562" s="333">
        <f t="shared" si="3629"/>
        <v>0</v>
      </c>
      <c r="AL1562" s="333">
        <f t="shared" si="3629"/>
        <v>0</v>
      </c>
      <c r="AM1562" s="333">
        <f t="shared" si="3629"/>
        <v>0</v>
      </c>
      <c r="AN1562" s="333">
        <f t="shared" si="3629"/>
        <v>0</v>
      </c>
      <c r="AO1562" s="333">
        <f t="shared" si="3629"/>
        <v>0</v>
      </c>
      <c r="AP1562" s="333">
        <f t="shared" si="3629"/>
        <v>0</v>
      </c>
      <c r="AQ1562" s="333">
        <f t="shared" si="3629"/>
        <v>0</v>
      </c>
      <c r="AR1562" s="333">
        <f t="shared" si="3629"/>
        <v>0</v>
      </c>
      <c r="AS1562" s="333">
        <f t="shared" si="3629"/>
        <v>0</v>
      </c>
      <c r="AT1562" s="333">
        <f t="shared" si="3629"/>
        <v>0</v>
      </c>
      <c r="AU1562" s="545">
        <f t="shared" si="3621"/>
        <v>0</v>
      </c>
    </row>
    <row r="1563" spans="2:47" ht="15">
      <c r="B1563" s="285" t="s">
        <v>754</v>
      </c>
      <c r="C1563" s="303"/>
      <c r="D1563" s="245"/>
      <c r="E1563" s="242"/>
      <c r="F1563" s="242"/>
      <c r="G1563" s="242"/>
      <c r="H1563" s="242"/>
      <c r="I1563" s="242"/>
      <c r="J1563" s="242"/>
      <c r="K1563" s="242"/>
      <c r="L1563" s="242"/>
      <c r="M1563" s="242"/>
      <c r="N1563" s="242"/>
      <c r="O1563" s="242"/>
      <c r="P1563" s="242"/>
      <c r="Q1563" s="242"/>
      <c r="R1563" s="242"/>
      <c r="S1563" s="253"/>
      <c r="T1563" s="242"/>
      <c r="U1563" s="242"/>
      <c r="V1563" s="242"/>
      <c r="W1563" s="245"/>
      <c r="X1563" s="245"/>
      <c r="Y1563" s="245"/>
      <c r="Z1563" s="245"/>
      <c r="AA1563" s="242"/>
      <c r="AB1563" s="242"/>
      <c r="AC1563" s="242"/>
      <c r="AD1563" s="242"/>
      <c r="AE1563" s="242"/>
      <c r="AF1563" s="242"/>
      <c r="AG1563" s="333">
        <f>AG1548*AG1551</f>
        <v>0</v>
      </c>
      <c r="AH1563" s="333">
        <f t="shared" ref="AH1563:AT1563" si="3630">AH1548*AH1551</f>
        <v>0</v>
      </c>
      <c r="AI1563" s="333">
        <f t="shared" si="3630"/>
        <v>0</v>
      </c>
      <c r="AJ1563" s="333">
        <f t="shared" si="3630"/>
        <v>0</v>
      </c>
      <c r="AK1563" s="333">
        <f t="shared" si="3630"/>
        <v>0</v>
      </c>
      <c r="AL1563" s="333">
        <f t="shared" si="3630"/>
        <v>0</v>
      </c>
      <c r="AM1563" s="333">
        <f t="shared" si="3630"/>
        <v>0</v>
      </c>
      <c r="AN1563" s="333">
        <f t="shared" si="3630"/>
        <v>0</v>
      </c>
      <c r="AO1563" s="333">
        <f t="shared" si="3630"/>
        <v>0</v>
      </c>
      <c r="AP1563" s="333">
        <f t="shared" si="3630"/>
        <v>0</v>
      </c>
      <c r="AQ1563" s="333">
        <f t="shared" si="3630"/>
        <v>0</v>
      </c>
      <c r="AR1563" s="333">
        <f t="shared" si="3630"/>
        <v>0</v>
      </c>
      <c r="AS1563" s="333">
        <f t="shared" si="3630"/>
        <v>0</v>
      </c>
      <c r="AT1563" s="333">
        <f t="shared" si="3630"/>
        <v>0</v>
      </c>
      <c r="AU1563" s="545">
        <f>SUM(AG1563:AT1563)</f>
        <v>0</v>
      </c>
    </row>
    <row r="1564" spans="2:47" ht="15.6">
      <c r="B1564" s="307" t="s">
        <v>755</v>
      </c>
      <c r="C1564" s="303"/>
      <c r="D1564" s="265"/>
      <c r="E1564" s="295"/>
      <c r="F1564" s="295"/>
      <c r="G1564" s="295"/>
      <c r="H1564" s="295"/>
      <c r="I1564" s="295"/>
      <c r="J1564" s="295"/>
      <c r="K1564" s="295"/>
      <c r="L1564" s="295"/>
      <c r="M1564" s="295"/>
      <c r="N1564" s="295"/>
      <c r="O1564" s="295"/>
      <c r="P1564" s="295"/>
      <c r="Q1564" s="295"/>
      <c r="R1564" s="295"/>
      <c r="S1564" s="262"/>
      <c r="T1564" s="295"/>
      <c r="U1564" s="295"/>
      <c r="V1564" s="295"/>
      <c r="W1564" s="265"/>
      <c r="X1564" s="265"/>
      <c r="Y1564" s="265"/>
      <c r="Z1564" s="265"/>
      <c r="AA1564" s="295"/>
      <c r="AB1564" s="295"/>
      <c r="AC1564" s="295"/>
      <c r="AD1564" s="295"/>
      <c r="AE1564" s="295"/>
      <c r="AF1564" s="295"/>
      <c r="AG1564" s="304">
        <f>SUM(AG1552:AG1563)</f>
        <v>0</v>
      </c>
      <c r="AH1564" s="304">
        <f>SUM(AH1552:AH1563)</f>
        <v>26435.871539627111</v>
      </c>
      <c r="AI1564" s="304">
        <f>SUM(AI1552:AI1563)</f>
        <v>65812.053572668534</v>
      </c>
      <c r="AJ1564" s="304">
        <f t="shared" ref="AJ1564:AT1564" si="3631">SUM(AJ1552:AJ1563)</f>
        <v>0</v>
      </c>
      <c r="AK1564" s="304">
        <f t="shared" si="3631"/>
        <v>0</v>
      </c>
      <c r="AL1564" s="304">
        <f t="shared" si="3631"/>
        <v>0</v>
      </c>
      <c r="AM1564" s="304">
        <f t="shared" si="3631"/>
        <v>0</v>
      </c>
      <c r="AN1564" s="304">
        <f t="shared" si="3631"/>
        <v>0</v>
      </c>
      <c r="AO1564" s="304">
        <f t="shared" si="3631"/>
        <v>0</v>
      </c>
      <c r="AP1564" s="304">
        <f t="shared" si="3631"/>
        <v>0</v>
      </c>
      <c r="AQ1564" s="304">
        <f t="shared" si="3631"/>
        <v>0</v>
      </c>
      <c r="AR1564" s="304">
        <f t="shared" si="3631"/>
        <v>0</v>
      </c>
      <c r="AS1564" s="304">
        <f t="shared" si="3631"/>
        <v>0</v>
      </c>
      <c r="AT1564" s="304">
        <f t="shared" si="3631"/>
        <v>0</v>
      </c>
      <c r="AU1564" s="699">
        <f>SUM(AU1552:AU1563)</f>
        <v>92247.925112295648</v>
      </c>
    </row>
    <row r="1565" spans="2:47" ht="15.6">
      <c r="B1565" s="307" t="s">
        <v>756</v>
      </c>
      <c r="C1565" s="303"/>
      <c r="D1565" s="308"/>
      <c r="E1565" s="295"/>
      <c r="F1565" s="295"/>
      <c r="G1565" s="295"/>
      <c r="H1565" s="295"/>
      <c r="I1565" s="295"/>
      <c r="J1565" s="295"/>
      <c r="K1565" s="295"/>
      <c r="L1565" s="295"/>
      <c r="M1565" s="295"/>
      <c r="N1565" s="295"/>
      <c r="O1565" s="295"/>
      <c r="P1565" s="295"/>
      <c r="Q1565" s="295"/>
      <c r="R1565" s="295"/>
      <c r="S1565" s="262"/>
      <c r="T1565" s="295"/>
      <c r="U1565" s="295"/>
      <c r="V1565" s="295"/>
      <c r="W1565" s="265"/>
      <c r="X1565" s="265"/>
      <c r="Y1565" s="265"/>
      <c r="Z1565" s="265"/>
      <c r="AA1565" s="295"/>
      <c r="AB1565" s="295"/>
      <c r="AC1565" s="295"/>
      <c r="AD1565" s="295"/>
      <c r="AE1565" s="295"/>
      <c r="AF1565" s="295"/>
      <c r="AG1565" s="305">
        <f>AG1549*AG1551</f>
        <v>0</v>
      </c>
      <c r="AH1565" s="305">
        <f t="shared" ref="AH1565:AT1565" si="3632">AH1549*AH1551</f>
        <v>46321.271999999997</v>
      </c>
      <c r="AI1565" s="305">
        <f t="shared" si="3632"/>
        <v>2151.0720000000001</v>
      </c>
      <c r="AJ1565" s="305">
        <f t="shared" si="3632"/>
        <v>0</v>
      </c>
      <c r="AK1565" s="305">
        <f t="shared" si="3632"/>
        <v>0</v>
      </c>
      <c r="AL1565" s="305">
        <f t="shared" si="3632"/>
        <v>0</v>
      </c>
      <c r="AM1565" s="305">
        <f t="shared" si="3632"/>
        <v>0</v>
      </c>
      <c r="AN1565" s="305">
        <f t="shared" si="3632"/>
        <v>0</v>
      </c>
      <c r="AO1565" s="305">
        <f t="shared" si="3632"/>
        <v>0</v>
      </c>
      <c r="AP1565" s="305">
        <f t="shared" si="3632"/>
        <v>0</v>
      </c>
      <c r="AQ1565" s="305">
        <f t="shared" si="3632"/>
        <v>0</v>
      </c>
      <c r="AR1565" s="305">
        <f t="shared" si="3632"/>
        <v>0</v>
      </c>
      <c r="AS1565" s="305">
        <f t="shared" si="3632"/>
        <v>0</v>
      </c>
      <c r="AT1565" s="305">
        <f t="shared" si="3632"/>
        <v>0</v>
      </c>
      <c r="AU1565" s="700">
        <f>SUM(AG1565:AT1565)</f>
        <v>48472.343999999997</v>
      </c>
    </row>
    <row r="1566" spans="2:47" ht="15.6">
      <c r="B1566" s="307" t="s">
        <v>757</v>
      </c>
      <c r="C1566" s="303"/>
      <c r="D1566" s="308"/>
      <c r="E1566" s="295"/>
      <c r="F1566" s="295"/>
      <c r="G1566" s="295"/>
      <c r="H1566" s="295"/>
      <c r="I1566" s="295"/>
      <c r="J1566" s="295"/>
      <c r="K1566" s="295"/>
      <c r="L1566" s="295"/>
      <c r="M1566" s="295"/>
      <c r="N1566" s="295"/>
      <c r="O1566" s="295"/>
      <c r="P1566" s="295"/>
      <c r="Q1566" s="295"/>
      <c r="R1566" s="295"/>
      <c r="S1566" s="262"/>
      <c r="T1566" s="295"/>
      <c r="U1566" s="295"/>
      <c r="V1566" s="295"/>
      <c r="W1566" s="308"/>
      <c r="X1566" s="308"/>
      <c r="Y1566" s="308"/>
      <c r="Z1566" s="308"/>
      <c r="AA1566" s="295"/>
      <c r="AB1566" s="295"/>
      <c r="AC1566" s="295"/>
      <c r="AD1566" s="295"/>
      <c r="AE1566" s="295"/>
      <c r="AF1566" s="295"/>
      <c r="AG1566" s="309"/>
      <c r="AH1566" s="309"/>
      <c r="AI1566" s="309"/>
      <c r="AJ1566" s="309"/>
      <c r="AK1566" s="309"/>
      <c r="AL1566" s="309"/>
      <c r="AM1566" s="309"/>
      <c r="AN1566" s="309"/>
      <c r="AO1566" s="309"/>
      <c r="AP1566" s="309"/>
      <c r="AQ1566" s="309"/>
      <c r="AR1566" s="309"/>
      <c r="AS1566" s="309"/>
      <c r="AT1566" s="309"/>
      <c r="AU1566" s="361">
        <f>AU1564-AU1565</f>
        <v>43775.581112295651</v>
      </c>
    </row>
    <row r="1567" spans="2:47" ht="15.6">
      <c r="B1567" s="307"/>
      <c r="C1567" s="303"/>
      <c r="D1567" s="308"/>
      <c r="E1567" s="295"/>
      <c r="F1567" s="295"/>
      <c r="G1567" s="295"/>
      <c r="H1567" s="295"/>
      <c r="I1567" s="295"/>
      <c r="J1567" s="295"/>
      <c r="K1567" s="295"/>
      <c r="L1567" s="295"/>
      <c r="M1567" s="295"/>
      <c r="N1567" s="295"/>
      <c r="O1567" s="295"/>
      <c r="P1567" s="295"/>
      <c r="Q1567" s="295"/>
      <c r="R1567" s="295"/>
      <c r="S1567" s="262"/>
      <c r="T1567" s="295"/>
      <c r="U1567" s="295"/>
      <c r="V1567" s="295"/>
      <c r="W1567" s="308"/>
      <c r="X1567" s="308"/>
      <c r="Y1567" s="308"/>
      <c r="Z1567" s="308"/>
      <c r="AA1567" s="295"/>
      <c r="AB1567" s="295"/>
      <c r="AC1567" s="295"/>
      <c r="AD1567" s="295"/>
      <c r="AE1567" s="295"/>
      <c r="AF1567" s="295"/>
      <c r="AG1567" s="309"/>
      <c r="AH1567" s="309"/>
      <c r="AI1567" s="309"/>
      <c r="AJ1567" s="309"/>
      <c r="AK1567" s="309"/>
      <c r="AL1567" s="309"/>
      <c r="AM1567" s="309"/>
      <c r="AN1567" s="309"/>
      <c r="AO1567" s="309"/>
      <c r="AP1567" s="309"/>
      <c r="AQ1567" s="309"/>
      <c r="AR1567" s="309"/>
      <c r="AS1567" s="309"/>
      <c r="AT1567" s="309"/>
      <c r="AU1567" s="361"/>
    </row>
    <row r="1568" spans="2:47" ht="15">
      <c r="B1568" s="285" t="s">
        <v>889</v>
      </c>
      <c r="C1568" s="308"/>
      <c r="D1568" s="308"/>
      <c r="E1568" s="295"/>
      <c r="F1568" s="295"/>
      <c r="G1568" s="295"/>
      <c r="H1568" s="295"/>
      <c r="I1568" s="295"/>
      <c r="J1568" s="295"/>
      <c r="K1568" s="295"/>
      <c r="L1568" s="295"/>
      <c r="M1568" s="295"/>
      <c r="N1568" s="295"/>
      <c r="O1568" s="295"/>
      <c r="P1568" s="295"/>
      <c r="Q1568" s="295"/>
      <c r="R1568" s="295"/>
      <c r="S1568" s="262"/>
      <c r="T1568" s="295"/>
      <c r="U1568" s="295"/>
      <c r="V1568" s="295"/>
      <c r="W1568" s="308"/>
      <c r="X1568" s="303"/>
      <c r="Y1568" s="308"/>
      <c r="Z1568" s="308"/>
      <c r="AA1568" s="295"/>
      <c r="AB1568" s="295"/>
      <c r="AC1568" s="295"/>
      <c r="AD1568" s="295"/>
      <c r="AE1568" s="295"/>
      <c r="AF1568" s="295"/>
      <c r="AG1568" s="685">
        <f>SUMPRODUCT($E$1386:$E$1546,AG1386:AG1546)</f>
        <v>0</v>
      </c>
      <c r="AH1568" s="685">
        <f>SUMPRODUCT($E$1386:$E$1546,AH1386:AH1546)</f>
        <v>0</v>
      </c>
      <c r="AI1568" s="685">
        <f t="shared" ref="AI1568:AT1568" si="3633">IF(AI1384="kw",SUMPRODUCT($R$1386:$R$1546,$T$1386:$T$1546,AI1386:AI1546),SUMPRODUCT($E$1386:$E$1546,AI1386:AI1546))</f>
        <v>0</v>
      </c>
      <c r="AJ1568" s="685">
        <f t="shared" si="3633"/>
        <v>0</v>
      </c>
      <c r="AK1568" s="685">
        <f t="shared" si="3633"/>
        <v>0</v>
      </c>
      <c r="AL1568" s="685">
        <f t="shared" si="3633"/>
        <v>0</v>
      </c>
      <c r="AM1568" s="685">
        <f t="shared" si="3633"/>
        <v>0</v>
      </c>
      <c r="AN1568" s="685">
        <f t="shared" si="3633"/>
        <v>0</v>
      </c>
      <c r="AO1568" s="685">
        <f t="shared" si="3633"/>
        <v>0</v>
      </c>
      <c r="AP1568" s="685">
        <f t="shared" si="3633"/>
        <v>0</v>
      </c>
      <c r="AQ1568" s="685">
        <f t="shared" si="3633"/>
        <v>0</v>
      </c>
      <c r="AR1568" s="685">
        <f t="shared" si="3633"/>
        <v>0</v>
      </c>
      <c r="AS1568" s="685">
        <f t="shared" si="3633"/>
        <v>0</v>
      </c>
      <c r="AT1568" s="685">
        <f t="shared" si="3633"/>
        <v>0</v>
      </c>
      <c r="AU1568" s="297"/>
    </row>
    <row r="1569" spans="2:47" ht="15">
      <c r="B1569" s="285" t="s">
        <v>890</v>
      </c>
      <c r="C1569" s="308"/>
      <c r="D1569" s="308"/>
      <c r="E1569" s="295"/>
      <c r="F1569" s="295"/>
      <c r="G1569" s="295"/>
      <c r="H1569" s="295"/>
      <c r="I1569" s="295"/>
      <c r="J1569" s="295"/>
      <c r="K1569" s="295"/>
      <c r="L1569" s="295"/>
      <c r="M1569" s="295"/>
      <c r="N1569" s="295"/>
      <c r="O1569" s="295"/>
      <c r="P1569" s="295"/>
      <c r="Q1569" s="295"/>
      <c r="R1569" s="295"/>
      <c r="S1569" s="262"/>
      <c r="T1569" s="295"/>
      <c r="U1569" s="295"/>
      <c r="V1569" s="295"/>
      <c r="W1569" s="308"/>
      <c r="X1569" s="303"/>
      <c r="Y1569" s="308"/>
      <c r="Z1569" s="308"/>
      <c r="AA1569" s="295"/>
      <c r="AB1569" s="295"/>
      <c r="AC1569" s="295"/>
      <c r="AD1569" s="295"/>
      <c r="AE1569" s="295"/>
      <c r="AF1569" s="295"/>
      <c r="AG1569" s="685">
        <f>SUMPRODUCT($F$1386:$F$1546,AG1386:AG1546)</f>
        <v>0</v>
      </c>
      <c r="AH1569" s="685">
        <f>SUMPRODUCT($F$1386:$F$1546,AH1386:AH1546)</f>
        <v>0</v>
      </c>
      <c r="AI1569" s="685">
        <f t="shared" ref="AI1569:AT1569" si="3634">IF(AI1384="kw",SUMPRODUCT($R$1386:$R$1546,$U$1386:$U$1546,AI1386:AI1546),SUMPRODUCT($F$1386:$F$1546,AI1386:AI1546))</f>
        <v>0</v>
      </c>
      <c r="AJ1569" s="685">
        <f t="shared" si="3634"/>
        <v>0</v>
      </c>
      <c r="AK1569" s="685">
        <f t="shared" si="3634"/>
        <v>0</v>
      </c>
      <c r="AL1569" s="685">
        <f t="shared" si="3634"/>
        <v>0</v>
      </c>
      <c r="AM1569" s="685">
        <f t="shared" si="3634"/>
        <v>0</v>
      </c>
      <c r="AN1569" s="685">
        <f t="shared" si="3634"/>
        <v>0</v>
      </c>
      <c r="AO1569" s="685">
        <f t="shared" si="3634"/>
        <v>0</v>
      </c>
      <c r="AP1569" s="685">
        <f t="shared" si="3634"/>
        <v>0</v>
      </c>
      <c r="AQ1569" s="685">
        <f t="shared" si="3634"/>
        <v>0</v>
      </c>
      <c r="AR1569" s="685">
        <f t="shared" si="3634"/>
        <v>0</v>
      </c>
      <c r="AS1569" s="685">
        <f t="shared" si="3634"/>
        <v>0</v>
      </c>
      <c r="AT1569" s="685">
        <f t="shared" si="3634"/>
        <v>0</v>
      </c>
      <c r="AU1569" s="297"/>
    </row>
    <row r="1570" spans="2:47" ht="15">
      <c r="B1570" s="285" t="s">
        <v>891</v>
      </c>
      <c r="C1570" s="308"/>
      <c r="D1570" s="308"/>
      <c r="E1570" s="295"/>
      <c r="F1570" s="295"/>
      <c r="G1570" s="295"/>
      <c r="H1570" s="295"/>
      <c r="I1570" s="295"/>
      <c r="J1570" s="295"/>
      <c r="K1570" s="295"/>
      <c r="L1570" s="295"/>
      <c r="M1570" s="295"/>
      <c r="N1570" s="295"/>
      <c r="O1570" s="295"/>
      <c r="P1570" s="295"/>
      <c r="Q1570" s="295"/>
      <c r="R1570" s="295"/>
      <c r="S1570" s="262"/>
      <c r="T1570" s="295"/>
      <c r="U1570" s="295"/>
      <c r="V1570" s="295"/>
      <c r="W1570" s="308"/>
      <c r="X1570" s="303"/>
      <c r="Y1570" s="308"/>
      <c r="Z1570" s="308"/>
      <c r="AA1570" s="295"/>
      <c r="AB1570" s="295"/>
      <c r="AC1570" s="295"/>
      <c r="AD1570" s="295"/>
      <c r="AE1570" s="295"/>
      <c r="AF1570" s="295"/>
      <c r="AG1570" s="685">
        <f>SUMPRODUCT($G$1386:$G$1546,AG1386:AG1546)</f>
        <v>0</v>
      </c>
      <c r="AH1570" s="685">
        <f>SUMPRODUCT($G$1386:$G$1546,AH1386:AH1546)</f>
        <v>0</v>
      </c>
      <c r="AI1570" s="685">
        <f t="shared" ref="AI1570:AT1570" si="3635">IF(AI1384="kw",SUMPRODUCT($R$1386:$R$1546,$V$1386:$V$1546,AI1386:AI1546),SUMPRODUCT($G$1386:$G$1546,AI1386:AI1546))</f>
        <v>0</v>
      </c>
      <c r="AJ1570" s="685">
        <f t="shared" si="3635"/>
        <v>0</v>
      </c>
      <c r="AK1570" s="685">
        <f t="shared" si="3635"/>
        <v>0</v>
      </c>
      <c r="AL1570" s="685">
        <f t="shared" si="3635"/>
        <v>0</v>
      </c>
      <c r="AM1570" s="685">
        <f t="shared" si="3635"/>
        <v>0</v>
      </c>
      <c r="AN1570" s="685">
        <f t="shared" si="3635"/>
        <v>0</v>
      </c>
      <c r="AO1570" s="685">
        <f t="shared" si="3635"/>
        <v>0</v>
      </c>
      <c r="AP1570" s="685">
        <f t="shared" si="3635"/>
        <v>0</v>
      </c>
      <c r="AQ1570" s="685">
        <f t="shared" si="3635"/>
        <v>0</v>
      </c>
      <c r="AR1570" s="685">
        <f t="shared" si="3635"/>
        <v>0</v>
      </c>
      <c r="AS1570" s="685">
        <f t="shared" si="3635"/>
        <v>0</v>
      </c>
      <c r="AT1570" s="685">
        <f t="shared" si="3635"/>
        <v>0</v>
      </c>
      <c r="AU1570" s="297"/>
    </row>
    <row r="1571" spans="2:47" ht="15">
      <c r="B1571" s="285" t="s">
        <v>892</v>
      </c>
      <c r="C1571" s="308"/>
      <c r="D1571" s="308"/>
      <c r="E1571" s="295"/>
      <c r="F1571" s="295"/>
      <c r="G1571" s="295"/>
      <c r="H1571" s="295"/>
      <c r="I1571" s="295"/>
      <c r="J1571" s="295"/>
      <c r="K1571" s="295"/>
      <c r="L1571" s="295"/>
      <c r="M1571" s="295"/>
      <c r="N1571" s="295"/>
      <c r="O1571" s="295"/>
      <c r="P1571" s="295"/>
      <c r="Q1571" s="295"/>
      <c r="R1571" s="295"/>
      <c r="S1571" s="262"/>
      <c r="T1571" s="295"/>
      <c r="U1571" s="295"/>
      <c r="V1571" s="295"/>
      <c r="W1571" s="308"/>
      <c r="X1571" s="303"/>
      <c r="Y1571" s="308"/>
      <c r="Z1571" s="308"/>
      <c r="AA1571" s="295"/>
      <c r="AB1571" s="295"/>
      <c r="AC1571" s="295"/>
      <c r="AD1571" s="295"/>
      <c r="AE1571" s="295"/>
      <c r="AF1571" s="295"/>
      <c r="AG1571" s="685">
        <f>SUMPRODUCT($H$1386:$H$1546,AG1386:AG1546)</f>
        <v>0</v>
      </c>
      <c r="AH1571" s="685">
        <f>SUMPRODUCT($H$1386:$H$1546,AH1386:AH1546)</f>
        <v>0</v>
      </c>
      <c r="AI1571" s="685">
        <f t="shared" ref="AI1571:AT1571" si="3636">IF(AI1384="kw",SUMPRODUCT($R$1386:$R$1546,$W$1386:$W$1546,AI1386:AI1546),SUMPRODUCT($H$1386:$H$1546,AI1386:AI1546))</f>
        <v>0</v>
      </c>
      <c r="AJ1571" s="685">
        <f t="shared" si="3636"/>
        <v>0</v>
      </c>
      <c r="AK1571" s="685">
        <f t="shared" si="3636"/>
        <v>0</v>
      </c>
      <c r="AL1571" s="685">
        <f t="shared" si="3636"/>
        <v>0</v>
      </c>
      <c r="AM1571" s="685">
        <f t="shared" si="3636"/>
        <v>0</v>
      </c>
      <c r="AN1571" s="685">
        <f t="shared" si="3636"/>
        <v>0</v>
      </c>
      <c r="AO1571" s="685">
        <f t="shared" si="3636"/>
        <v>0</v>
      </c>
      <c r="AP1571" s="685">
        <f t="shared" si="3636"/>
        <v>0</v>
      </c>
      <c r="AQ1571" s="685">
        <f t="shared" si="3636"/>
        <v>0</v>
      </c>
      <c r="AR1571" s="685">
        <f t="shared" si="3636"/>
        <v>0</v>
      </c>
      <c r="AS1571" s="685">
        <f t="shared" si="3636"/>
        <v>0</v>
      </c>
      <c r="AT1571" s="685">
        <f t="shared" si="3636"/>
        <v>0</v>
      </c>
      <c r="AU1571" s="297"/>
    </row>
    <row r="1572" spans="2:47" ht="15">
      <c r="B1572" s="336" t="s">
        <v>893</v>
      </c>
      <c r="C1572" s="398"/>
      <c r="D1572" s="398"/>
      <c r="E1572" s="399"/>
      <c r="F1572" s="399"/>
      <c r="G1572" s="399"/>
      <c r="H1572" s="399"/>
      <c r="I1572" s="399"/>
      <c r="J1572" s="399"/>
      <c r="K1572" s="399"/>
      <c r="L1572" s="399"/>
      <c r="M1572" s="399"/>
      <c r="N1572" s="399"/>
      <c r="O1572" s="399"/>
      <c r="P1572" s="399"/>
      <c r="Q1572" s="900"/>
      <c r="R1572" s="399"/>
      <c r="S1572" s="400"/>
      <c r="T1572" s="399"/>
      <c r="U1572" s="399"/>
      <c r="V1572" s="399"/>
      <c r="W1572" s="398"/>
      <c r="X1572" s="401"/>
      <c r="Y1572" s="398"/>
      <c r="Z1572" s="398"/>
      <c r="AA1572" s="399"/>
      <c r="AB1572" s="399"/>
      <c r="AC1572" s="399"/>
      <c r="AD1572" s="399"/>
      <c r="AE1572" s="399"/>
      <c r="AF1572" s="900"/>
      <c r="AG1572" s="686">
        <f>SUMPRODUCT($I$1386:$I$1546,AG1386:AG1546)</f>
        <v>0</v>
      </c>
      <c r="AH1572" s="686">
        <f>SUMPRODUCT($I$1386:$I$1546,AH1386:AH1546)</f>
        <v>0</v>
      </c>
      <c r="AI1572" s="686">
        <f t="shared" ref="AI1572:AT1572" si="3637">IF(AI1384="kw",SUMPRODUCT($R$1386:$R$1546,$X$1386:$X$1546,AI1386:AI1546),SUMPRODUCT($I$1386:$I$1546,AI1386:AI1546))</f>
        <v>0</v>
      </c>
      <c r="AJ1572" s="686">
        <f t="shared" si="3637"/>
        <v>0</v>
      </c>
      <c r="AK1572" s="686">
        <f t="shared" si="3637"/>
        <v>0</v>
      </c>
      <c r="AL1572" s="686">
        <f t="shared" si="3637"/>
        <v>0</v>
      </c>
      <c r="AM1572" s="686">
        <f t="shared" si="3637"/>
        <v>0</v>
      </c>
      <c r="AN1572" s="686">
        <f t="shared" si="3637"/>
        <v>0</v>
      </c>
      <c r="AO1572" s="686">
        <f t="shared" si="3637"/>
        <v>0</v>
      </c>
      <c r="AP1572" s="686">
        <f t="shared" si="3637"/>
        <v>0</v>
      </c>
      <c r="AQ1572" s="686">
        <f t="shared" si="3637"/>
        <v>0</v>
      </c>
      <c r="AR1572" s="686">
        <f t="shared" si="3637"/>
        <v>0</v>
      </c>
      <c r="AS1572" s="686">
        <f t="shared" si="3637"/>
        <v>0</v>
      </c>
      <c r="AT1572" s="686">
        <f t="shared" si="3637"/>
        <v>0</v>
      </c>
      <c r="AU1572" s="341"/>
    </row>
    <row r="1573" spans="2:47" ht="19.5" customHeight="1">
      <c r="B1573" s="324" t="s">
        <v>578</v>
      </c>
      <c r="C1573" s="342"/>
      <c r="D1573" s="343"/>
      <c r="E1573" s="343"/>
      <c r="F1573" s="343"/>
      <c r="G1573" s="343"/>
      <c r="H1573" s="343"/>
      <c r="I1573" s="343"/>
      <c r="J1573" s="343"/>
      <c r="K1573" s="343"/>
      <c r="L1573" s="343"/>
      <c r="M1573" s="343"/>
      <c r="N1573" s="343"/>
      <c r="O1573" s="343"/>
      <c r="P1573" s="343"/>
      <c r="Q1573" s="343"/>
      <c r="R1573" s="343"/>
      <c r="S1573" s="343"/>
      <c r="T1573" s="343"/>
      <c r="U1573" s="343"/>
      <c r="V1573" s="343"/>
      <c r="W1573" s="327"/>
      <c r="X1573" s="328"/>
      <c r="Y1573" s="343"/>
      <c r="Z1573" s="343"/>
      <c r="AA1573" s="343"/>
      <c r="AB1573" s="343"/>
      <c r="AC1573" s="343"/>
      <c r="AD1573" s="343"/>
      <c r="AE1573" s="343"/>
      <c r="AF1573" s="343"/>
      <c r="AG1573" s="344"/>
      <c r="AH1573" s="905">
        <v>0</v>
      </c>
      <c r="AI1573" s="905">
        <v>0</v>
      </c>
      <c r="AJ1573" s="344"/>
      <c r="AK1573" s="344"/>
      <c r="AL1573" s="344"/>
      <c r="AM1573" s="344"/>
      <c r="AN1573" s="344"/>
      <c r="AO1573" s="344"/>
      <c r="AP1573" s="344"/>
      <c r="AQ1573" s="344"/>
      <c r="AR1573" s="344"/>
      <c r="AS1573" s="344"/>
      <c r="AT1573" s="344"/>
      <c r="AU1573" s="344"/>
    </row>
    <row r="1574" spans="2:47" ht="19.5" customHeight="1" thickBot="1">
      <c r="B1574" s="675"/>
      <c r="C1574" s="676"/>
      <c r="D1574" s="657"/>
      <c r="E1574" s="657"/>
      <c r="F1574" s="657"/>
      <c r="G1574" s="657"/>
      <c r="H1574" s="657"/>
      <c r="I1574" s="657"/>
      <c r="J1574" s="657"/>
      <c r="K1574" s="657"/>
      <c r="L1574" s="657"/>
      <c r="M1574" s="657"/>
      <c r="N1574" s="657"/>
      <c r="O1574" s="657"/>
      <c r="P1574" s="657"/>
      <c r="Q1574" s="657"/>
      <c r="R1574" s="657"/>
      <c r="S1574" s="657"/>
      <c r="T1574" s="657"/>
      <c r="U1574" s="657"/>
      <c r="V1574" s="657"/>
      <c r="W1574" s="266"/>
      <c r="X1574" s="677"/>
      <c r="Y1574" s="657"/>
      <c r="Z1574" s="657"/>
      <c r="AA1574" s="657"/>
      <c r="AB1574" s="657"/>
      <c r="AC1574" s="657"/>
      <c r="AD1574" s="657"/>
      <c r="AE1574" s="657"/>
      <c r="AF1574" s="657"/>
      <c r="AG1574" s="221"/>
      <c r="AH1574" s="221"/>
      <c r="AI1574" s="221"/>
      <c r="AJ1574" s="221"/>
      <c r="AK1574" s="221"/>
      <c r="AL1574" s="221"/>
      <c r="AM1574" s="221"/>
      <c r="AN1574" s="221"/>
      <c r="AO1574" s="221"/>
      <c r="AP1574" s="221"/>
      <c r="AQ1574" s="221"/>
      <c r="AR1574" s="221"/>
      <c r="AS1574" s="221"/>
      <c r="AT1574" s="221"/>
      <c r="AU1574" s="221"/>
    </row>
    <row r="1575" spans="2:47" ht="48" customHeight="1" thickBot="1">
      <c r="B1575" s="702" t="s">
        <v>946</v>
      </c>
      <c r="C1575" s="703"/>
      <c r="D1575" s="704"/>
      <c r="E1575" s="704"/>
      <c r="F1575" s="704"/>
      <c r="G1575" s="704"/>
      <c r="H1575" s="704"/>
      <c r="I1575" s="704"/>
      <c r="J1575" s="704"/>
      <c r="K1575" s="704"/>
      <c r="L1575" s="704"/>
      <c r="M1575" s="704"/>
      <c r="N1575" s="704"/>
      <c r="O1575" s="704"/>
      <c r="P1575" s="704"/>
      <c r="Q1575" s="704"/>
      <c r="R1575" s="704"/>
      <c r="S1575" s="704"/>
      <c r="T1575" s="704"/>
      <c r="U1575" s="704"/>
      <c r="V1575" s="704"/>
      <c r="W1575" s="705"/>
      <c r="X1575" s="706"/>
      <c r="Y1575" s="704"/>
      <c r="Z1575" s="704"/>
      <c r="AA1575" s="704"/>
      <c r="AB1575" s="704"/>
      <c r="AC1575" s="704"/>
      <c r="AD1575" s="704"/>
      <c r="AE1575" s="704"/>
      <c r="AF1575" s="704"/>
      <c r="AG1575" s="707"/>
      <c r="AH1575" s="707"/>
      <c r="AI1575" s="707"/>
      <c r="AJ1575" s="707"/>
      <c r="AK1575" s="707"/>
      <c r="AL1575" s="707"/>
      <c r="AM1575" s="707"/>
      <c r="AN1575" s="707"/>
      <c r="AO1575" s="707"/>
      <c r="AP1575" s="707"/>
      <c r="AQ1575" s="707"/>
      <c r="AR1575" s="707"/>
      <c r="AS1575" s="707"/>
      <c r="AT1575" s="707"/>
      <c r="AU1575" s="708"/>
    </row>
    <row r="1576" spans="2:47" ht="296.39999999999998" customHeight="1">
      <c r="B1576" s="727" t="s">
        <v>502</v>
      </c>
      <c r="C1576" s="976" t="s">
        <v>955</v>
      </c>
      <c r="D1576" s="977"/>
      <c r="E1576" s="977"/>
      <c r="F1576" s="977"/>
      <c r="G1576" s="977"/>
      <c r="H1576" s="977"/>
      <c r="I1576" s="977"/>
      <c r="J1576" s="977"/>
      <c r="K1576" s="977"/>
      <c r="L1576" s="977"/>
      <c r="M1576" s="977"/>
      <c r="N1576" s="977"/>
      <c r="O1576" s="977"/>
      <c r="P1576" s="977"/>
      <c r="Q1576" s="977"/>
      <c r="R1576" s="977"/>
      <c r="S1576" s="977"/>
      <c r="T1576" s="977"/>
      <c r="U1576" s="977"/>
      <c r="V1576" s="977"/>
      <c r="W1576" s="977"/>
      <c r="X1576" s="977"/>
      <c r="Y1576" s="977"/>
      <c r="Z1576" s="977"/>
      <c r="AA1576" s="977"/>
      <c r="AB1576" s="977"/>
      <c r="AC1576" s="977"/>
      <c r="AD1576" s="977"/>
      <c r="AE1576" s="977"/>
      <c r="AF1576" s="901"/>
      <c r="AG1576" s="221"/>
      <c r="AH1576" s="221"/>
      <c r="AI1576" s="221"/>
      <c r="AJ1576" s="221"/>
      <c r="AK1576" s="221"/>
      <c r="AL1576" s="221"/>
      <c r="AM1576" s="221"/>
      <c r="AN1576" s="221"/>
      <c r="AO1576" s="221"/>
      <c r="AP1576" s="221"/>
      <c r="AQ1576" s="221"/>
      <c r="AR1576" s="221"/>
      <c r="AS1576" s="221"/>
      <c r="AT1576" s="221"/>
      <c r="AU1576" s="221"/>
    </row>
    <row r="1577" spans="2:47" ht="14.1" customHeight="1">
      <c r="B1577" s="728"/>
      <c r="C1577" s="729"/>
      <c r="D1577" s="730"/>
      <c r="E1577" s="730"/>
      <c r="F1577" s="730"/>
      <c r="G1577" s="730"/>
      <c r="H1577" s="730"/>
      <c r="I1577" s="730"/>
      <c r="J1577" s="730"/>
      <c r="K1577" s="730"/>
      <c r="L1577" s="730"/>
      <c r="M1577" s="730"/>
      <c r="N1577" s="730"/>
      <c r="O1577" s="730"/>
      <c r="P1577" s="730"/>
      <c r="Q1577" s="730"/>
      <c r="R1577" s="730"/>
      <c r="S1577" s="730"/>
      <c r="T1577" s="730"/>
      <c r="U1577" s="730"/>
      <c r="V1577" s="730"/>
      <c r="W1577" s="730"/>
      <c r="X1577" s="730"/>
      <c r="Y1577" s="730"/>
      <c r="Z1577" s="730"/>
      <c r="AA1577" s="730"/>
      <c r="AB1577" s="730"/>
      <c r="AC1577" s="730"/>
      <c r="AD1577" s="730"/>
      <c r="AE1577" s="730"/>
      <c r="AF1577" s="730"/>
      <c r="AG1577" s="221"/>
      <c r="AH1577" s="221"/>
      <c r="AI1577" s="221"/>
      <c r="AJ1577" s="221"/>
      <c r="AK1577" s="221"/>
      <c r="AL1577" s="221"/>
      <c r="AM1577" s="221"/>
      <c r="AN1577" s="221"/>
      <c r="AO1577" s="221"/>
      <c r="AP1577" s="221"/>
      <c r="AQ1577" s="221"/>
      <c r="AR1577" s="221"/>
      <c r="AS1577" s="221"/>
      <c r="AT1577" s="221"/>
      <c r="AU1577" s="221"/>
    </row>
    <row r="1578" spans="2:47" ht="15.6">
      <c r="B1578" s="243" t="s">
        <v>814</v>
      </c>
      <c r="C1578" s="244"/>
      <c r="D1578" s="513" t="s">
        <v>523</v>
      </c>
      <c r="E1578" s="219"/>
      <c r="F1578" s="513"/>
      <c r="G1578" s="219"/>
      <c r="H1578" s="219"/>
      <c r="I1578" s="219"/>
      <c r="J1578" s="219"/>
      <c r="K1578" s="219"/>
      <c r="L1578" s="219"/>
      <c r="M1578" s="219"/>
      <c r="N1578" s="219"/>
      <c r="O1578" s="219"/>
      <c r="P1578" s="219"/>
      <c r="Q1578" s="219"/>
      <c r="R1578" s="219"/>
      <c r="S1578" s="244"/>
      <c r="T1578" s="219"/>
      <c r="U1578" s="219"/>
      <c r="V1578" s="219"/>
      <c r="W1578" s="219"/>
      <c r="X1578" s="219"/>
      <c r="Y1578" s="219"/>
      <c r="Z1578" s="219"/>
      <c r="AA1578" s="219"/>
      <c r="AB1578" s="219"/>
      <c r="AC1578" s="219"/>
      <c r="AD1578" s="219"/>
      <c r="AE1578" s="219"/>
      <c r="AF1578" s="219"/>
      <c r="AG1578" s="233"/>
      <c r="AH1578" s="231"/>
      <c r="AI1578" s="231"/>
      <c r="AJ1578" s="231"/>
      <c r="AK1578" s="231"/>
      <c r="AL1578" s="231"/>
      <c r="AM1578" s="231"/>
      <c r="AN1578" s="231"/>
      <c r="AO1578" s="231"/>
      <c r="AP1578" s="231"/>
      <c r="AQ1578" s="231"/>
      <c r="AR1578" s="231"/>
      <c r="AS1578" s="231"/>
      <c r="AT1578" s="231"/>
    </row>
    <row r="1579" spans="2:47" ht="39.75" customHeight="1">
      <c r="B1579" s="964" t="s">
        <v>211</v>
      </c>
      <c r="C1579" s="968" t="s">
        <v>33</v>
      </c>
      <c r="D1579" s="246" t="s">
        <v>421</v>
      </c>
      <c r="E1579" s="970" t="s">
        <v>209</v>
      </c>
      <c r="F1579" s="971"/>
      <c r="G1579" s="971"/>
      <c r="H1579" s="971"/>
      <c r="I1579" s="971"/>
      <c r="J1579" s="971"/>
      <c r="K1579" s="971"/>
      <c r="L1579" s="971"/>
      <c r="M1579" s="971"/>
      <c r="N1579" s="971"/>
      <c r="O1579" s="971"/>
      <c r="P1579" s="972"/>
      <c r="Q1579" s="661"/>
      <c r="R1579" s="968" t="s">
        <v>213</v>
      </c>
      <c r="S1579" s="246" t="s">
        <v>422</v>
      </c>
      <c r="T1579" s="961" t="s">
        <v>212</v>
      </c>
      <c r="U1579" s="962"/>
      <c r="V1579" s="962"/>
      <c r="W1579" s="962"/>
      <c r="X1579" s="962"/>
      <c r="Y1579" s="962"/>
      <c r="Z1579" s="962"/>
      <c r="AA1579" s="962"/>
      <c r="AB1579" s="962"/>
      <c r="AC1579" s="962"/>
      <c r="AD1579" s="962"/>
      <c r="AE1579" s="973"/>
      <c r="AF1579" s="896"/>
      <c r="AG1579" s="961" t="s">
        <v>242</v>
      </c>
      <c r="AH1579" s="962"/>
      <c r="AI1579" s="962"/>
      <c r="AJ1579" s="962"/>
      <c r="AK1579" s="962"/>
      <c r="AL1579" s="962"/>
      <c r="AM1579" s="962"/>
      <c r="AN1579" s="962"/>
      <c r="AO1579" s="962"/>
      <c r="AP1579" s="962"/>
      <c r="AQ1579" s="962"/>
      <c r="AR1579" s="962"/>
      <c r="AS1579" s="962"/>
      <c r="AT1579" s="962"/>
      <c r="AU1579" s="963"/>
    </row>
    <row r="1580" spans="2:47" ht="65.25" customHeight="1">
      <c r="B1580" s="965"/>
      <c r="C1580" s="969"/>
      <c r="D1580" s="247">
        <v>2023</v>
      </c>
      <c r="E1580" s="247">
        <v>2024</v>
      </c>
      <c r="F1580" s="247">
        <v>2025</v>
      </c>
      <c r="G1580" s="247">
        <v>2026</v>
      </c>
      <c r="H1580" s="247">
        <v>2027</v>
      </c>
      <c r="I1580" s="247">
        <v>2028</v>
      </c>
      <c r="J1580" s="247">
        <v>2029</v>
      </c>
      <c r="K1580" s="247">
        <v>2030</v>
      </c>
      <c r="L1580" s="247">
        <v>2031</v>
      </c>
      <c r="M1580" s="247">
        <v>2032</v>
      </c>
      <c r="N1580" s="247">
        <v>2033</v>
      </c>
      <c r="O1580" s="247">
        <v>2034</v>
      </c>
      <c r="P1580" s="247">
        <v>2035</v>
      </c>
      <c r="Q1580" s="382"/>
      <c r="R1580" s="969"/>
      <c r="S1580" s="247">
        <v>2023</v>
      </c>
      <c r="T1580" s="247">
        <v>2024</v>
      </c>
      <c r="U1580" s="247">
        <v>2025</v>
      </c>
      <c r="V1580" s="247">
        <v>2026</v>
      </c>
      <c r="W1580" s="247">
        <v>2027</v>
      </c>
      <c r="X1580" s="247">
        <v>2028</v>
      </c>
      <c r="Y1580" s="247">
        <v>2029</v>
      </c>
      <c r="Z1580" s="247">
        <v>2030</v>
      </c>
      <c r="AA1580" s="247">
        <v>2031</v>
      </c>
      <c r="AB1580" s="247">
        <v>2032</v>
      </c>
      <c r="AC1580" s="247">
        <v>2033</v>
      </c>
      <c r="AD1580" s="247">
        <v>2034</v>
      </c>
      <c r="AE1580" s="247">
        <v>2035</v>
      </c>
      <c r="AF1580" s="247"/>
      <c r="AG1580" s="247" t="str">
        <f>'1.  LRAMVA Summary'!$D$53</f>
        <v>Residential</v>
      </c>
      <c r="AH1580" s="247" t="str">
        <f>'1.  LRAMVA Summary'!$E$53</f>
        <v>GS&lt;50 kW</v>
      </c>
      <c r="AI1580" s="247" t="str">
        <f>'1.  LRAMVA Summary'!$F$53</f>
        <v>GS&gt;50 KW</v>
      </c>
      <c r="AJ1580" s="247" t="str">
        <f>'1.  LRAMVA Summary'!$G$53</f>
        <v>Street Lights</v>
      </c>
      <c r="AK1580" s="247" t="str">
        <f>'1.  LRAMVA Summary'!$H$53</f>
        <v/>
      </c>
      <c r="AL1580" s="247" t="str">
        <f>'1.  LRAMVA Summary'!$I$53</f>
        <v/>
      </c>
      <c r="AM1580" s="247" t="str">
        <f>'1.  LRAMVA Summary'!$J$53</f>
        <v/>
      </c>
      <c r="AN1580" s="247" t="str">
        <f>'1.  LRAMVA Summary'!$K$53</f>
        <v/>
      </c>
      <c r="AO1580" s="247" t="str">
        <f>'1.  LRAMVA Summary'!$L$53</f>
        <v/>
      </c>
      <c r="AP1580" s="247" t="str">
        <f>'1.  LRAMVA Summary'!$M$53</f>
        <v/>
      </c>
      <c r="AQ1580" s="247" t="str">
        <f>'1.  LRAMVA Summary'!$N$53</f>
        <v/>
      </c>
      <c r="AR1580" s="247" t="str">
        <f>'1.  LRAMVA Summary'!$O$53</f>
        <v/>
      </c>
      <c r="AS1580" s="247" t="str">
        <f>'1.  LRAMVA Summary'!$P$53</f>
        <v/>
      </c>
      <c r="AT1580" s="247" t="str">
        <f>'1.  LRAMVA Summary'!$Q$53</f>
        <v/>
      </c>
      <c r="AU1580" s="249" t="str">
        <f>'1.  LRAMVA Summary'!$R$53</f>
        <v>Total</v>
      </c>
    </row>
    <row r="1581" spans="2:47" ht="15.6">
      <c r="B1581" s="741"/>
      <c r="C1581" s="296"/>
      <c r="D1581" s="296"/>
      <c r="E1581" s="296"/>
      <c r="F1581" s="296"/>
      <c r="G1581" s="296"/>
      <c r="H1581" s="296"/>
      <c r="I1581" s="296"/>
      <c r="J1581" s="296"/>
      <c r="K1581" s="296"/>
      <c r="L1581" s="296"/>
      <c r="M1581" s="296"/>
      <c r="N1581" s="296"/>
      <c r="O1581" s="296"/>
      <c r="P1581" s="296"/>
      <c r="Q1581" s="296"/>
      <c r="R1581" s="296"/>
      <c r="S1581" s="296"/>
      <c r="T1581" s="296"/>
      <c r="U1581" s="296"/>
      <c r="V1581" s="296"/>
      <c r="W1581" s="296"/>
      <c r="X1581" s="296"/>
      <c r="Y1581" s="296"/>
      <c r="Z1581" s="296"/>
      <c r="AA1581" s="296"/>
      <c r="AB1581" s="296"/>
      <c r="AC1581" s="296"/>
      <c r="AD1581" s="296"/>
      <c r="AE1581" s="746"/>
      <c r="AF1581" s="296"/>
      <c r="AG1581" s="253" t="str">
        <f>'1.  LRAMVA Summary'!$D$54</f>
        <v>kWh</v>
      </c>
      <c r="AH1581" s="253" t="str">
        <f>'1.  LRAMVA Summary'!$E$54</f>
        <v>kWh</v>
      </c>
      <c r="AI1581" s="253" t="str">
        <f>'1.  LRAMVA Summary'!$F$54</f>
        <v>kW</v>
      </c>
      <c r="AJ1581" s="253" t="str">
        <f>'1.  LRAMVA Summary'!$G$54</f>
        <v>kW</v>
      </c>
      <c r="AK1581" s="253">
        <f>'1.  LRAMVA Summary'!$H$54</f>
        <v>0</v>
      </c>
      <c r="AL1581" s="253">
        <f>'1.  LRAMVA Summary'!$I$54</f>
        <v>0</v>
      </c>
      <c r="AM1581" s="253">
        <f>'1.  LRAMVA Summary'!$J$54</f>
        <v>0</v>
      </c>
      <c r="AN1581" s="253">
        <f>'1.  LRAMVA Summary'!$K$54</f>
        <v>0</v>
      </c>
      <c r="AO1581" s="253">
        <f>'1.  LRAMVA Summary'!$L$54</f>
        <v>0</v>
      </c>
      <c r="AP1581" s="253">
        <f>'1.  LRAMVA Summary'!$M$54</f>
        <v>0</v>
      </c>
      <c r="AQ1581" s="253">
        <f>'1.  LRAMVA Summary'!$N$54</f>
        <v>0</v>
      </c>
      <c r="AR1581" s="253">
        <f>'1.  LRAMVA Summary'!$O$54</f>
        <v>0</v>
      </c>
      <c r="AS1581" s="253">
        <f>'1.  LRAMVA Summary'!$P$54</f>
        <v>0</v>
      </c>
      <c r="AT1581" s="253">
        <f>'1.  LRAMVA Summary'!$Q$54</f>
        <v>0</v>
      </c>
      <c r="AU1581" s="254"/>
    </row>
    <row r="1582" spans="2:47" ht="15.6">
      <c r="B1582" s="742" t="s">
        <v>961</v>
      </c>
      <c r="C1582" s="296"/>
      <c r="D1582" s="296"/>
      <c r="E1582" s="296"/>
      <c r="F1582" s="296"/>
      <c r="G1582" s="296"/>
      <c r="H1582" s="296"/>
      <c r="I1582" s="296"/>
      <c r="J1582" s="296"/>
      <c r="K1582" s="296"/>
      <c r="L1582" s="296"/>
      <c r="M1582" s="296"/>
      <c r="N1582" s="296"/>
      <c r="O1582" s="296"/>
      <c r="P1582" s="296"/>
      <c r="Q1582" s="296"/>
      <c r="R1582" s="296"/>
      <c r="S1582" s="296"/>
      <c r="T1582" s="296"/>
      <c r="U1582" s="296"/>
      <c r="V1582" s="296"/>
      <c r="W1582" s="296"/>
      <c r="X1582" s="296"/>
      <c r="Y1582" s="296"/>
      <c r="Z1582" s="296"/>
      <c r="AA1582" s="296"/>
      <c r="AB1582" s="296"/>
      <c r="AC1582" s="296"/>
      <c r="AD1582" s="296"/>
      <c r="AE1582" s="746"/>
      <c r="AF1582" s="296"/>
      <c r="AG1582" s="744">
        <v>0</v>
      </c>
      <c r="AH1582" s="739">
        <v>0</v>
      </c>
      <c r="AI1582" s="739">
        <v>0</v>
      </c>
      <c r="AJ1582" s="739">
        <v>0</v>
      </c>
      <c r="AK1582" s="739">
        <v>0</v>
      </c>
      <c r="AL1582" s="739">
        <v>0</v>
      </c>
      <c r="AM1582" s="739">
        <v>0</v>
      </c>
      <c r="AN1582" s="739">
        <v>0</v>
      </c>
      <c r="AO1582" s="739">
        <v>0</v>
      </c>
      <c r="AP1582" s="739">
        <v>0</v>
      </c>
      <c r="AQ1582" s="739">
        <v>0</v>
      </c>
      <c r="AR1582" s="739">
        <v>0</v>
      </c>
      <c r="AS1582" s="739">
        <v>0</v>
      </c>
      <c r="AT1582" s="739">
        <v>0</v>
      </c>
      <c r="AU1582" s="254"/>
    </row>
    <row r="1583" spans="2:47" ht="15.6">
      <c r="B1583" s="743" t="s">
        <v>760</v>
      </c>
      <c r="C1583" s="357"/>
      <c r="D1583" s="357"/>
      <c r="E1583" s="357"/>
      <c r="F1583" s="357"/>
      <c r="G1583" s="357"/>
      <c r="H1583" s="357"/>
      <c r="I1583" s="357"/>
      <c r="J1583" s="357"/>
      <c r="K1583" s="357"/>
      <c r="L1583" s="357"/>
      <c r="M1583" s="357"/>
      <c r="N1583" s="357"/>
      <c r="O1583" s="357"/>
      <c r="P1583" s="357"/>
      <c r="Q1583" s="357"/>
      <c r="R1583" s="357"/>
      <c r="S1583" s="357"/>
      <c r="T1583" s="357"/>
      <c r="U1583" s="357"/>
      <c r="V1583" s="357"/>
      <c r="W1583" s="357"/>
      <c r="X1583" s="357"/>
      <c r="Y1583" s="357"/>
      <c r="Z1583" s="357"/>
      <c r="AA1583" s="357"/>
      <c r="AB1583" s="357"/>
      <c r="AC1583" s="357"/>
      <c r="AD1583" s="357"/>
      <c r="AE1583" s="747"/>
      <c r="AF1583" s="296"/>
      <c r="AG1583" s="745">
        <f>HLOOKUP(AG1580,'2. LRAMVA Threshold'!$B$42:$Q$60,15,FALSE)</f>
        <v>494885</v>
      </c>
      <c r="AH1583" s="346">
        <f>HLOOKUP(AH1580,'2. LRAMVA Threshold'!$B$42:$Q$60,15,FALSE)</f>
        <v>2573404</v>
      </c>
      <c r="AI1583" s="346">
        <f>HLOOKUP(AI1580,'2. LRAMVA Threshold'!$B$42:$Q$60,15,FALSE)</f>
        <v>576</v>
      </c>
      <c r="AJ1583" s="346">
        <f>HLOOKUP(AJ1580,'2. LRAMVA Threshold'!$B$42:$Q$60,15,FALSE)</f>
        <v>0</v>
      </c>
      <c r="AK1583" s="346">
        <f>HLOOKUP(AK1580,'2. LRAMVA Threshold'!$B$42:$Q$60,15,FALSE)</f>
        <v>0</v>
      </c>
      <c r="AL1583" s="346">
        <f>HLOOKUP(AL1580,'2. LRAMVA Threshold'!$B$42:$Q$60,15,FALSE)</f>
        <v>0</v>
      </c>
      <c r="AM1583" s="346">
        <f>HLOOKUP(AM1580,'2. LRAMVA Threshold'!$B$42:$Q$60,15,FALSE)</f>
        <v>0</v>
      </c>
      <c r="AN1583" s="346">
        <f>HLOOKUP(AN1580,'2. LRAMVA Threshold'!$B$42:$Q$60,15,FALSE)</f>
        <v>0</v>
      </c>
      <c r="AO1583" s="346">
        <f>HLOOKUP(AO1580,'2. LRAMVA Threshold'!$B$42:$Q$60,15,FALSE)</f>
        <v>0</v>
      </c>
      <c r="AP1583" s="346">
        <f>HLOOKUP(AP1580,'2. LRAMVA Threshold'!$B$42:$Q$60,15,FALSE)</f>
        <v>0</v>
      </c>
      <c r="AQ1583" s="346">
        <f>HLOOKUP(AQ1580,'2. LRAMVA Threshold'!$B$42:$Q$60,15,FALSE)</f>
        <v>0</v>
      </c>
      <c r="AR1583" s="346">
        <f>HLOOKUP(AR1580,'2. LRAMVA Threshold'!$B$42:$Q$60,15,FALSE)</f>
        <v>0</v>
      </c>
      <c r="AS1583" s="346">
        <f>HLOOKUP(AS1580,'2. LRAMVA Threshold'!$B$42:$Q$60,15,FALSE)</f>
        <v>0</v>
      </c>
      <c r="AT1583" s="346">
        <f>HLOOKUP(AT1580,'2. LRAMVA Threshold'!$B$42:$Q$60,15,FALSE)</f>
        <v>0</v>
      </c>
      <c r="AU1583" s="395"/>
    </row>
    <row r="1584" spans="2:47" ht="15">
      <c r="B1584" s="348"/>
      <c r="C1584" s="294"/>
      <c r="D1584" s="295"/>
      <c r="E1584" s="295"/>
      <c r="F1584" s="295"/>
      <c r="G1584" s="295"/>
      <c r="H1584" s="295"/>
      <c r="I1584" s="295"/>
      <c r="J1584" s="295"/>
      <c r="K1584" s="295"/>
      <c r="L1584" s="295"/>
      <c r="M1584" s="295"/>
      <c r="N1584" s="295"/>
      <c r="O1584" s="295"/>
      <c r="P1584" s="295"/>
      <c r="Q1584" s="295"/>
      <c r="R1584" s="295"/>
      <c r="S1584" s="296"/>
      <c r="T1584" s="295"/>
      <c r="U1584" s="295"/>
      <c r="V1584" s="295"/>
      <c r="W1584" s="265"/>
      <c r="X1584" s="265"/>
      <c r="Y1584" s="265"/>
      <c r="Z1584" s="265"/>
      <c r="AA1584" s="295"/>
      <c r="AB1584" s="295"/>
      <c r="AC1584" s="295"/>
      <c r="AD1584" s="295"/>
      <c r="AE1584" s="295"/>
      <c r="AF1584" s="295"/>
      <c r="AG1584" s="389"/>
      <c r="AH1584" s="389"/>
      <c r="AI1584" s="389"/>
      <c r="AJ1584" s="389"/>
      <c r="AK1584" s="389"/>
      <c r="AL1584" s="389"/>
      <c r="AM1584" s="389"/>
      <c r="AN1584" s="353"/>
      <c r="AO1584" s="353"/>
      <c r="AP1584" s="353"/>
      <c r="AQ1584" s="353"/>
      <c r="AR1584" s="353"/>
      <c r="AS1584" s="353"/>
      <c r="AT1584" s="353"/>
      <c r="AU1584" s="354"/>
    </row>
    <row r="1585" spans="2:47" ht="15">
      <c r="B1585" s="285" t="s">
        <v>744</v>
      </c>
      <c r="C1585" s="298"/>
      <c r="D1585" s="298"/>
      <c r="E1585" s="331"/>
      <c r="F1585" s="331"/>
      <c r="G1585" s="331"/>
      <c r="H1585" s="331"/>
      <c r="I1585" s="331"/>
      <c r="J1585" s="331"/>
      <c r="K1585" s="331"/>
      <c r="L1585" s="331"/>
      <c r="M1585" s="331"/>
      <c r="N1585" s="331"/>
      <c r="O1585" s="331"/>
      <c r="P1585" s="331"/>
      <c r="Q1585" s="331"/>
      <c r="R1585" s="331"/>
      <c r="S1585" s="253"/>
      <c r="T1585" s="300"/>
      <c r="U1585" s="300"/>
      <c r="V1585" s="300"/>
      <c r="W1585" s="299"/>
      <c r="X1585" s="299"/>
      <c r="Y1585" s="299"/>
      <c r="Z1585" s="299"/>
      <c r="AA1585" s="300"/>
      <c r="AB1585" s="300"/>
      <c r="AC1585" s="300"/>
      <c r="AD1585" s="300"/>
      <c r="AE1585" s="300"/>
      <c r="AF1585" s="300"/>
      <c r="AG1585" s="737">
        <f>HLOOKUP(AG35,'3.  Distribution Rates'!$C$122:$P$135,14,FALSE)</f>
        <v>0</v>
      </c>
      <c r="AH1585" s="737">
        <f>HLOOKUP(AH35,'3.  Distribution Rates'!$C$122:$P$135,14,FALSE)</f>
        <v>1.7999999999999999E-2</v>
      </c>
      <c r="AI1585" s="301">
        <f>HLOOKUP(AI35,'3.  Distribution Rates'!$C$122:$P$135,14,FALSE)</f>
        <v>3.7345000000000002</v>
      </c>
      <c r="AJ1585" s="301">
        <f>HLOOKUP(AJ35,'3.  Distribution Rates'!$C$122:$P$135,14,FALSE)</f>
        <v>3.9982000000000002</v>
      </c>
      <c r="AK1585" s="301">
        <f>HLOOKUP(AK35,'3.  Distribution Rates'!$C$122:$P$135,14,FALSE)</f>
        <v>0</v>
      </c>
      <c r="AL1585" s="301">
        <f>HLOOKUP(AL35,'3.  Distribution Rates'!$C$122:$P$135,14,FALSE)</f>
        <v>0</v>
      </c>
      <c r="AM1585" s="301">
        <f>HLOOKUP(AM35,'3.  Distribution Rates'!$C$122:$P$135,14,FALSE)</f>
        <v>0</v>
      </c>
      <c r="AN1585" s="301">
        <f>HLOOKUP(AN35,'3.  Distribution Rates'!$C$122:$P$135,14,FALSE)</f>
        <v>0</v>
      </c>
      <c r="AO1585" s="301">
        <f>HLOOKUP(AO35,'3.  Distribution Rates'!$C$122:$P$135,14,FALSE)</f>
        <v>0</v>
      </c>
      <c r="AP1585" s="301">
        <f>HLOOKUP(AP35,'3.  Distribution Rates'!$C$122:$P$135,14,FALSE)</f>
        <v>0</v>
      </c>
      <c r="AQ1585" s="301">
        <f>HLOOKUP(AQ35,'3.  Distribution Rates'!$C$122:$P$135,14,FALSE)</f>
        <v>0</v>
      </c>
      <c r="AR1585" s="301">
        <f>HLOOKUP(AR35,'3.  Distribution Rates'!$C$122:$P$135,14,FALSE)</f>
        <v>0</v>
      </c>
      <c r="AS1585" s="301">
        <f>HLOOKUP(AS35,'3.  Distribution Rates'!$C$122:$P$135,14,FALSE)</f>
        <v>0</v>
      </c>
      <c r="AT1585" s="301">
        <f>HLOOKUP(AT35,'3.  Distribution Rates'!$C$122:$P$135,14,FALSE)</f>
        <v>0</v>
      </c>
      <c r="AU1585" s="397"/>
    </row>
    <row r="1586" spans="2:47" ht="15">
      <c r="B1586" s="285" t="s">
        <v>761</v>
      </c>
      <c r="C1586" s="303"/>
      <c r="D1586" s="245"/>
      <c r="E1586" s="242"/>
      <c r="F1586" s="242"/>
      <c r="G1586" s="242"/>
      <c r="H1586" s="242"/>
      <c r="I1586" s="242"/>
      <c r="J1586" s="242"/>
      <c r="K1586" s="242"/>
      <c r="L1586" s="242"/>
      <c r="M1586" s="242"/>
      <c r="N1586" s="242"/>
      <c r="O1586" s="242"/>
      <c r="P1586" s="242"/>
      <c r="Q1586" s="242"/>
      <c r="R1586" s="242"/>
      <c r="S1586" s="253"/>
      <c r="T1586" s="242"/>
      <c r="U1586" s="242"/>
      <c r="V1586" s="242"/>
      <c r="W1586" s="245"/>
      <c r="X1586" s="245"/>
      <c r="Y1586" s="245"/>
      <c r="Z1586" s="245"/>
      <c r="AA1586" s="242"/>
      <c r="AB1586" s="242"/>
      <c r="AC1586" s="242"/>
      <c r="AD1586" s="242"/>
      <c r="AE1586" s="242"/>
      <c r="AF1586" s="242"/>
      <c r="AG1586" s="333">
        <f>'4.  2011-2014 LRAM'!AM146*AG1585</f>
        <v>0</v>
      </c>
      <c r="AH1586" s="333">
        <f>'4.  2011-2014 LRAM'!AN146*AH1585</f>
        <v>0</v>
      </c>
      <c r="AI1586" s="333">
        <f>'4.  2011-2014 LRAM'!AO146*AI1585</f>
        <v>0</v>
      </c>
      <c r="AJ1586" s="333">
        <f>'4.  2011-2014 LRAM'!AP146*AJ1585</f>
        <v>0</v>
      </c>
      <c r="AK1586" s="333">
        <f>'4.  2011-2014 LRAM'!AQ146*AK1585</f>
        <v>0</v>
      </c>
      <c r="AL1586" s="333">
        <f>'4.  2011-2014 LRAM'!AR146*AL1585</f>
        <v>0</v>
      </c>
      <c r="AM1586" s="333">
        <f>'4.  2011-2014 LRAM'!AS146*AM1585</f>
        <v>0</v>
      </c>
      <c r="AN1586" s="333">
        <f>'4.  2011-2014 LRAM'!AT146*AN1585</f>
        <v>0</v>
      </c>
      <c r="AO1586" s="333">
        <f>'4.  2011-2014 LRAM'!AU146*AO1585</f>
        <v>0</v>
      </c>
      <c r="AP1586" s="333">
        <f>'4.  2011-2014 LRAM'!AV146*AP1585</f>
        <v>0</v>
      </c>
      <c r="AQ1586" s="333">
        <f>'4.  2011-2014 LRAM'!AW146*AQ1585</f>
        <v>0</v>
      </c>
      <c r="AR1586" s="333">
        <f>'4.  2011-2014 LRAM'!AX146*AR1585</f>
        <v>0</v>
      </c>
      <c r="AS1586" s="333">
        <f>'4.  2011-2014 LRAM'!AY146*AS1585</f>
        <v>0</v>
      </c>
      <c r="AT1586" s="333">
        <f>'4.  2011-2014 LRAM'!AZ146*AT1585</f>
        <v>0</v>
      </c>
      <c r="AU1586" s="545">
        <f t="shared" ref="AU1586:AU1597" si="3638">SUM(AG1586:AT1586)</f>
        <v>0</v>
      </c>
    </row>
    <row r="1587" spans="2:47" ht="15.6" customHeight="1">
      <c r="B1587" s="285" t="s">
        <v>762</v>
      </c>
      <c r="C1587" s="303"/>
      <c r="D1587" s="245"/>
      <c r="E1587" s="242"/>
      <c r="F1587" s="242"/>
      <c r="G1587" s="242"/>
      <c r="H1587" s="242"/>
      <c r="I1587" s="242"/>
      <c r="J1587" s="242"/>
      <c r="K1587" s="242"/>
      <c r="L1587" s="242"/>
      <c r="M1587" s="242"/>
      <c r="N1587" s="242"/>
      <c r="O1587" s="242"/>
      <c r="P1587" s="242"/>
      <c r="Q1587" s="242"/>
      <c r="R1587" s="242"/>
      <c r="S1587" s="253"/>
      <c r="T1587" s="242"/>
      <c r="U1587" s="242"/>
      <c r="V1587" s="242"/>
      <c r="W1587" s="245"/>
      <c r="X1587" s="245"/>
      <c r="Y1587" s="245"/>
      <c r="Z1587" s="245"/>
      <c r="AA1587" s="242"/>
      <c r="AB1587" s="242"/>
      <c r="AC1587" s="242"/>
      <c r="AD1587" s="242"/>
      <c r="AE1587" s="242"/>
      <c r="AF1587" s="242"/>
      <c r="AG1587" s="333">
        <f>'4.  2011-2014 LRAM'!AM286*AG1585</f>
        <v>0</v>
      </c>
      <c r="AH1587" s="333">
        <f>'4.  2011-2014 LRAM'!AN286*AH1585</f>
        <v>0</v>
      </c>
      <c r="AI1587" s="333">
        <f>'4.  2011-2014 LRAM'!AO286*AI1585</f>
        <v>0</v>
      </c>
      <c r="AJ1587" s="333">
        <f>'4.  2011-2014 LRAM'!AP286*AJ1585</f>
        <v>0</v>
      </c>
      <c r="AK1587" s="333">
        <f>'4.  2011-2014 LRAM'!AQ286*AK1585</f>
        <v>0</v>
      </c>
      <c r="AL1587" s="333">
        <f>'4.  2011-2014 LRAM'!AR286*AL1585</f>
        <v>0</v>
      </c>
      <c r="AM1587" s="333">
        <f>'4.  2011-2014 LRAM'!AS286*AM1585</f>
        <v>0</v>
      </c>
      <c r="AN1587" s="333">
        <f>'4.  2011-2014 LRAM'!AT286*AN1585</f>
        <v>0</v>
      </c>
      <c r="AO1587" s="333">
        <f>'4.  2011-2014 LRAM'!AU286*AO1585</f>
        <v>0</v>
      </c>
      <c r="AP1587" s="333">
        <f>'4.  2011-2014 LRAM'!AV286*AP1585</f>
        <v>0</v>
      </c>
      <c r="AQ1587" s="333">
        <f>'4.  2011-2014 LRAM'!AW286*AQ1585</f>
        <v>0</v>
      </c>
      <c r="AR1587" s="333">
        <f>'4.  2011-2014 LRAM'!AX286*AR1585</f>
        <v>0</v>
      </c>
      <c r="AS1587" s="333">
        <f>'4.  2011-2014 LRAM'!AY286*AS1585</f>
        <v>0</v>
      </c>
      <c r="AT1587" s="333">
        <f>'4.  2011-2014 LRAM'!AZ286*AT1585</f>
        <v>0</v>
      </c>
      <c r="AU1587" s="545">
        <f t="shared" si="3638"/>
        <v>0</v>
      </c>
    </row>
    <row r="1588" spans="2:47" ht="15">
      <c r="B1588" s="285" t="s">
        <v>763</v>
      </c>
      <c r="C1588" s="303"/>
      <c r="D1588" s="245"/>
      <c r="E1588" s="242"/>
      <c r="F1588" s="242"/>
      <c r="G1588" s="242"/>
      <c r="H1588" s="242"/>
      <c r="I1588" s="242"/>
      <c r="J1588" s="242"/>
      <c r="K1588" s="242"/>
      <c r="L1588" s="242"/>
      <c r="M1588" s="242"/>
      <c r="N1588" s="242"/>
      <c r="O1588" s="242"/>
      <c r="P1588" s="242"/>
      <c r="Q1588" s="242"/>
      <c r="R1588" s="242"/>
      <c r="S1588" s="253"/>
      <c r="T1588" s="242"/>
      <c r="U1588" s="242"/>
      <c r="V1588" s="242"/>
      <c r="W1588" s="245"/>
      <c r="X1588" s="245"/>
      <c r="Y1588" s="245"/>
      <c r="Z1588" s="245"/>
      <c r="AA1588" s="242"/>
      <c r="AB1588" s="242"/>
      <c r="AC1588" s="242"/>
      <c r="AD1588" s="242"/>
      <c r="AE1588" s="242"/>
      <c r="AF1588" s="242"/>
      <c r="AG1588" s="333">
        <f>'4.  2011-2014 LRAM'!AM423*AG1585</f>
        <v>0</v>
      </c>
      <c r="AH1588" s="333">
        <f>'4.  2011-2014 LRAM'!AN423*AH1585</f>
        <v>0</v>
      </c>
      <c r="AI1588" s="333">
        <f>'4.  2011-2014 LRAM'!AO423*AI1585</f>
        <v>0</v>
      </c>
      <c r="AJ1588" s="333">
        <f>'4.  2011-2014 LRAM'!AP423*AJ1585</f>
        <v>0</v>
      </c>
      <c r="AK1588" s="333">
        <f>'4.  2011-2014 LRAM'!AQ423*AK1585</f>
        <v>0</v>
      </c>
      <c r="AL1588" s="333">
        <f>'4.  2011-2014 LRAM'!AR423*AL1585</f>
        <v>0</v>
      </c>
      <c r="AM1588" s="333">
        <f>'4.  2011-2014 LRAM'!AS423*AM1585</f>
        <v>0</v>
      </c>
      <c r="AN1588" s="333">
        <f>'4.  2011-2014 LRAM'!AT423*AN1585</f>
        <v>0</v>
      </c>
      <c r="AO1588" s="333">
        <f>'4.  2011-2014 LRAM'!AU423*AO1585</f>
        <v>0</v>
      </c>
      <c r="AP1588" s="333">
        <f>'4.  2011-2014 LRAM'!AV423*AP1585</f>
        <v>0</v>
      </c>
      <c r="AQ1588" s="333">
        <f>'4.  2011-2014 LRAM'!AW423*AQ1585</f>
        <v>0</v>
      </c>
      <c r="AR1588" s="333">
        <f>'4.  2011-2014 LRAM'!AX423*AR1585</f>
        <v>0</v>
      </c>
      <c r="AS1588" s="333">
        <f>'4.  2011-2014 LRAM'!AY423*AS1585</f>
        <v>0</v>
      </c>
      <c r="AT1588" s="333">
        <f>'4.  2011-2014 LRAM'!AZ423*AT1585</f>
        <v>0</v>
      </c>
      <c r="AU1588" s="545">
        <f t="shared" si="3638"/>
        <v>0</v>
      </c>
    </row>
    <row r="1589" spans="2:47" ht="15">
      <c r="B1589" s="285" t="s">
        <v>764</v>
      </c>
      <c r="C1589" s="303"/>
      <c r="D1589" s="245"/>
      <c r="E1589" s="242"/>
      <c r="F1589" s="242"/>
      <c r="G1589" s="242"/>
      <c r="H1589" s="242"/>
      <c r="I1589" s="242"/>
      <c r="J1589" s="242"/>
      <c r="K1589" s="242"/>
      <c r="L1589" s="242"/>
      <c r="M1589" s="242"/>
      <c r="N1589" s="242"/>
      <c r="O1589" s="242"/>
      <c r="P1589" s="242"/>
      <c r="Q1589" s="242"/>
      <c r="R1589" s="242"/>
      <c r="S1589" s="253"/>
      <c r="T1589" s="242"/>
      <c r="U1589" s="242"/>
      <c r="V1589" s="242"/>
      <c r="W1589" s="245"/>
      <c r="X1589" s="245"/>
      <c r="Y1589" s="245"/>
      <c r="Z1589" s="245"/>
      <c r="AA1589" s="242"/>
      <c r="AB1589" s="242"/>
      <c r="AC1589" s="242"/>
      <c r="AD1589" s="242"/>
      <c r="AE1589" s="242"/>
      <c r="AF1589" s="242"/>
      <c r="AG1589" s="333">
        <f>'4.  2011-2014 LRAM'!AM561*AG1585</f>
        <v>0</v>
      </c>
      <c r="AH1589" s="333">
        <f>'4.  2011-2014 LRAM'!AN561*AH1585</f>
        <v>6285.7301569199999</v>
      </c>
      <c r="AI1589" s="333">
        <f>'4.  2011-2014 LRAM'!AO561*AI1585</f>
        <v>10299.598497808622</v>
      </c>
      <c r="AJ1589" s="333">
        <f>'4.  2011-2014 LRAM'!AP561*AJ1585</f>
        <v>0</v>
      </c>
      <c r="AK1589" s="333">
        <f>'4.  2011-2014 LRAM'!AQ561*AK1585</f>
        <v>0</v>
      </c>
      <c r="AL1589" s="333">
        <f>'4.  2011-2014 LRAM'!AR561*AL1585</f>
        <v>0</v>
      </c>
      <c r="AM1589" s="333">
        <f>'4.  2011-2014 LRAM'!AS561*AM1585</f>
        <v>0</v>
      </c>
      <c r="AN1589" s="333">
        <f>'4.  2011-2014 LRAM'!AT561*AN1585</f>
        <v>0</v>
      </c>
      <c r="AO1589" s="333">
        <f>'4.  2011-2014 LRAM'!AU561*AO1585</f>
        <v>0</v>
      </c>
      <c r="AP1589" s="333">
        <f>'4.  2011-2014 LRAM'!AV561*AP1585</f>
        <v>0</v>
      </c>
      <c r="AQ1589" s="333">
        <f>'4.  2011-2014 LRAM'!AW561*AQ1585</f>
        <v>0</v>
      </c>
      <c r="AR1589" s="333">
        <f>'4.  2011-2014 LRAM'!AX561*AR1585</f>
        <v>0</v>
      </c>
      <c r="AS1589" s="333">
        <f>'4.  2011-2014 LRAM'!AY561*AS1585</f>
        <v>0</v>
      </c>
      <c r="AT1589" s="333">
        <f>'4.  2011-2014 LRAM'!AZ561*AT1585</f>
        <v>0</v>
      </c>
      <c r="AU1589" s="545">
        <f>SUM(AG1589:AT1589)</f>
        <v>16585.328654728622</v>
      </c>
    </row>
    <row r="1590" spans="2:47" ht="15">
      <c r="B1590" s="285" t="s">
        <v>765</v>
      </c>
      <c r="C1590" s="303"/>
      <c r="D1590" s="245"/>
      <c r="E1590" s="242"/>
      <c r="F1590" s="242"/>
      <c r="G1590" s="242"/>
      <c r="H1590" s="242"/>
      <c r="I1590" s="242"/>
      <c r="J1590" s="242"/>
      <c r="K1590" s="242"/>
      <c r="L1590" s="242"/>
      <c r="M1590" s="242"/>
      <c r="N1590" s="242"/>
      <c r="O1590" s="242"/>
      <c r="P1590" s="242"/>
      <c r="Q1590" s="242"/>
      <c r="R1590" s="242"/>
      <c r="S1590" s="253"/>
      <c r="T1590" s="242"/>
      <c r="U1590" s="242"/>
      <c r="V1590" s="242"/>
      <c r="W1590" s="245"/>
      <c r="X1590" s="245"/>
      <c r="Y1590" s="245"/>
      <c r="Z1590" s="245"/>
      <c r="AA1590" s="242"/>
      <c r="AB1590" s="242"/>
      <c r="AC1590" s="242"/>
      <c r="AD1590" s="242"/>
      <c r="AE1590" s="242"/>
      <c r="AF1590" s="242"/>
      <c r="AG1590" s="333">
        <f t="shared" ref="AG1590:AT1590" si="3639">AG215*AG1585</f>
        <v>0</v>
      </c>
      <c r="AH1590" s="333">
        <f t="shared" si="3639"/>
        <v>5805.3736799999997</v>
      </c>
      <c r="AI1590" s="333">
        <f t="shared" si="3639"/>
        <v>15677.72976</v>
      </c>
      <c r="AJ1590" s="333">
        <f t="shared" si="3639"/>
        <v>0</v>
      </c>
      <c r="AK1590" s="333">
        <f t="shared" si="3639"/>
        <v>0</v>
      </c>
      <c r="AL1590" s="333">
        <f t="shared" si="3639"/>
        <v>0</v>
      </c>
      <c r="AM1590" s="333">
        <f t="shared" si="3639"/>
        <v>0</v>
      </c>
      <c r="AN1590" s="333">
        <f t="shared" si="3639"/>
        <v>0</v>
      </c>
      <c r="AO1590" s="333">
        <f t="shared" si="3639"/>
        <v>0</v>
      </c>
      <c r="AP1590" s="333">
        <f t="shared" si="3639"/>
        <v>0</v>
      </c>
      <c r="AQ1590" s="333">
        <f t="shared" si="3639"/>
        <v>0</v>
      </c>
      <c r="AR1590" s="333">
        <f t="shared" si="3639"/>
        <v>0</v>
      </c>
      <c r="AS1590" s="333">
        <f t="shared" si="3639"/>
        <v>0</v>
      </c>
      <c r="AT1590" s="333">
        <f t="shared" si="3639"/>
        <v>0</v>
      </c>
      <c r="AU1590" s="545">
        <f t="shared" si="3638"/>
        <v>21483.103439999999</v>
      </c>
    </row>
    <row r="1591" spans="2:47" ht="15">
      <c r="B1591" s="285" t="s">
        <v>766</v>
      </c>
      <c r="C1591" s="303"/>
      <c r="D1591" s="245"/>
      <c r="E1591" s="242"/>
      <c r="F1591" s="242"/>
      <c r="G1591" s="242"/>
      <c r="H1591" s="242"/>
      <c r="I1591" s="242"/>
      <c r="J1591" s="242"/>
      <c r="K1591" s="242"/>
      <c r="L1591" s="242"/>
      <c r="M1591" s="242"/>
      <c r="N1591" s="242"/>
      <c r="O1591" s="242"/>
      <c r="P1591" s="242"/>
      <c r="Q1591" s="242"/>
      <c r="R1591" s="242"/>
      <c r="S1591" s="253"/>
      <c r="T1591" s="242"/>
      <c r="U1591" s="242"/>
      <c r="V1591" s="242"/>
      <c r="W1591" s="245"/>
      <c r="X1591" s="245"/>
      <c r="Y1591" s="245"/>
      <c r="Z1591" s="245"/>
      <c r="AA1591" s="242"/>
      <c r="AB1591" s="242"/>
      <c r="AC1591" s="242"/>
      <c r="AD1591" s="242"/>
      <c r="AE1591" s="242"/>
      <c r="AF1591" s="242"/>
      <c r="AG1591" s="333">
        <f t="shared" ref="AG1591:AT1591" si="3640">AG406*AG1585</f>
        <v>0</v>
      </c>
      <c r="AH1591" s="333">
        <f t="shared" si="3640"/>
        <v>2204.1306</v>
      </c>
      <c r="AI1591" s="333">
        <f t="shared" si="3640"/>
        <v>5162.5728000000008</v>
      </c>
      <c r="AJ1591" s="333">
        <f t="shared" si="3640"/>
        <v>0</v>
      </c>
      <c r="AK1591" s="333">
        <f t="shared" si="3640"/>
        <v>0</v>
      </c>
      <c r="AL1591" s="333">
        <f t="shared" si="3640"/>
        <v>0</v>
      </c>
      <c r="AM1591" s="333">
        <f t="shared" si="3640"/>
        <v>0</v>
      </c>
      <c r="AN1591" s="333">
        <f t="shared" si="3640"/>
        <v>0</v>
      </c>
      <c r="AO1591" s="333">
        <f t="shared" si="3640"/>
        <v>0</v>
      </c>
      <c r="AP1591" s="333">
        <f t="shared" si="3640"/>
        <v>0</v>
      </c>
      <c r="AQ1591" s="333">
        <f t="shared" si="3640"/>
        <v>0</v>
      </c>
      <c r="AR1591" s="333">
        <f t="shared" si="3640"/>
        <v>0</v>
      </c>
      <c r="AS1591" s="333">
        <f t="shared" si="3640"/>
        <v>0</v>
      </c>
      <c r="AT1591" s="333">
        <f t="shared" si="3640"/>
        <v>0</v>
      </c>
      <c r="AU1591" s="545">
        <f t="shared" si="3638"/>
        <v>7366.7034000000003</v>
      </c>
    </row>
    <row r="1592" spans="2:47" ht="15">
      <c r="B1592" s="285" t="s">
        <v>767</v>
      </c>
      <c r="C1592" s="303"/>
      <c r="D1592" s="245"/>
      <c r="E1592" s="242"/>
      <c r="F1592" s="242"/>
      <c r="G1592" s="242"/>
      <c r="H1592" s="242"/>
      <c r="I1592" s="242"/>
      <c r="J1592" s="242"/>
      <c r="K1592" s="242"/>
      <c r="L1592" s="242"/>
      <c r="M1592" s="242"/>
      <c r="N1592" s="242"/>
      <c r="O1592" s="242"/>
      <c r="P1592" s="242"/>
      <c r="Q1592" s="242"/>
      <c r="R1592" s="242"/>
      <c r="S1592" s="253"/>
      <c r="T1592" s="242"/>
      <c r="U1592" s="242"/>
      <c r="V1592" s="242"/>
      <c r="W1592" s="245"/>
      <c r="X1592" s="245"/>
      <c r="Y1592" s="245"/>
      <c r="Z1592" s="245"/>
      <c r="AA1592" s="242"/>
      <c r="AB1592" s="242"/>
      <c r="AC1592" s="242"/>
      <c r="AD1592" s="242"/>
      <c r="AE1592" s="242"/>
      <c r="AF1592" s="242"/>
      <c r="AG1592" s="333">
        <f t="shared" ref="AG1592:AT1592" si="3641">AG597*AG1585</f>
        <v>0</v>
      </c>
      <c r="AH1592" s="333">
        <f t="shared" si="3641"/>
        <v>6815.0663999999997</v>
      </c>
      <c r="AI1592" s="333">
        <f t="shared" si="3641"/>
        <v>21134.2824</v>
      </c>
      <c r="AJ1592" s="333">
        <f t="shared" si="3641"/>
        <v>0</v>
      </c>
      <c r="AK1592" s="333">
        <f t="shared" si="3641"/>
        <v>0</v>
      </c>
      <c r="AL1592" s="333">
        <f t="shared" si="3641"/>
        <v>0</v>
      </c>
      <c r="AM1592" s="333">
        <f t="shared" si="3641"/>
        <v>0</v>
      </c>
      <c r="AN1592" s="333">
        <f t="shared" si="3641"/>
        <v>0</v>
      </c>
      <c r="AO1592" s="333">
        <f t="shared" si="3641"/>
        <v>0</v>
      </c>
      <c r="AP1592" s="333">
        <f t="shared" si="3641"/>
        <v>0</v>
      </c>
      <c r="AQ1592" s="333">
        <f t="shared" si="3641"/>
        <v>0</v>
      </c>
      <c r="AR1592" s="333">
        <f t="shared" si="3641"/>
        <v>0</v>
      </c>
      <c r="AS1592" s="333">
        <f t="shared" si="3641"/>
        <v>0</v>
      </c>
      <c r="AT1592" s="333">
        <f t="shared" si="3641"/>
        <v>0</v>
      </c>
      <c r="AU1592" s="545">
        <f t="shared" si="3638"/>
        <v>27949.3488</v>
      </c>
    </row>
    <row r="1593" spans="2:47" ht="15">
      <c r="B1593" s="285" t="s">
        <v>768</v>
      </c>
      <c r="C1593" s="303"/>
      <c r="D1593" s="245"/>
      <c r="E1593" s="242"/>
      <c r="F1593" s="242"/>
      <c r="G1593" s="242"/>
      <c r="H1593" s="242"/>
      <c r="I1593" s="242"/>
      <c r="J1593" s="242"/>
      <c r="K1593" s="242"/>
      <c r="L1593" s="242"/>
      <c r="M1593" s="242"/>
      <c r="N1593" s="242"/>
      <c r="O1593" s="242"/>
      <c r="P1593" s="242"/>
      <c r="Q1593" s="242"/>
      <c r="R1593" s="242"/>
      <c r="S1593" s="253"/>
      <c r="T1593" s="242"/>
      <c r="U1593" s="242"/>
      <c r="V1593" s="242"/>
      <c r="W1593" s="245"/>
      <c r="X1593" s="245"/>
      <c r="Y1593" s="245"/>
      <c r="Z1593" s="245"/>
      <c r="AA1593" s="242"/>
      <c r="AB1593" s="242"/>
      <c r="AC1593" s="242"/>
      <c r="AD1593" s="242"/>
      <c r="AE1593" s="242"/>
      <c r="AF1593" s="242"/>
      <c r="AG1593" s="333">
        <f t="shared" ref="AG1593:AT1593" si="3642">AG788*AG1585</f>
        <v>0</v>
      </c>
      <c r="AH1593" s="333">
        <f t="shared" si="3642"/>
        <v>963.6933862671126</v>
      </c>
      <c r="AI1593" s="333">
        <f t="shared" si="3642"/>
        <v>3262.781392062398</v>
      </c>
      <c r="AJ1593" s="333">
        <f t="shared" si="3642"/>
        <v>0</v>
      </c>
      <c r="AK1593" s="333">
        <f t="shared" si="3642"/>
        <v>0</v>
      </c>
      <c r="AL1593" s="333">
        <f t="shared" si="3642"/>
        <v>0</v>
      </c>
      <c r="AM1593" s="333">
        <f t="shared" si="3642"/>
        <v>0</v>
      </c>
      <c r="AN1593" s="333">
        <f t="shared" si="3642"/>
        <v>0</v>
      </c>
      <c r="AO1593" s="333">
        <f t="shared" si="3642"/>
        <v>0</v>
      </c>
      <c r="AP1593" s="333">
        <f t="shared" si="3642"/>
        <v>0</v>
      </c>
      <c r="AQ1593" s="333">
        <f t="shared" si="3642"/>
        <v>0</v>
      </c>
      <c r="AR1593" s="333">
        <f t="shared" si="3642"/>
        <v>0</v>
      </c>
      <c r="AS1593" s="333">
        <f t="shared" si="3642"/>
        <v>0</v>
      </c>
      <c r="AT1593" s="333">
        <f t="shared" si="3642"/>
        <v>0</v>
      </c>
      <c r="AU1593" s="545">
        <f t="shared" si="3638"/>
        <v>4226.4747783295106</v>
      </c>
    </row>
    <row r="1594" spans="2:47" ht="15">
      <c r="B1594" s="285" t="s">
        <v>769</v>
      </c>
      <c r="C1594" s="303"/>
      <c r="D1594" s="245"/>
      <c r="E1594" s="242"/>
      <c r="F1594" s="242"/>
      <c r="G1594" s="242"/>
      <c r="H1594" s="242"/>
      <c r="I1594" s="242"/>
      <c r="J1594" s="242"/>
      <c r="K1594" s="242"/>
      <c r="L1594" s="242"/>
      <c r="M1594" s="242"/>
      <c r="N1594" s="242"/>
      <c r="O1594" s="242"/>
      <c r="P1594" s="242"/>
      <c r="Q1594" s="242"/>
      <c r="R1594" s="242"/>
      <c r="S1594" s="253"/>
      <c r="T1594" s="242"/>
      <c r="U1594" s="242"/>
      <c r="V1594" s="242"/>
      <c r="W1594" s="245"/>
      <c r="X1594" s="245"/>
      <c r="Y1594" s="245"/>
      <c r="Z1594" s="245"/>
      <c r="AA1594" s="242"/>
      <c r="AB1594" s="242"/>
      <c r="AC1594" s="242"/>
      <c r="AD1594" s="242"/>
      <c r="AE1594" s="242"/>
      <c r="AF1594" s="242"/>
      <c r="AG1594" s="333">
        <f t="shared" ref="AG1594:AT1594" si="3643">AG984*AG1585</f>
        <v>0</v>
      </c>
      <c r="AH1594" s="333">
        <f t="shared" si="3643"/>
        <v>3375.1219679999995</v>
      </c>
      <c r="AI1594" s="333">
        <f t="shared" si="3643"/>
        <v>10105.736256000002</v>
      </c>
      <c r="AJ1594" s="333">
        <f t="shared" si="3643"/>
        <v>0</v>
      </c>
      <c r="AK1594" s="333">
        <f t="shared" si="3643"/>
        <v>0</v>
      </c>
      <c r="AL1594" s="333">
        <f t="shared" si="3643"/>
        <v>0</v>
      </c>
      <c r="AM1594" s="333">
        <f t="shared" si="3643"/>
        <v>0</v>
      </c>
      <c r="AN1594" s="333">
        <f t="shared" si="3643"/>
        <v>0</v>
      </c>
      <c r="AO1594" s="333">
        <f t="shared" si="3643"/>
        <v>0</v>
      </c>
      <c r="AP1594" s="333">
        <f t="shared" si="3643"/>
        <v>0</v>
      </c>
      <c r="AQ1594" s="333">
        <f t="shared" si="3643"/>
        <v>0</v>
      </c>
      <c r="AR1594" s="333">
        <f t="shared" si="3643"/>
        <v>0</v>
      </c>
      <c r="AS1594" s="333">
        <f t="shared" si="3643"/>
        <v>0</v>
      </c>
      <c r="AT1594" s="333">
        <f t="shared" si="3643"/>
        <v>0</v>
      </c>
      <c r="AU1594" s="545">
        <f t="shared" si="3638"/>
        <v>13480.858224000001</v>
      </c>
    </row>
    <row r="1595" spans="2:47" ht="15">
      <c r="B1595" s="285" t="s">
        <v>770</v>
      </c>
      <c r="C1595" s="303"/>
      <c r="D1595" s="245"/>
      <c r="E1595" s="242"/>
      <c r="F1595" s="242"/>
      <c r="G1595" s="242"/>
      <c r="H1595" s="242"/>
      <c r="I1595" s="242"/>
      <c r="J1595" s="242"/>
      <c r="K1595" s="242"/>
      <c r="L1595" s="242"/>
      <c r="M1595" s="242"/>
      <c r="N1595" s="242"/>
      <c r="O1595" s="242"/>
      <c r="P1595" s="242"/>
      <c r="Q1595" s="242"/>
      <c r="R1595" s="242"/>
      <c r="S1595" s="253"/>
      <c r="T1595" s="242"/>
      <c r="U1595" s="242"/>
      <c r="V1595" s="242"/>
      <c r="W1595" s="245"/>
      <c r="X1595" s="245"/>
      <c r="Y1595" s="245"/>
      <c r="Z1595" s="245"/>
      <c r="AA1595" s="242"/>
      <c r="AB1595" s="242"/>
      <c r="AC1595" s="242"/>
      <c r="AD1595" s="242"/>
      <c r="AE1595" s="242"/>
      <c r="AF1595" s="242"/>
      <c r="AG1595" s="333">
        <f t="shared" ref="AG1595:AT1595" si="3644">AG1179*AG1585</f>
        <v>0</v>
      </c>
      <c r="AH1595" s="333">
        <f t="shared" si="3644"/>
        <v>0</v>
      </c>
      <c r="AI1595" s="333">
        <f t="shared" si="3644"/>
        <v>0</v>
      </c>
      <c r="AJ1595" s="333">
        <f t="shared" si="3644"/>
        <v>0</v>
      </c>
      <c r="AK1595" s="333">
        <f t="shared" si="3644"/>
        <v>0</v>
      </c>
      <c r="AL1595" s="333">
        <f t="shared" si="3644"/>
        <v>0</v>
      </c>
      <c r="AM1595" s="333">
        <f t="shared" si="3644"/>
        <v>0</v>
      </c>
      <c r="AN1595" s="333">
        <f t="shared" si="3644"/>
        <v>0</v>
      </c>
      <c r="AO1595" s="333">
        <f t="shared" si="3644"/>
        <v>0</v>
      </c>
      <c r="AP1595" s="333">
        <f t="shared" si="3644"/>
        <v>0</v>
      </c>
      <c r="AQ1595" s="333">
        <f t="shared" si="3644"/>
        <v>0</v>
      </c>
      <c r="AR1595" s="333">
        <f t="shared" si="3644"/>
        <v>0</v>
      </c>
      <c r="AS1595" s="333">
        <f t="shared" si="3644"/>
        <v>0</v>
      </c>
      <c r="AT1595" s="333">
        <f t="shared" si="3644"/>
        <v>0</v>
      </c>
      <c r="AU1595" s="545">
        <f>SUM(AG1595:AT1595)</f>
        <v>0</v>
      </c>
    </row>
    <row r="1596" spans="2:47" ht="15">
      <c r="B1596" s="285" t="s">
        <v>771</v>
      </c>
      <c r="C1596" s="303"/>
      <c r="D1596" s="245"/>
      <c r="E1596" s="242"/>
      <c r="F1596" s="242"/>
      <c r="G1596" s="242"/>
      <c r="H1596" s="242"/>
      <c r="I1596" s="242"/>
      <c r="J1596" s="242"/>
      <c r="K1596" s="242"/>
      <c r="L1596" s="242"/>
      <c r="M1596" s="242"/>
      <c r="N1596" s="242"/>
      <c r="O1596" s="242"/>
      <c r="P1596" s="242"/>
      <c r="Q1596" s="242"/>
      <c r="R1596" s="242"/>
      <c r="S1596" s="253"/>
      <c r="T1596" s="242"/>
      <c r="U1596" s="242"/>
      <c r="V1596" s="242"/>
      <c r="W1596" s="245"/>
      <c r="X1596" s="245"/>
      <c r="Y1596" s="245"/>
      <c r="Z1596" s="245"/>
      <c r="AA1596" s="242"/>
      <c r="AB1596" s="242"/>
      <c r="AC1596" s="242"/>
      <c r="AD1596" s="242"/>
      <c r="AE1596" s="242"/>
      <c r="AF1596" s="242"/>
      <c r="AG1596" s="333">
        <f t="shared" ref="AG1596:AT1596" si="3645">AG1374*AG1585</f>
        <v>0</v>
      </c>
      <c r="AH1596" s="333">
        <f t="shared" si="3645"/>
        <v>0</v>
      </c>
      <c r="AI1596" s="333">
        <f t="shared" si="3645"/>
        <v>0</v>
      </c>
      <c r="AJ1596" s="333">
        <f t="shared" si="3645"/>
        <v>0</v>
      </c>
      <c r="AK1596" s="333">
        <f t="shared" si="3645"/>
        <v>0</v>
      </c>
      <c r="AL1596" s="333">
        <f t="shared" si="3645"/>
        <v>0</v>
      </c>
      <c r="AM1596" s="333">
        <f t="shared" si="3645"/>
        <v>0</v>
      </c>
      <c r="AN1596" s="333">
        <f t="shared" si="3645"/>
        <v>0</v>
      </c>
      <c r="AO1596" s="333">
        <f t="shared" si="3645"/>
        <v>0</v>
      </c>
      <c r="AP1596" s="333">
        <f t="shared" si="3645"/>
        <v>0</v>
      </c>
      <c r="AQ1596" s="333">
        <f t="shared" si="3645"/>
        <v>0</v>
      </c>
      <c r="AR1596" s="333">
        <f t="shared" si="3645"/>
        <v>0</v>
      </c>
      <c r="AS1596" s="333">
        <f t="shared" si="3645"/>
        <v>0</v>
      </c>
      <c r="AT1596" s="333">
        <f t="shared" si="3645"/>
        <v>0</v>
      </c>
      <c r="AU1596" s="545">
        <f>SUM(AG1596:AT1596)</f>
        <v>0</v>
      </c>
    </row>
    <row r="1597" spans="2:47" ht="15">
      <c r="B1597" s="285" t="s">
        <v>772</v>
      </c>
      <c r="C1597" s="303"/>
      <c r="D1597" s="245"/>
      <c r="E1597" s="242"/>
      <c r="F1597" s="242"/>
      <c r="G1597" s="242"/>
      <c r="H1597" s="242"/>
      <c r="I1597" s="242"/>
      <c r="J1597" s="242"/>
      <c r="K1597" s="242"/>
      <c r="L1597" s="242"/>
      <c r="M1597" s="242"/>
      <c r="N1597" s="242"/>
      <c r="O1597" s="242"/>
      <c r="P1597" s="242"/>
      <c r="Q1597" s="242"/>
      <c r="R1597" s="242"/>
      <c r="S1597" s="253"/>
      <c r="T1597" s="242"/>
      <c r="U1597" s="242"/>
      <c r="V1597" s="242"/>
      <c r="W1597" s="245"/>
      <c r="X1597" s="245"/>
      <c r="Y1597" s="245"/>
      <c r="Z1597" s="245"/>
      <c r="AA1597" s="242"/>
      <c r="AB1597" s="242"/>
      <c r="AC1597" s="242"/>
      <c r="AD1597" s="242"/>
      <c r="AE1597" s="242"/>
      <c r="AF1597" s="242"/>
      <c r="AG1597" s="333">
        <f t="shared" ref="AG1597:AT1597" si="3646">AG1568*AG1585</f>
        <v>0</v>
      </c>
      <c r="AH1597" s="333">
        <f t="shared" si="3646"/>
        <v>0</v>
      </c>
      <c r="AI1597" s="333">
        <f t="shared" si="3646"/>
        <v>0</v>
      </c>
      <c r="AJ1597" s="333">
        <f t="shared" si="3646"/>
        <v>0</v>
      </c>
      <c r="AK1597" s="333">
        <f t="shared" si="3646"/>
        <v>0</v>
      </c>
      <c r="AL1597" s="333">
        <f t="shared" si="3646"/>
        <v>0</v>
      </c>
      <c r="AM1597" s="333">
        <f t="shared" si="3646"/>
        <v>0</v>
      </c>
      <c r="AN1597" s="333">
        <f t="shared" si="3646"/>
        <v>0</v>
      </c>
      <c r="AO1597" s="333">
        <f t="shared" si="3646"/>
        <v>0</v>
      </c>
      <c r="AP1597" s="333">
        <f t="shared" si="3646"/>
        <v>0</v>
      </c>
      <c r="AQ1597" s="333">
        <f t="shared" si="3646"/>
        <v>0</v>
      </c>
      <c r="AR1597" s="333">
        <f t="shared" si="3646"/>
        <v>0</v>
      </c>
      <c r="AS1597" s="333">
        <f t="shared" si="3646"/>
        <v>0</v>
      </c>
      <c r="AT1597" s="333">
        <f t="shared" si="3646"/>
        <v>0</v>
      </c>
      <c r="AU1597" s="545">
        <f t="shared" si="3638"/>
        <v>0</v>
      </c>
    </row>
    <row r="1598" spans="2:47" ht="15.6">
      <c r="B1598" s="307" t="s">
        <v>898</v>
      </c>
      <c r="C1598" s="303"/>
      <c r="D1598" s="265"/>
      <c r="E1598" s="295"/>
      <c r="F1598" s="295"/>
      <c r="G1598" s="295"/>
      <c r="H1598" s="295"/>
      <c r="I1598" s="295"/>
      <c r="J1598" s="295"/>
      <c r="K1598" s="295"/>
      <c r="L1598" s="295"/>
      <c r="M1598" s="295"/>
      <c r="N1598" s="295"/>
      <c r="O1598" s="295"/>
      <c r="P1598" s="295"/>
      <c r="Q1598" s="295"/>
      <c r="R1598" s="295"/>
      <c r="S1598" s="262"/>
      <c r="T1598" s="295"/>
      <c r="U1598" s="295"/>
      <c r="V1598" s="295"/>
      <c r="W1598" s="265"/>
      <c r="X1598" s="265"/>
      <c r="Y1598" s="265"/>
      <c r="Z1598" s="265"/>
      <c r="AA1598" s="295"/>
      <c r="AB1598" s="295"/>
      <c r="AC1598" s="295"/>
      <c r="AD1598" s="295"/>
      <c r="AE1598" s="295"/>
      <c r="AF1598" s="295"/>
      <c r="AG1598" s="304">
        <f>SUM(AG1586:AG1597)</f>
        <v>0</v>
      </c>
      <c r="AH1598" s="304">
        <f t="shared" ref="AH1598:AT1598" si="3647">SUM(AH1586:AH1597)</f>
        <v>25449.116191187113</v>
      </c>
      <c r="AI1598" s="304">
        <f t="shared" si="3647"/>
        <v>65642.70110587102</v>
      </c>
      <c r="AJ1598" s="304">
        <f t="shared" si="3647"/>
        <v>0</v>
      </c>
      <c r="AK1598" s="304">
        <f t="shared" si="3647"/>
        <v>0</v>
      </c>
      <c r="AL1598" s="304">
        <f t="shared" si="3647"/>
        <v>0</v>
      </c>
      <c r="AM1598" s="304">
        <f t="shared" si="3647"/>
        <v>0</v>
      </c>
      <c r="AN1598" s="304">
        <f t="shared" si="3647"/>
        <v>0</v>
      </c>
      <c r="AO1598" s="304">
        <f t="shared" si="3647"/>
        <v>0</v>
      </c>
      <c r="AP1598" s="304">
        <f t="shared" si="3647"/>
        <v>0</v>
      </c>
      <c r="AQ1598" s="304">
        <f t="shared" si="3647"/>
        <v>0</v>
      </c>
      <c r="AR1598" s="304">
        <f t="shared" si="3647"/>
        <v>0</v>
      </c>
      <c r="AS1598" s="304">
        <f t="shared" si="3647"/>
        <v>0</v>
      </c>
      <c r="AT1598" s="304">
        <f t="shared" si="3647"/>
        <v>0</v>
      </c>
      <c r="AU1598" s="699">
        <f>SUM(AU1586:AU1597)</f>
        <v>91091.817297058122</v>
      </c>
    </row>
    <row r="1599" spans="2:47" ht="15.6">
      <c r="B1599" s="307" t="s">
        <v>899</v>
      </c>
      <c r="C1599" s="303"/>
      <c r="D1599" s="308"/>
      <c r="E1599" s="295"/>
      <c r="F1599" s="295"/>
      <c r="G1599" s="295"/>
      <c r="H1599" s="295"/>
      <c r="I1599" s="295"/>
      <c r="J1599" s="295"/>
      <c r="K1599" s="295"/>
      <c r="L1599" s="295"/>
      <c r="M1599" s="295"/>
      <c r="N1599" s="295"/>
      <c r="O1599" s="295"/>
      <c r="P1599" s="295"/>
      <c r="Q1599" s="295"/>
      <c r="R1599" s="295"/>
      <c r="S1599" s="262"/>
      <c r="T1599" s="295"/>
      <c r="U1599" s="295"/>
      <c r="V1599" s="295"/>
      <c r="W1599" s="265"/>
      <c r="X1599" s="265"/>
      <c r="Y1599" s="265"/>
      <c r="Z1599" s="265"/>
      <c r="AA1599" s="295"/>
      <c r="AB1599" s="295"/>
      <c r="AC1599" s="295"/>
      <c r="AD1599" s="295"/>
      <c r="AE1599" s="295"/>
      <c r="AF1599" s="295"/>
      <c r="AG1599" s="305">
        <f>AG1583*AG1585</f>
        <v>0</v>
      </c>
      <c r="AH1599" s="305">
        <f>AH1583*AH1585</f>
        <v>46321.271999999997</v>
      </c>
      <c r="AI1599" s="305">
        <f t="shared" ref="AI1599:AT1599" si="3648">AI1583*AI1585</f>
        <v>2151.0720000000001</v>
      </c>
      <c r="AJ1599" s="305">
        <f t="shared" si="3648"/>
        <v>0</v>
      </c>
      <c r="AK1599" s="305">
        <f t="shared" si="3648"/>
        <v>0</v>
      </c>
      <c r="AL1599" s="305">
        <f t="shared" si="3648"/>
        <v>0</v>
      </c>
      <c r="AM1599" s="305">
        <f t="shared" si="3648"/>
        <v>0</v>
      </c>
      <c r="AN1599" s="305">
        <f t="shared" si="3648"/>
        <v>0</v>
      </c>
      <c r="AO1599" s="305">
        <f t="shared" si="3648"/>
        <v>0</v>
      </c>
      <c r="AP1599" s="305">
        <f t="shared" si="3648"/>
        <v>0</v>
      </c>
      <c r="AQ1599" s="305">
        <f t="shared" si="3648"/>
        <v>0</v>
      </c>
      <c r="AR1599" s="305">
        <f t="shared" si="3648"/>
        <v>0</v>
      </c>
      <c r="AS1599" s="305">
        <f t="shared" si="3648"/>
        <v>0</v>
      </c>
      <c r="AT1599" s="305">
        <f t="shared" si="3648"/>
        <v>0</v>
      </c>
      <c r="AU1599" s="700">
        <f>SUM(AG1599:AT1599)</f>
        <v>48472.343999999997</v>
      </c>
    </row>
    <row r="1600" spans="2:47" ht="15.6">
      <c r="B1600" s="307" t="s">
        <v>897</v>
      </c>
      <c r="C1600" s="303"/>
      <c r="D1600" s="308"/>
      <c r="E1600" s="295"/>
      <c r="F1600" s="295"/>
      <c r="G1600" s="295"/>
      <c r="H1600" s="295"/>
      <c r="I1600" s="295"/>
      <c r="J1600" s="295"/>
      <c r="K1600" s="295"/>
      <c r="L1600" s="295"/>
      <c r="M1600" s="295"/>
      <c r="N1600" s="295"/>
      <c r="O1600" s="295"/>
      <c r="P1600" s="295"/>
      <c r="Q1600" s="295"/>
      <c r="R1600" s="295"/>
      <c r="S1600" s="262"/>
      <c r="T1600" s="295"/>
      <c r="U1600" s="295"/>
      <c r="V1600" s="295"/>
      <c r="W1600" s="308"/>
      <c r="X1600" s="308"/>
      <c r="Y1600" s="308"/>
      <c r="Z1600" s="308"/>
      <c r="AA1600" s="295"/>
      <c r="AB1600" s="295"/>
      <c r="AC1600" s="295"/>
      <c r="AD1600" s="295"/>
      <c r="AE1600" s="295"/>
      <c r="AF1600" s="295"/>
      <c r="AG1600" s="309"/>
      <c r="AH1600" s="309"/>
      <c r="AI1600" s="309"/>
      <c r="AJ1600" s="309"/>
      <c r="AK1600" s="309"/>
      <c r="AL1600" s="309"/>
      <c r="AM1600" s="309"/>
      <c r="AN1600" s="309"/>
      <c r="AO1600" s="309"/>
      <c r="AP1600" s="309"/>
      <c r="AQ1600" s="309"/>
      <c r="AR1600" s="309"/>
      <c r="AS1600" s="309"/>
      <c r="AT1600" s="309"/>
      <c r="AU1600" s="361">
        <f>AU1598-AU1599</f>
        <v>42619.473297058124</v>
      </c>
    </row>
    <row r="1601" spans="2:47" ht="15">
      <c r="B1601" s="336"/>
      <c r="C1601" s="398"/>
      <c r="D1601" s="398"/>
      <c r="E1601" s="399"/>
      <c r="F1601" s="399"/>
      <c r="G1601" s="399"/>
      <c r="H1601" s="399"/>
      <c r="I1601" s="399"/>
      <c r="J1601" s="399"/>
      <c r="K1601" s="399"/>
      <c r="L1601" s="399"/>
      <c r="M1601" s="399"/>
      <c r="N1601" s="399"/>
      <c r="O1601" s="399"/>
      <c r="P1601" s="399"/>
      <c r="Q1601" s="900"/>
      <c r="R1601" s="399"/>
      <c r="S1601" s="400"/>
      <c r="T1601" s="399"/>
      <c r="U1601" s="399"/>
      <c r="V1601" s="399"/>
      <c r="W1601" s="398"/>
      <c r="X1601" s="401"/>
      <c r="Y1601" s="398"/>
      <c r="Z1601" s="398"/>
      <c r="AA1601" s="399"/>
      <c r="AB1601" s="399"/>
      <c r="AC1601" s="399"/>
      <c r="AD1601" s="399"/>
      <c r="AE1601" s="399"/>
      <c r="AF1601" s="900"/>
      <c r="AG1601" s="686"/>
      <c r="AH1601" s="686"/>
      <c r="AI1601" s="686"/>
      <c r="AJ1601" s="686"/>
      <c r="AK1601" s="686"/>
      <c r="AL1601" s="686"/>
      <c r="AM1601" s="686"/>
      <c r="AN1601" s="686"/>
      <c r="AO1601" s="686"/>
      <c r="AP1601" s="686"/>
      <c r="AQ1601" s="686"/>
      <c r="AR1601" s="686"/>
      <c r="AS1601" s="686"/>
      <c r="AT1601" s="686"/>
      <c r="AU1601" s="341"/>
    </row>
    <row r="1602" spans="2:47" ht="19.5" customHeight="1">
      <c r="B1602" s="324" t="s">
        <v>578</v>
      </c>
      <c r="C1602" s="342"/>
      <c r="D1602" s="343"/>
      <c r="E1602" s="343"/>
      <c r="F1602" s="343"/>
      <c r="G1602" s="343"/>
      <c r="H1602" s="343"/>
      <c r="I1602" s="343"/>
      <c r="J1602" s="343"/>
      <c r="K1602" s="343"/>
      <c r="L1602" s="343"/>
      <c r="M1602" s="343"/>
      <c r="N1602" s="343"/>
      <c r="O1602" s="343"/>
      <c r="P1602" s="343"/>
      <c r="Q1602" s="343"/>
      <c r="R1602" s="343"/>
      <c r="S1602" s="343"/>
      <c r="T1602" s="343"/>
      <c r="U1602" s="343"/>
      <c r="V1602" s="343"/>
      <c r="W1602" s="327"/>
      <c r="X1602" s="328"/>
      <c r="Y1602" s="343"/>
      <c r="Z1602" s="343"/>
      <c r="AA1602" s="343"/>
      <c r="AB1602" s="343"/>
      <c r="AC1602" s="343"/>
      <c r="AD1602" s="343"/>
      <c r="AE1602" s="343"/>
      <c r="AF1602" s="343"/>
      <c r="AG1602" s="344"/>
      <c r="AH1602" s="344"/>
      <c r="AI1602" s="344"/>
      <c r="AJ1602" s="344"/>
      <c r="AK1602" s="344"/>
      <c r="AL1602" s="344"/>
      <c r="AM1602" s="344"/>
      <c r="AN1602" s="344"/>
      <c r="AO1602" s="344"/>
      <c r="AP1602" s="344"/>
      <c r="AQ1602" s="344"/>
      <c r="AR1602" s="344"/>
      <c r="AS1602" s="344"/>
      <c r="AT1602" s="344"/>
      <c r="AU1602" s="344"/>
    </row>
    <row r="1603" spans="2:47" ht="19.5" customHeight="1">
      <c r="B1603" s="675"/>
      <c r="C1603" s="676"/>
      <c r="D1603" s="657"/>
      <c r="E1603" s="657"/>
      <c r="F1603" s="657"/>
      <c r="G1603" s="657"/>
      <c r="H1603" s="657"/>
      <c r="I1603" s="657"/>
      <c r="J1603" s="657"/>
      <c r="K1603" s="657"/>
      <c r="L1603" s="657"/>
      <c r="M1603" s="657"/>
      <c r="N1603" s="657"/>
      <c r="O1603" s="657"/>
      <c r="P1603" s="657"/>
      <c r="Q1603" s="657"/>
      <c r="R1603" s="657"/>
      <c r="S1603" s="657"/>
      <c r="T1603" s="657"/>
      <c r="U1603" s="657"/>
      <c r="V1603" s="657"/>
      <c r="W1603" s="266"/>
      <c r="X1603" s="677"/>
      <c r="Y1603" s="657"/>
      <c r="Z1603" s="657"/>
      <c r="AA1603" s="657"/>
      <c r="AB1603" s="657"/>
      <c r="AC1603" s="657"/>
      <c r="AD1603" s="657"/>
      <c r="AE1603" s="657"/>
      <c r="AF1603" s="657"/>
      <c r="AG1603" s="221"/>
      <c r="AH1603" s="221"/>
      <c r="AI1603" s="221"/>
      <c r="AJ1603" s="221"/>
      <c r="AK1603" s="221"/>
      <c r="AL1603" s="221"/>
      <c r="AM1603" s="221"/>
      <c r="AN1603" s="221"/>
      <c r="AO1603" s="221"/>
      <c r="AP1603" s="221"/>
      <c r="AQ1603" s="221"/>
      <c r="AR1603" s="221"/>
      <c r="AS1603" s="221"/>
      <c r="AT1603" s="221"/>
      <c r="AU1603" s="221"/>
    </row>
    <row r="1604" spans="2:47" ht="15.6">
      <c r="B1604" s="243" t="s">
        <v>815</v>
      </c>
      <c r="C1604" s="244"/>
      <c r="D1604" s="513" t="s">
        <v>523</v>
      </c>
      <c r="E1604" s="219"/>
      <c r="F1604" s="513"/>
      <c r="G1604" s="219"/>
      <c r="H1604" s="219"/>
      <c r="I1604" s="219"/>
      <c r="J1604" s="219"/>
      <c r="K1604" s="219"/>
      <c r="L1604" s="219"/>
      <c r="M1604" s="219"/>
      <c r="N1604" s="219"/>
      <c r="O1604" s="219"/>
      <c r="P1604" s="219"/>
      <c r="Q1604" s="219"/>
      <c r="R1604" s="219"/>
      <c r="S1604" s="244"/>
      <c r="T1604" s="219"/>
      <c r="U1604" s="219"/>
      <c r="V1604" s="219"/>
      <c r="W1604" s="219"/>
      <c r="X1604" s="219"/>
      <c r="Y1604" s="219"/>
      <c r="Z1604" s="219"/>
      <c r="AA1604" s="219"/>
      <c r="AB1604" s="219"/>
      <c r="AC1604" s="219"/>
      <c r="AD1604" s="219"/>
      <c r="AE1604" s="219"/>
      <c r="AF1604" s="219"/>
      <c r="AG1604" s="233"/>
      <c r="AH1604" s="231"/>
      <c r="AI1604" s="231"/>
      <c r="AJ1604" s="231"/>
      <c r="AK1604" s="231"/>
      <c r="AL1604" s="231"/>
      <c r="AM1604" s="231"/>
      <c r="AN1604" s="231"/>
      <c r="AO1604" s="231"/>
      <c r="AP1604" s="231"/>
      <c r="AQ1604" s="231"/>
      <c r="AR1604" s="231"/>
      <c r="AS1604" s="231"/>
      <c r="AT1604" s="231"/>
    </row>
    <row r="1605" spans="2:47" ht="39.75" customHeight="1">
      <c r="B1605" s="964" t="s">
        <v>211</v>
      </c>
      <c r="C1605" s="966" t="s">
        <v>33</v>
      </c>
      <c r="D1605" s="246" t="s">
        <v>421</v>
      </c>
      <c r="E1605" s="970" t="s">
        <v>209</v>
      </c>
      <c r="F1605" s="971"/>
      <c r="G1605" s="971"/>
      <c r="H1605" s="971"/>
      <c r="I1605" s="971"/>
      <c r="J1605" s="971"/>
      <c r="K1605" s="971"/>
      <c r="L1605" s="971"/>
      <c r="M1605" s="971"/>
      <c r="N1605" s="971"/>
      <c r="O1605" s="971"/>
      <c r="P1605" s="972"/>
      <c r="Q1605" s="661"/>
      <c r="R1605" s="968" t="s">
        <v>213</v>
      </c>
      <c r="S1605" s="246" t="s">
        <v>422</v>
      </c>
      <c r="T1605" s="961" t="s">
        <v>212</v>
      </c>
      <c r="U1605" s="962"/>
      <c r="V1605" s="962"/>
      <c r="W1605" s="962"/>
      <c r="X1605" s="962"/>
      <c r="Y1605" s="962"/>
      <c r="Z1605" s="962"/>
      <c r="AA1605" s="962"/>
      <c r="AB1605" s="962"/>
      <c r="AC1605" s="962"/>
      <c r="AD1605" s="962"/>
      <c r="AE1605" s="973"/>
      <c r="AF1605" s="896"/>
      <c r="AG1605" s="961" t="s">
        <v>242</v>
      </c>
      <c r="AH1605" s="962"/>
      <c r="AI1605" s="962"/>
      <c r="AJ1605" s="962"/>
      <c r="AK1605" s="962"/>
      <c r="AL1605" s="962"/>
      <c r="AM1605" s="962"/>
      <c r="AN1605" s="962"/>
      <c r="AO1605" s="962"/>
      <c r="AP1605" s="962"/>
      <c r="AQ1605" s="962"/>
      <c r="AR1605" s="962"/>
      <c r="AS1605" s="962"/>
      <c r="AT1605" s="962"/>
      <c r="AU1605" s="963"/>
    </row>
    <row r="1606" spans="2:47" ht="65.25" customHeight="1">
      <c r="B1606" s="965"/>
      <c r="C1606" s="969"/>
      <c r="D1606" s="247">
        <v>2024</v>
      </c>
      <c r="E1606" s="247">
        <v>2025</v>
      </c>
      <c r="F1606" s="247">
        <v>2026</v>
      </c>
      <c r="G1606" s="247">
        <v>2027</v>
      </c>
      <c r="H1606" s="247">
        <v>2028</v>
      </c>
      <c r="I1606" s="247">
        <v>2029</v>
      </c>
      <c r="J1606" s="247">
        <v>2030</v>
      </c>
      <c r="K1606" s="247">
        <v>2031</v>
      </c>
      <c r="L1606" s="247">
        <v>2032</v>
      </c>
      <c r="M1606" s="247">
        <v>2033</v>
      </c>
      <c r="N1606" s="247">
        <v>2034</v>
      </c>
      <c r="O1606" s="247">
        <v>2035</v>
      </c>
      <c r="P1606" s="247">
        <v>2036</v>
      </c>
      <c r="Q1606" s="382"/>
      <c r="R1606" s="969"/>
      <c r="S1606" s="247">
        <v>2024</v>
      </c>
      <c r="T1606" s="247">
        <v>2025</v>
      </c>
      <c r="U1606" s="247">
        <v>2026</v>
      </c>
      <c r="V1606" s="247">
        <v>2027</v>
      </c>
      <c r="W1606" s="247">
        <v>2028</v>
      </c>
      <c r="X1606" s="247">
        <v>2029</v>
      </c>
      <c r="Y1606" s="247">
        <v>2030</v>
      </c>
      <c r="Z1606" s="247">
        <v>2031</v>
      </c>
      <c r="AA1606" s="247">
        <v>2032</v>
      </c>
      <c r="AB1606" s="247">
        <v>2033</v>
      </c>
      <c r="AC1606" s="247">
        <v>2034</v>
      </c>
      <c r="AD1606" s="247">
        <v>2035</v>
      </c>
      <c r="AE1606" s="247">
        <v>2036</v>
      </c>
      <c r="AF1606" s="247"/>
      <c r="AG1606" s="247" t="str">
        <f>'1.  LRAMVA Summary'!$D$53</f>
        <v>Residential</v>
      </c>
      <c r="AH1606" s="247" t="str">
        <f>'1.  LRAMVA Summary'!$E$53</f>
        <v>GS&lt;50 kW</v>
      </c>
      <c r="AI1606" s="247" t="str">
        <f>'1.  LRAMVA Summary'!$F$53</f>
        <v>GS&gt;50 KW</v>
      </c>
      <c r="AJ1606" s="247" t="str">
        <f>'1.  LRAMVA Summary'!$G$53</f>
        <v>Street Lights</v>
      </c>
      <c r="AK1606" s="247" t="str">
        <f>'1.  LRAMVA Summary'!$H$53</f>
        <v/>
      </c>
      <c r="AL1606" s="247" t="str">
        <f>'1.  LRAMVA Summary'!$I$53</f>
        <v/>
      </c>
      <c r="AM1606" s="247" t="str">
        <f>'1.  LRAMVA Summary'!$J$53</f>
        <v/>
      </c>
      <c r="AN1606" s="247" t="str">
        <f>'1.  LRAMVA Summary'!$K$53</f>
        <v/>
      </c>
      <c r="AO1606" s="247" t="str">
        <f>'1.  LRAMVA Summary'!$L$53</f>
        <v/>
      </c>
      <c r="AP1606" s="247" t="str">
        <f>'1.  LRAMVA Summary'!$M$53</f>
        <v/>
      </c>
      <c r="AQ1606" s="247" t="str">
        <f>'1.  LRAMVA Summary'!$N$53</f>
        <v/>
      </c>
      <c r="AR1606" s="247" t="str">
        <f>'1.  LRAMVA Summary'!$O$53</f>
        <v/>
      </c>
      <c r="AS1606" s="247" t="str">
        <f>'1.  LRAMVA Summary'!$P$53</f>
        <v/>
      </c>
      <c r="AT1606" s="247" t="str">
        <f>'1.  LRAMVA Summary'!$Q$53</f>
        <v/>
      </c>
      <c r="AU1606" s="249" t="str">
        <f>'1.  LRAMVA Summary'!$R$53</f>
        <v>Total</v>
      </c>
    </row>
    <row r="1607" spans="2:47" ht="15.6">
      <c r="B1607" s="741"/>
      <c r="C1607" s="296"/>
      <c r="D1607" s="296"/>
      <c r="E1607" s="296"/>
      <c r="F1607" s="296"/>
      <c r="G1607" s="296"/>
      <c r="H1607" s="296"/>
      <c r="I1607" s="296"/>
      <c r="J1607" s="296"/>
      <c r="K1607" s="296"/>
      <c r="L1607" s="296"/>
      <c r="M1607" s="296"/>
      <c r="N1607" s="296"/>
      <c r="O1607" s="296"/>
      <c r="P1607" s="296"/>
      <c r="Q1607" s="296"/>
      <c r="R1607" s="296"/>
      <c r="S1607" s="296"/>
      <c r="T1607" s="296"/>
      <c r="U1607" s="296"/>
      <c r="V1607" s="296"/>
      <c r="W1607" s="296"/>
      <c r="X1607" s="296"/>
      <c r="Y1607" s="296"/>
      <c r="Z1607" s="296"/>
      <c r="AA1607" s="296"/>
      <c r="AB1607" s="296"/>
      <c r="AC1607" s="296"/>
      <c r="AD1607" s="296"/>
      <c r="AE1607" s="746"/>
      <c r="AF1607" s="296"/>
      <c r="AG1607" s="253" t="str">
        <f>'1.  LRAMVA Summary'!$D$54</f>
        <v>kWh</v>
      </c>
      <c r="AH1607" s="253" t="str">
        <f>'1.  LRAMVA Summary'!$E$54</f>
        <v>kWh</v>
      </c>
      <c r="AI1607" s="253" t="str">
        <f>'1.  LRAMVA Summary'!$F$54</f>
        <v>kW</v>
      </c>
      <c r="AJ1607" s="253" t="str">
        <f>'1.  LRAMVA Summary'!$G$54</f>
        <v>kW</v>
      </c>
      <c r="AK1607" s="253">
        <f>'1.  LRAMVA Summary'!$H$54</f>
        <v>0</v>
      </c>
      <c r="AL1607" s="253">
        <f>'1.  LRAMVA Summary'!$I$54</f>
        <v>0</v>
      </c>
      <c r="AM1607" s="253">
        <f>'1.  LRAMVA Summary'!$J$54</f>
        <v>0</v>
      </c>
      <c r="AN1607" s="253">
        <f>'1.  LRAMVA Summary'!$K$54</f>
        <v>0</v>
      </c>
      <c r="AO1607" s="253">
        <f>'1.  LRAMVA Summary'!$L$54</f>
        <v>0</v>
      </c>
      <c r="AP1607" s="253">
        <f>'1.  LRAMVA Summary'!$M$54</f>
        <v>0</v>
      </c>
      <c r="AQ1607" s="253">
        <f>'1.  LRAMVA Summary'!$N$54</f>
        <v>0</v>
      </c>
      <c r="AR1607" s="253">
        <f>'1.  LRAMVA Summary'!$O$54</f>
        <v>0</v>
      </c>
      <c r="AS1607" s="253">
        <f>'1.  LRAMVA Summary'!$P$54</f>
        <v>0</v>
      </c>
      <c r="AT1607" s="253">
        <f>'1.  LRAMVA Summary'!$Q$54</f>
        <v>0</v>
      </c>
      <c r="AU1607" s="291"/>
    </row>
    <row r="1608" spans="2:47" ht="15.6">
      <c r="B1608" s="742" t="s">
        <v>962</v>
      </c>
      <c r="C1608" s="296"/>
      <c r="D1608" s="296"/>
      <c r="E1608" s="296"/>
      <c r="F1608" s="296"/>
      <c r="G1608" s="296"/>
      <c r="H1608" s="296"/>
      <c r="I1608" s="296"/>
      <c r="J1608" s="296"/>
      <c r="K1608" s="296"/>
      <c r="L1608" s="296"/>
      <c r="M1608" s="296"/>
      <c r="N1608" s="296"/>
      <c r="O1608" s="296"/>
      <c r="P1608" s="296"/>
      <c r="Q1608" s="296"/>
      <c r="R1608" s="296"/>
      <c r="S1608" s="296"/>
      <c r="T1608" s="296"/>
      <c r="U1608" s="296"/>
      <c r="V1608" s="296"/>
      <c r="W1608" s="296"/>
      <c r="X1608" s="296"/>
      <c r="Y1608" s="296"/>
      <c r="Z1608" s="296"/>
      <c r="AA1608" s="296"/>
      <c r="AB1608" s="296"/>
      <c r="AC1608" s="296"/>
      <c r="AD1608" s="296"/>
      <c r="AE1608" s="746"/>
      <c r="AF1608" s="296"/>
      <c r="AG1608" s="744">
        <v>0</v>
      </c>
      <c r="AH1608" s="739">
        <v>0</v>
      </c>
      <c r="AI1608" s="739">
        <v>0</v>
      </c>
      <c r="AJ1608" s="739">
        <v>0</v>
      </c>
      <c r="AK1608" s="739">
        <v>0</v>
      </c>
      <c r="AL1608" s="739">
        <v>0</v>
      </c>
      <c r="AM1608" s="739">
        <v>0</v>
      </c>
      <c r="AN1608" s="739">
        <v>0</v>
      </c>
      <c r="AO1608" s="739">
        <v>0</v>
      </c>
      <c r="AP1608" s="739">
        <v>0</v>
      </c>
      <c r="AQ1608" s="739">
        <v>0</v>
      </c>
      <c r="AR1608" s="739">
        <v>0</v>
      </c>
      <c r="AS1608" s="739">
        <v>0</v>
      </c>
      <c r="AT1608" s="739">
        <v>0</v>
      </c>
      <c r="AU1608" s="740"/>
    </row>
    <row r="1609" spans="2:47" ht="15.6">
      <c r="B1609" s="743" t="s">
        <v>773</v>
      </c>
      <c r="C1609" s="357"/>
      <c r="D1609" s="357"/>
      <c r="E1609" s="357"/>
      <c r="F1609" s="357"/>
      <c r="G1609" s="357"/>
      <c r="H1609" s="357"/>
      <c r="I1609" s="357"/>
      <c r="J1609" s="357"/>
      <c r="K1609" s="357"/>
      <c r="L1609" s="357"/>
      <c r="M1609" s="357"/>
      <c r="N1609" s="357"/>
      <c r="O1609" s="357"/>
      <c r="P1609" s="357"/>
      <c r="Q1609" s="357"/>
      <c r="R1609" s="357"/>
      <c r="S1609" s="357"/>
      <c r="T1609" s="357"/>
      <c r="U1609" s="357"/>
      <c r="V1609" s="357"/>
      <c r="W1609" s="357"/>
      <c r="X1609" s="357"/>
      <c r="Y1609" s="357"/>
      <c r="Z1609" s="357"/>
      <c r="AA1609" s="357"/>
      <c r="AB1609" s="357"/>
      <c r="AC1609" s="357"/>
      <c r="AD1609" s="357"/>
      <c r="AE1609" s="747"/>
      <c r="AF1609" s="296"/>
      <c r="AG1609" s="745">
        <f>HLOOKUP(AG1606,'2. LRAMVA Threshold'!$B$42:$Q$60,16,FALSE)</f>
        <v>494885</v>
      </c>
      <c r="AH1609" s="346">
        <f>HLOOKUP(AH1606,'2. LRAMVA Threshold'!$B$42:$Q$60,16,FALSE)</f>
        <v>2573404</v>
      </c>
      <c r="AI1609" s="346">
        <f>HLOOKUP(AI1606,'2. LRAMVA Threshold'!$B$42:$Q$60,16,FALSE)</f>
        <v>576</v>
      </c>
      <c r="AJ1609" s="346">
        <f>HLOOKUP(AJ1606,'2. LRAMVA Threshold'!$B$42:$Q$60,16,FALSE)</f>
        <v>0</v>
      </c>
      <c r="AK1609" s="346">
        <f>HLOOKUP(AK1606,'2. LRAMVA Threshold'!$B$42:$Q$60,16,FALSE)</f>
        <v>0</v>
      </c>
      <c r="AL1609" s="346">
        <f>HLOOKUP(AL1606,'2. LRAMVA Threshold'!$B$42:$Q$60,16,FALSE)</f>
        <v>0</v>
      </c>
      <c r="AM1609" s="346">
        <f>HLOOKUP(AM1606,'2. LRAMVA Threshold'!$B$42:$Q$60,16,FALSE)</f>
        <v>0</v>
      </c>
      <c r="AN1609" s="346">
        <f>HLOOKUP(AN1606,'2. LRAMVA Threshold'!$B$42:$Q$60,16,FALSE)</f>
        <v>0</v>
      </c>
      <c r="AO1609" s="346">
        <f>HLOOKUP(AO1606,'2. LRAMVA Threshold'!$B$42:$Q$60,16,FALSE)</f>
        <v>0</v>
      </c>
      <c r="AP1609" s="346">
        <f>HLOOKUP(AP1606,'2. LRAMVA Threshold'!$B$42:$Q$60,16,FALSE)</f>
        <v>0</v>
      </c>
      <c r="AQ1609" s="346">
        <f>HLOOKUP(AQ1606,'2. LRAMVA Threshold'!$B$42:$Q$60,16,FALSE)</f>
        <v>0</v>
      </c>
      <c r="AR1609" s="346">
        <f>HLOOKUP(AR1606,'2. LRAMVA Threshold'!$B$42:$Q$60,16,FALSE)</f>
        <v>0</v>
      </c>
      <c r="AS1609" s="346">
        <f>HLOOKUP(AS1606,'2. LRAMVA Threshold'!$B$42:$Q$60,16,FALSE)</f>
        <v>0</v>
      </c>
      <c r="AT1609" s="346">
        <f>HLOOKUP(AT1606,'2. LRAMVA Threshold'!$B$42:$Q$60,16,FALSE)</f>
        <v>0</v>
      </c>
      <c r="AU1609" s="395"/>
    </row>
    <row r="1610" spans="2:47" ht="15">
      <c r="B1610" s="348"/>
      <c r="C1610" s="294"/>
      <c r="D1610" s="295"/>
      <c r="E1610" s="295"/>
      <c r="F1610" s="295"/>
      <c r="G1610" s="295"/>
      <c r="H1610" s="295"/>
      <c r="I1610" s="295"/>
      <c r="J1610" s="295"/>
      <c r="K1610" s="295"/>
      <c r="L1610" s="295"/>
      <c r="M1610" s="295"/>
      <c r="N1610" s="295"/>
      <c r="O1610" s="295"/>
      <c r="P1610" s="295"/>
      <c r="Q1610" s="295"/>
      <c r="R1610" s="295"/>
      <c r="S1610" s="296"/>
      <c r="T1610" s="295"/>
      <c r="U1610" s="295"/>
      <c r="V1610" s="295"/>
      <c r="W1610" s="265"/>
      <c r="X1610" s="265"/>
      <c r="Y1610" s="265"/>
      <c r="Z1610" s="265"/>
      <c r="AA1610" s="295"/>
      <c r="AB1610" s="295"/>
      <c r="AC1610" s="295"/>
      <c r="AD1610" s="295"/>
      <c r="AE1610" s="295"/>
      <c r="AF1610" s="295"/>
      <c r="AG1610" s="389"/>
      <c r="AH1610" s="389"/>
      <c r="AI1610" s="389"/>
      <c r="AJ1610" s="389"/>
      <c r="AK1610" s="389"/>
      <c r="AL1610" s="389"/>
      <c r="AM1610" s="389"/>
      <c r="AN1610" s="353"/>
      <c r="AO1610" s="353"/>
      <c r="AP1610" s="353"/>
      <c r="AQ1610" s="353"/>
      <c r="AR1610" s="353"/>
      <c r="AS1610" s="353"/>
      <c r="AT1610" s="353"/>
      <c r="AU1610" s="354"/>
    </row>
    <row r="1611" spans="2:47" ht="15">
      <c r="B1611" s="285" t="s">
        <v>744</v>
      </c>
      <c r="C1611" s="298"/>
      <c r="D1611" s="298"/>
      <c r="E1611" s="331"/>
      <c r="F1611" s="331"/>
      <c r="G1611" s="331"/>
      <c r="H1611" s="331"/>
      <c r="I1611" s="331"/>
      <c r="J1611" s="331"/>
      <c r="K1611" s="331"/>
      <c r="L1611" s="331"/>
      <c r="M1611" s="331"/>
      <c r="N1611" s="331"/>
      <c r="O1611" s="331"/>
      <c r="P1611" s="331"/>
      <c r="Q1611" s="331"/>
      <c r="R1611" s="331"/>
      <c r="S1611" s="253"/>
      <c r="T1611" s="300"/>
      <c r="U1611" s="300"/>
      <c r="V1611" s="300"/>
      <c r="W1611" s="299"/>
      <c r="X1611" s="299"/>
      <c r="Y1611" s="299"/>
      <c r="Z1611" s="299"/>
      <c r="AA1611" s="300"/>
      <c r="AB1611" s="300"/>
      <c r="AC1611" s="300"/>
      <c r="AD1611" s="300"/>
      <c r="AE1611" s="300"/>
      <c r="AF1611" s="300"/>
      <c r="AG1611" s="301">
        <f>HLOOKUP(AG35,'3.  Distribution Rates'!$C$122:$P$135,14,FALSE)</f>
        <v>0</v>
      </c>
      <c r="AH1611" s="301">
        <f>HLOOKUP(AH35,'3.  Distribution Rates'!$C$122:$P$135,14,FALSE)</f>
        <v>1.7999999999999999E-2</v>
      </c>
      <c r="AI1611" s="301">
        <f>HLOOKUP(AI35,'3.  Distribution Rates'!$C$122:$P$135,14,FALSE)</f>
        <v>3.7345000000000002</v>
      </c>
      <c r="AJ1611" s="301">
        <f>HLOOKUP(AJ35,'3.  Distribution Rates'!$C$122:$P$135,14,FALSE)</f>
        <v>3.9982000000000002</v>
      </c>
      <c r="AK1611" s="301">
        <f>HLOOKUP(AK35,'3.  Distribution Rates'!$C$122:$P$135,14,FALSE)</f>
        <v>0</v>
      </c>
      <c r="AL1611" s="301">
        <f>HLOOKUP(AL35,'3.  Distribution Rates'!$C$122:$P$135,14,FALSE)</f>
        <v>0</v>
      </c>
      <c r="AM1611" s="301">
        <f>HLOOKUP(AM35,'3.  Distribution Rates'!$C$122:$P$135,14,FALSE)</f>
        <v>0</v>
      </c>
      <c r="AN1611" s="301">
        <f>HLOOKUP(AN35,'3.  Distribution Rates'!$C$122:$P$135,14,FALSE)</f>
        <v>0</v>
      </c>
      <c r="AO1611" s="301">
        <f>HLOOKUP(AO35,'3.  Distribution Rates'!$C$122:$P$135,14,FALSE)</f>
        <v>0</v>
      </c>
      <c r="AP1611" s="301">
        <f>HLOOKUP(AP35,'3.  Distribution Rates'!$C$122:$P$135,14,FALSE)</f>
        <v>0</v>
      </c>
      <c r="AQ1611" s="301">
        <f>HLOOKUP(AQ35,'3.  Distribution Rates'!$C$122:$P$135,14,FALSE)</f>
        <v>0</v>
      </c>
      <c r="AR1611" s="301">
        <f>HLOOKUP(AR35,'3.  Distribution Rates'!$C$122:$P$135,14,FALSE)</f>
        <v>0</v>
      </c>
      <c r="AS1611" s="301">
        <f>HLOOKUP(AS35,'3.  Distribution Rates'!$C$122:$P$135,14,FALSE)</f>
        <v>0</v>
      </c>
      <c r="AT1611" s="301">
        <f>HLOOKUP(AT35,'3.  Distribution Rates'!$C$122:$P$135,14,FALSE)</f>
        <v>0</v>
      </c>
      <c r="AU1611" s="397"/>
    </row>
    <row r="1612" spans="2:47" ht="15">
      <c r="B1612" s="285" t="s">
        <v>774</v>
      </c>
      <c r="C1612" s="303"/>
      <c r="D1612" s="245"/>
      <c r="E1612" s="242"/>
      <c r="F1612" s="242"/>
      <c r="G1612" s="242"/>
      <c r="H1612" s="242"/>
      <c r="I1612" s="242"/>
      <c r="J1612" s="242"/>
      <c r="K1612" s="242"/>
      <c r="L1612" s="242"/>
      <c r="M1612" s="242"/>
      <c r="N1612" s="242"/>
      <c r="O1612" s="242"/>
      <c r="P1612" s="242"/>
      <c r="Q1612" s="242"/>
      <c r="R1612" s="242"/>
      <c r="S1612" s="253"/>
      <c r="T1612" s="242"/>
      <c r="U1612" s="242"/>
      <c r="V1612" s="242"/>
      <c r="W1612" s="245"/>
      <c r="X1612" s="245"/>
      <c r="Y1612" s="245"/>
      <c r="Z1612" s="245"/>
      <c r="AA1612" s="242"/>
      <c r="AB1612" s="242"/>
      <c r="AC1612" s="242"/>
      <c r="AD1612" s="242"/>
      <c r="AE1612" s="242"/>
      <c r="AF1612" s="242"/>
      <c r="AG1612" s="333">
        <f>'4.  2011-2014 LRAM'!AM147*AG1611</f>
        <v>0</v>
      </c>
      <c r="AH1612" s="333">
        <f>'4.  2011-2014 LRAM'!AN147*AH1611</f>
        <v>0</v>
      </c>
      <c r="AI1612" s="333">
        <f>'4.  2011-2014 LRAM'!AO147*AI1611</f>
        <v>0</v>
      </c>
      <c r="AJ1612" s="333">
        <f>'4.  2011-2014 LRAM'!AP147*AJ1611</f>
        <v>0</v>
      </c>
      <c r="AK1612" s="333">
        <f>'4.  2011-2014 LRAM'!AQ147*AK1611</f>
        <v>0</v>
      </c>
      <c r="AL1612" s="333">
        <f>'4.  2011-2014 LRAM'!AR147*AL1611</f>
        <v>0</v>
      </c>
      <c r="AM1612" s="333">
        <f>'4.  2011-2014 LRAM'!AS147*AM1611</f>
        <v>0</v>
      </c>
      <c r="AN1612" s="333">
        <f>'4.  2011-2014 LRAM'!AT147*AN1611</f>
        <v>0</v>
      </c>
      <c r="AO1612" s="333">
        <f>'4.  2011-2014 LRAM'!AU147*AO1611</f>
        <v>0</v>
      </c>
      <c r="AP1612" s="333">
        <f>'4.  2011-2014 LRAM'!AV147*AP1611</f>
        <v>0</v>
      </c>
      <c r="AQ1612" s="333">
        <f>'4.  2011-2014 LRAM'!AW147*AQ1611</f>
        <v>0</v>
      </c>
      <c r="AR1612" s="333">
        <f>'4.  2011-2014 LRAM'!AX147*AR1611</f>
        <v>0</v>
      </c>
      <c r="AS1612" s="333">
        <f>'4.  2011-2014 LRAM'!AY147*AS1611</f>
        <v>0</v>
      </c>
      <c r="AT1612" s="333">
        <f>'4.  2011-2014 LRAM'!AZ147*AT1611</f>
        <v>0</v>
      </c>
      <c r="AU1612" s="545">
        <f>SUM(AG1612:AT1612)</f>
        <v>0</v>
      </c>
    </row>
    <row r="1613" spans="2:47" ht="15">
      <c r="B1613" s="285" t="s">
        <v>775</v>
      </c>
      <c r="C1613" s="303"/>
      <c r="D1613" s="245"/>
      <c r="E1613" s="242"/>
      <c r="F1613" s="242"/>
      <c r="G1613" s="242"/>
      <c r="H1613" s="242"/>
      <c r="I1613" s="242"/>
      <c r="J1613" s="242"/>
      <c r="K1613" s="242"/>
      <c r="L1613" s="242"/>
      <c r="M1613" s="242"/>
      <c r="N1613" s="242"/>
      <c r="O1613" s="242"/>
      <c r="P1613" s="242"/>
      <c r="Q1613" s="242"/>
      <c r="R1613" s="242"/>
      <c r="S1613" s="253"/>
      <c r="T1613" s="242"/>
      <c r="U1613" s="242"/>
      <c r="V1613" s="242"/>
      <c r="W1613" s="245"/>
      <c r="X1613" s="245"/>
      <c r="Y1613" s="245"/>
      <c r="Z1613" s="245"/>
      <c r="AA1613" s="242"/>
      <c r="AB1613" s="242"/>
      <c r="AC1613" s="242"/>
      <c r="AD1613" s="242"/>
      <c r="AE1613" s="242"/>
      <c r="AF1613" s="242"/>
      <c r="AG1613" s="333">
        <f>'4.  2011-2014 LRAM'!AM287*AG1611</f>
        <v>0</v>
      </c>
      <c r="AH1613" s="333">
        <f>'4.  2011-2014 LRAM'!AN287*AH1611</f>
        <v>0</v>
      </c>
      <c r="AI1613" s="333">
        <f>'4.  2011-2014 LRAM'!AO287*AI1611</f>
        <v>0</v>
      </c>
      <c r="AJ1613" s="333">
        <f>'4.  2011-2014 LRAM'!AP287*AJ1611</f>
        <v>0</v>
      </c>
      <c r="AK1613" s="333">
        <f>'4.  2011-2014 LRAM'!AQ287*AK1611</f>
        <v>0</v>
      </c>
      <c r="AL1613" s="333">
        <f>'4.  2011-2014 LRAM'!AR287*AL1611</f>
        <v>0</v>
      </c>
      <c r="AM1613" s="333">
        <f>'4.  2011-2014 LRAM'!AS287*AM1611</f>
        <v>0</v>
      </c>
      <c r="AN1613" s="333">
        <f>'4.  2011-2014 LRAM'!AT287*AN1611</f>
        <v>0</v>
      </c>
      <c r="AO1613" s="333">
        <f>'4.  2011-2014 LRAM'!AU287*AO1611</f>
        <v>0</v>
      </c>
      <c r="AP1613" s="333">
        <f>'4.  2011-2014 LRAM'!AV287*AP1611</f>
        <v>0</v>
      </c>
      <c r="AQ1613" s="333">
        <f>'4.  2011-2014 LRAM'!AW287*AQ1611</f>
        <v>0</v>
      </c>
      <c r="AR1613" s="333">
        <f>'4.  2011-2014 LRAM'!AX287*AR1611</f>
        <v>0</v>
      </c>
      <c r="AS1613" s="333">
        <f>'4.  2011-2014 LRAM'!AY287*AS1611</f>
        <v>0</v>
      </c>
      <c r="AT1613" s="333">
        <f>'4.  2011-2014 LRAM'!AZ287*AT1611</f>
        <v>0</v>
      </c>
      <c r="AU1613" s="545">
        <f>SUM(AG1613:AT1613)</f>
        <v>0</v>
      </c>
    </row>
    <row r="1614" spans="2:47" ht="15">
      <c r="B1614" s="285" t="s">
        <v>776</v>
      </c>
      <c r="C1614" s="303"/>
      <c r="D1614" s="245"/>
      <c r="E1614" s="242"/>
      <c r="F1614" s="242"/>
      <c r="G1614" s="242"/>
      <c r="H1614" s="242"/>
      <c r="I1614" s="242"/>
      <c r="J1614" s="242"/>
      <c r="K1614" s="242"/>
      <c r="L1614" s="242"/>
      <c r="M1614" s="242"/>
      <c r="N1614" s="242"/>
      <c r="O1614" s="242"/>
      <c r="P1614" s="242"/>
      <c r="Q1614" s="242"/>
      <c r="R1614" s="242"/>
      <c r="S1614" s="253"/>
      <c r="T1614" s="242"/>
      <c r="U1614" s="242"/>
      <c r="V1614" s="242"/>
      <c r="W1614" s="245"/>
      <c r="X1614" s="245"/>
      <c r="Y1614" s="245"/>
      <c r="Z1614" s="245"/>
      <c r="AA1614" s="242"/>
      <c r="AB1614" s="242"/>
      <c r="AC1614" s="242"/>
      <c r="AD1614" s="242"/>
      <c r="AE1614" s="242"/>
      <c r="AF1614" s="242"/>
      <c r="AG1614" s="333">
        <f>'4.  2011-2014 LRAM'!AM424*AG1611</f>
        <v>0</v>
      </c>
      <c r="AH1614" s="333">
        <f>'4.  2011-2014 LRAM'!AN424*AH1611</f>
        <v>0</v>
      </c>
      <c r="AI1614" s="333">
        <f>'4.  2011-2014 LRAM'!AO424*AI1611</f>
        <v>0</v>
      </c>
      <c r="AJ1614" s="333">
        <f>'4.  2011-2014 LRAM'!AP424*AJ1611</f>
        <v>0</v>
      </c>
      <c r="AK1614" s="333">
        <f>'4.  2011-2014 LRAM'!AQ424*AK1611</f>
        <v>0</v>
      </c>
      <c r="AL1614" s="333">
        <f>'4.  2011-2014 LRAM'!AR424*AL1611</f>
        <v>0</v>
      </c>
      <c r="AM1614" s="333">
        <f>'4.  2011-2014 LRAM'!AS424*AM1611</f>
        <v>0</v>
      </c>
      <c r="AN1614" s="333">
        <f>'4.  2011-2014 LRAM'!AT424*AN1611</f>
        <v>0</v>
      </c>
      <c r="AO1614" s="333">
        <f>'4.  2011-2014 LRAM'!AU424*AO1611</f>
        <v>0</v>
      </c>
      <c r="AP1614" s="333">
        <f>'4.  2011-2014 LRAM'!AV424*AP1611</f>
        <v>0</v>
      </c>
      <c r="AQ1614" s="333">
        <f>'4.  2011-2014 LRAM'!AW424*AQ1611</f>
        <v>0</v>
      </c>
      <c r="AR1614" s="333">
        <f>'4.  2011-2014 LRAM'!AX424*AR1611</f>
        <v>0</v>
      </c>
      <c r="AS1614" s="333">
        <f>'4.  2011-2014 LRAM'!AY424*AS1611</f>
        <v>0</v>
      </c>
      <c r="AT1614" s="333">
        <f>'4.  2011-2014 LRAM'!AZ424*AT1611</f>
        <v>0</v>
      </c>
      <c r="AU1614" s="545">
        <f>SUM(AG1614:AT1614)</f>
        <v>0</v>
      </c>
    </row>
    <row r="1615" spans="2:47" ht="15">
      <c r="B1615" s="285" t="s">
        <v>777</v>
      </c>
      <c r="C1615" s="303"/>
      <c r="D1615" s="245"/>
      <c r="E1615" s="242"/>
      <c r="F1615" s="242"/>
      <c r="G1615" s="242"/>
      <c r="H1615" s="242"/>
      <c r="I1615" s="242"/>
      <c r="J1615" s="242"/>
      <c r="K1615" s="242"/>
      <c r="L1615" s="242"/>
      <c r="M1615" s="242"/>
      <c r="N1615" s="242"/>
      <c r="O1615" s="242"/>
      <c r="P1615" s="242"/>
      <c r="Q1615" s="242"/>
      <c r="R1615" s="242"/>
      <c r="S1615" s="253"/>
      <c r="T1615" s="242"/>
      <c r="U1615" s="242"/>
      <c r="V1615" s="242"/>
      <c r="W1615" s="245"/>
      <c r="X1615" s="245"/>
      <c r="Y1615" s="245"/>
      <c r="Z1615" s="245"/>
      <c r="AA1615" s="242"/>
      <c r="AB1615" s="242"/>
      <c r="AC1615" s="242"/>
      <c r="AD1615" s="242"/>
      <c r="AE1615" s="242"/>
      <c r="AF1615" s="242"/>
      <c r="AG1615" s="333">
        <f>'4.  2011-2014 LRAM'!AM562*AG1611</f>
        <v>0</v>
      </c>
      <c r="AH1615" s="333">
        <f>'4.  2011-2014 LRAM'!AN562*AH1611</f>
        <v>5689.0403206199999</v>
      </c>
      <c r="AI1615" s="333">
        <f>'4.  2011-2014 LRAM'!AO562*AI1611</f>
        <v>10051.133287637444</v>
      </c>
      <c r="AJ1615" s="333">
        <f>'4.  2011-2014 LRAM'!AP562*AJ1611</f>
        <v>0</v>
      </c>
      <c r="AK1615" s="333">
        <f>'4.  2011-2014 LRAM'!AQ562*AK1611</f>
        <v>0</v>
      </c>
      <c r="AL1615" s="333">
        <f>'4.  2011-2014 LRAM'!AR562*AL1611</f>
        <v>0</v>
      </c>
      <c r="AM1615" s="333">
        <f>'4.  2011-2014 LRAM'!AS562*AM1611</f>
        <v>0</v>
      </c>
      <c r="AN1615" s="333">
        <f>'4.  2011-2014 LRAM'!AT562*AN1611</f>
        <v>0</v>
      </c>
      <c r="AO1615" s="333">
        <f>'4.  2011-2014 LRAM'!AU562*AO1611</f>
        <v>0</v>
      </c>
      <c r="AP1615" s="333">
        <f>'4.  2011-2014 LRAM'!AV562*AP1611</f>
        <v>0</v>
      </c>
      <c r="AQ1615" s="333">
        <f>'4.  2011-2014 LRAM'!AW562*AQ1611</f>
        <v>0</v>
      </c>
      <c r="AR1615" s="333">
        <f>'4.  2011-2014 LRAM'!AX562*AR1611</f>
        <v>0</v>
      </c>
      <c r="AS1615" s="333">
        <f>'4.  2011-2014 LRAM'!AY562*AS1611</f>
        <v>0</v>
      </c>
      <c r="AT1615" s="333">
        <f>'4.  2011-2014 LRAM'!AZ562*AT1611</f>
        <v>0</v>
      </c>
      <c r="AU1615" s="545">
        <f t="shared" ref="AU1615:AU1624" si="3649">SUM(AG1615:AT1615)</f>
        <v>15740.173608257443</v>
      </c>
    </row>
    <row r="1616" spans="2:47" ht="15">
      <c r="B1616" s="285" t="s">
        <v>778</v>
      </c>
      <c r="C1616" s="303"/>
      <c r="D1616" s="245"/>
      <c r="E1616" s="242"/>
      <c r="F1616" s="242"/>
      <c r="G1616" s="242"/>
      <c r="H1616" s="242"/>
      <c r="I1616" s="242"/>
      <c r="J1616" s="242"/>
      <c r="K1616" s="242"/>
      <c r="L1616" s="242"/>
      <c r="M1616" s="242"/>
      <c r="N1616" s="242"/>
      <c r="O1616" s="242"/>
      <c r="P1616" s="242"/>
      <c r="Q1616" s="242"/>
      <c r="R1616" s="242"/>
      <c r="S1616" s="253"/>
      <c r="T1616" s="242"/>
      <c r="U1616" s="242"/>
      <c r="V1616" s="242"/>
      <c r="W1616" s="245"/>
      <c r="X1616" s="245"/>
      <c r="Y1616" s="245"/>
      <c r="Z1616" s="245"/>
      <c r="AA1616" s="242"/>
      <c r="AB1616" s="242"/>
      <c r="AC1616" s="242"/>
      <c r="AD1616" s="242"/>
      <c r="AE1616" s="242"/>
      <c r="AF1616" s="242"/>
      <c r="AG1616" s="333">
        <f t="shared" ref="AG1616:AT1616" si="3650">AG216*AG1611</f>
        <v>0</v>
      </c>
      <c r="AH1616" s="333">
        <f t="shared" si="3650"/>
        <v>5318.8963199999998</v>
      </c>
      <c r="AI1616" s="333">
        <f t="shared" si="3650"/>
        <v>14139.71328</v>
      </c>
      <c r="AJ1616" s="333">
        <f t="shared" si="3650"/>
        <v>0</v>
      </c>
      <c r="AK1616" s="333">
        <f t="shared" si="3650"/>
        <v>0</v>
      </c>
      <c r="AL1616" s="333">
        <f t="shared" si="3650"/>
        <v>0</v>
      </c>
      <c r="AM1616" s="333">
        <f t="shared" si="3650"/>
        <v>0</v>
      </c>
      <c r="AN1616" s="333">
        <f t="shared" si="3650"/>
        <v>0</v>
      </c>
      <c r="AO1616" s="333">
        <f t="shared" si="3650"/>
        <v>0</v>
      </c>
      <c r="AP1616" s="333">
        <f t="shared" si="3650"/>
        <v>0</v>
      </c>
      <c r="AQ1616" s="333">
        <f t="shared" si="3650"/>
        <v>0</v>
      </c>
      <c r="AR1616" s="333">
        <f t="shared" si="3650"/>
        <v>0</v>
      </c>
      <c r="AS1616" s="333">
        <f t="shared" si="3650"/>
        <v>0</v>
      </c>
      <c r="AT1616" s="333">
        <f t="shared" si="3650"/>
        <v>0</v>
      </c>
      <c r="AU1616" s="545">
        <f t="shared" si="3649"/>
        <v>19458.6096</v>
      </c>
    </row>
    <row r="1617" spans="2:47" ht="15">
      <c r="B1617" s="285" t="s">
        <v>779</v>
      </c>
      <c r="C1617" s="303"/>
      <c r="D1617" s="245"/>
      <c r="E1617" s="242"/>
      <c r="F1617" s="242"/>
      <c r="G1617" s="242"/>
      <c r="H1617" s="242"/>
      <c r="I1617" s="242"/>
      <c r="J1617" s="242"/>
      <c r="K1617" s="242"/>
      <c r="L1617" s="242"/>
      <c r="M1617" s="242"/>
      <c r="N1617" s="242"/>
      <c r="O1617" s="242"/>
      <c r="P1617" s="242"/>
      <c r="Q1617" s="242"/>
      <c r="R1617" s="242"/>
      <c r="S1617" s="253"/>
      <c r="T1617" s="242"/>
      <c r="U1617" s="242"/>
      <c r="V1617" s="242"/>
      <c r="W1617" s="245"/>
      <c r="X1617" s="245"/>
      <c r="Y1617" s="245"/>
      <c r="Z1617" s="245"/>
      <c r="AA1617" s="242"/>
      <c r="AB1617" s="242"/>
      <c r="AC1617" s="242"/>
      <c r="AD1617" s="242"/>
      <c r="AE1617" s="242"/>
      <c r="AF1617" s="242"/>
      <c r="AG1617" s="333">
        <f t="shared" ref="AG1617:AT1617" si="3651">AG407*AG1611</f>
        <v>0</v>
      </c>
      <c r="AH1617" s="333">
        <f t="shared" si="3651"/>
        <v>2111.6736000000001</v>
      </c>
      <c r="AI1617" s="333">
        <f t="shared" si="3651"/>
        <v>5122.2402000000011</v>
      </c>
      <c r="AJ1617" s="333">
        <f t="shared" si="3651"/>
        <v>0</v>
      </c>
      <c r="AK1617" s="333">
        <f t="shared" si="3651"/>
        <v>0</v>
      </c>
      <c r="AL1617" s="333">
        <f t="shared" si="3651"/>
        <v>0</v>
      </c>
      <c r="AM1617" s="333">
        <f t="shared" si="3651"/>
        <v>0</v>
      </c>
      <c r="AN1617" s="333">
        <f t="shared" si="3651"/>
        <v>0</v>
      </c>
      <c r="AO1617" s="333">
        <f t="shared" si="3651"/>
        <v>0</v>
      </c>
      <c r="AP1617" s="333">
        <f t="shared" si="3651"/>
        <v>0</v>
      </c>
      <c r="AQ1617" s="333">
        <f t="shared" si="3651"/>
        <v>0</v>
      </c>
      <c r="AR1617" s="333">
        <f t="shared" si="3651"/>
        <v>0</v>
      </c>
      <c r="AS1617" s="333">
        <f t="shared" si="3651"/>
        <v>0</v>
      </c>
      <c r="AT1617" s="333">
        <f t="shared" si="3651"/>
        <v>0</v>
      </c>
      <c r="AU1617" s="545">
        <f t="shared" si="3649"/>
        <v>7233.9138000000012</v>
      </c>
    </row>
    <row r="1618" spans="2:47" ht="15">
      <c r="B1618" s="285" t="s">
        <v>780</v>
      </c>
      <c r="C1618" s="303"/>
      <c r="D1618" s="245"/>
      <c r="E1618" s="242"/>
      <c r="F1618" s="242"/>
      <c r="G1618" s="242"/>
      <c r="H1618" s="242"/>
      <c r="I1618" s="242"/>
      <c r="J1618" s="242"/>
      <c r="K1618" s="242"/>
      <c r="L1618" s="242"/>
      <c r="M1618" s="242"/>
      <c r="N1618" s="242"/>
      <c r="O1618" s="242"/>
      <c r="P1618" s="242"/>
      <c r="Q1618" s="242"/>
      <c r="R1618" s="242"/>
      <c r="S1618" s="253"/>
      <c r="T1618" s="242"/>
      <c r="U1618" s="242"/>
      <c r="V1618" s="242"/>
      <c r="W1618" s="245"/>
      <c r="X1618" s="245"/>
      <c r="Y1618" s="245"/>
      <c r="Z1618" s="245"/>
      <c r="AA1618" s="242"/>
      <c r="AB1618" s="242"/>
      <c r="AC1618" s="242"/>
      <c r="AD1618" s="242"/>
      <c r="AE1618" s="242"/>
      <c r="AF1618" s="242"/>
      <c r="AG1618" s="333">
        <f t="shared" ref="AG1618:AT1618" si="3652">AG598*AG1611</f>
        <v>0</v>
      </c>
      <c r="AH1618" s="333">
        <f t="shared" si="3652"/>
        <v>6663.6143999999995</v>
      </c>
      <c r="AI1618" s="333">
        <f t="shared" si="3652"/>
        <v>21134.2824</v>
      </c>
      <c r="AJ1618" s="333">
        <f t="shared" si="3652"/>
        <v>0</v>
      </c>
      <c r="AK1618" s="333">
        <f t="shared" si="3652"/>
        <v>0</v>
      </c>
      <c r="AL1618" s="333">
        <f t="shared" si="3652"/>
        <v>0</v>
      </c>
      <c r="AM1618" s="333">
        <f t="shared" si="3652"/>
        <v>0</v>
      </c>
      <c r="AN1618" s="333">
        <f t="shared" si="3652"/>
        <v>0</v>
      </c>
      <c r="AO1618" s="333">
        <f t="shared" si="3652"/>
        <v>0</v>
      </c>
      <c r="AP1618" s="333">
        <f t="shared" si="3652"/>
        <v>0</v>
      </c>
      <c r="AQ1618" s="333">
        <f t="shared" si="3652"/>
        <v>0</v>
      </c>
      <c r="AR1618" s="333">
        <f t="shared" si="3652"/>
        <v>0</v>
      </c>
      <c r="AS1618" s="333">
        <f t="shared" si="3652"/>
        <v>0</v>
      </c>
      <c r="AT1618" s="333">
        <f t="shared" si="3652"/>
        <v>0</v>
      </c>
      <c r="AU1618" s="545">
        <f t="shared" si="3649"/>
        <v>27797.896799999999</v>
      </c>
    </row>
    <row r="1619" spans="2:47" ht="15">
      <c r="B1619" s="285" t="s">
        <v>781</v>
      </c>
      <c r="C1619" s="303"/>
      <c r="D1619" s="245"/>
      <c r="E1619" s="242"/>
      <c r="F1619" s="242"/>
      <c r="G1619" s="242"/>
      <c r="H1619" s="242"/>
      <c r="I1619" s="242"/>
      <c r="J1619" s="242"/>
      <c r="K1619" s="242"/>
      <c r="L1619" s="242"/>
      <c r="M1619" s="242"/>
      <c r="N1619" s="242"/>
      <c r="O1619" s="242"/>
      <c r="P1619" s="242"/>
      <c r="Q1619" s="242"/>
      <c r="R1619" s="242"/>
      <c r="S1619" s="253"/>
      <c r="T1619" s="242"/>
      <c r="U1619" s="242"/>
      <c r="V1619" s="242"/>
      <c r="W1619" s="245"/>
      <c r="X1619" s="245"/>
      <c r="Y1619" s="245"/>
      <c r="Z1619" s="245"/>
      <c r="AA1619" s="242"/>
      <c r="AB1619" s="242"/>
      <c r="AC1619" s="242"/>
      <c r="AD1619" s="242"/>
      <c r="AE1619" s="242"/>
      <c r="AF1619" s="242"/>
      <c r="AG1619" s="333">
        <f t="shared" ref="AG1619:AT1619" si="3653">AG789*AG1611</f>
        <v>0</v>
      </c>
      <c r="AH1619" s="333">
        <f t="shared" si="3653"/>
        <v>963.6933862671126</v>
      </c>
      <c r="AI1619" s="333">
        <f t="shared" si="3653"/>
        <v>3262.781392062398</v>
      </c>
      <c r="AJ1619" s="333">
        <f t="shared" si="3653"/>
        <v>0</v>
      </c>
      <c r="AK1619" s="333">
        <f t="shared" si="3653"/>
        <v>0</v>
      </c>
      <c r="AL1619" s="333">
        <f t="shared" si="3653"/>
        <v>0</v>
      </c>
      <c r="AM1619" s="333">
        <f t="shared" si="3653"/>
        <v>0</v>
      </c>
      <c r="AN1619" s="333">
        <f t="shared" si="3653"/>
        <v>0</v>
      </c>
      <c r="AO1619" s="333">
        <f t="shared" si="3653"/>
        <v>0</v>
      </c>
      <c r="AP1619" s="333">
        <f t="shared" si="3653"/>
        <v>0</v>
      </c>
      <c r="AQ1619" s="333">
        <f t="shared" si="3653"/>
        <v>0</v>
      </c>
      <c r="AR1619" s="333">
        <f t="shared" si="3653"/>
        <v>0</v>
      </c>
      <c r="AS1619" s="333">
        <f t="shared" si="3653"/>
        <v>0</v>
      </c>
      <c r="AT1619" s="333">
        <f t="shared" si="3653"/>
        <v>0</v>
      </c>
      <c r="AU1619" s="545">
        <f t="shared" si="3649"/>
        <v>4226.4747783295106</v>
      </c>
    </row>
    <row r="1620" spans="2:47" ht="15">
      <c r="B1620" s="285" t="s">
        <v>782</v>
      </c>
      <c r="C1620" s="303"/>
      <c r="D1620" s="245"/>
      <c r="E1620" s="242"/>
      <c r="F1620" s="242"/>
      <c r="G1620" s="242"/>
      <c r="H1620" s="242"/>
      <c r="I1620" s="242"/>
      <c r="J1620" s="242"/>
      <c r="K1620" s="242"/>
      <c r="L1620" s="242"/>
      <c r="M1620" s="242"/>
      <c r="N1620" s="242"/>
      <c r="O1620" s="242"/>
      <c r="P1620" s="242"/>
      <c r="Q1620" s="242"/>
      <c r="R1620" s="242"/>
      <c r="S1620" s="253"/>
      <c r="T1620" s="242"/>
      <c r="U1620" s="242"/>
      <c r="V1620" s="242"/>
      <c r="W1620" s="245"/>
      <c r="X1620" s="245"/>
      <c r="Y1620" s="245"/>
      <c r="Z1620" s="245"/>
      <c r="AA1620" s="242"/>
      <c r="AB1620" s="242"/>
      <c r="AC1620" s="242"/>
      <c r="AD1620" s="242"/>
      <c r="AE1620" s="242"/>
      <c r="AF1620" s="242"/>
      <c r="AG1620" s="333">
        <f t="shared" ref="AG1620:AT1620" si="3654">AG985*AG1611</f>
        <v>0</v>
      </c>
      <c r="AH1620" s="333">
        <f t="shared" si="3654"/>
        <v>3375.1219679999995</v>
      </c>
      <c r="AI1620" s="333">
        <f t="shared" si="3654"/>
        <v>10105.736256000002</v>
      </c>
      <c r="AJ1620" s="333">
        <f t="shared" si="3654"/>
        <v>0</v>
      </c>
      <c r="AK1620" s="333">
        <f t="shared" si="3654"/>
        <v>0</v>
      </c>
      <c r="AL1620" s="333">
        <f t="shared" si="3654"/>
        <v>0</v>
      </c>
      <c r="AM1620" s="333">
        <f t="shared" si="3654"/>
        <v>0</v>
      </c>
      <c r="AN1620" s="333">
        <f t="shared" si="3654"/>
        <v>0</v>
      </c>
      <c r="AO1620" s="333">
        <f t="shared" si="3654"/>
        <v>0</v>
      </c>
      <c r="AP1620" s="333">
        <f t="shared" si="3654"/>
        <v>0</v>
      </c>
      <c r="AQ1620" s="333">
        <f t="shared" si="3654"/>
        <v>0</v>
      </c>
      <c r="AR1620" s="333">
        <f t="shared" si="3654"/>
        <v>0</v>
      </c>
      <c r="AS1620" s="333">
        <f t="shared" si="3654"/>
        <v>0</v>
      </c>
      <c r="AT1620" s="333">
        <f t="shared" si="3654"/>
        <v>0</v>
      </c>
      <c r="AU1620" s="545">
        <f t="shared" si="3649"/>
        <v>13480.858224000001</v>
      </c>
    </row>
    <row r="1621" spans="2:47" ht="15">
      <c r="B1621" s="285" t="s">
        <v>783</v>
      </c>
      <c r="C1621" s="303"/>
      <c r="D1621" s="245"/>
      <c r="E1621" s="242"/>
      <c r="F1621" s="242"/>
      <c r="G1621" s="242"/>
      <c r="H1621" s="242"/>
      <c r="I1621" s="242"/>
      <c r="J1621" s="242"/>
      <c r="K1621" s="242"/>
      <c r="L1621" s="242"/>
      <c r="M1621" s="242"/>
      <c r="N1621" s="242"/>
      <c r="O1621" s="242"/>
      <c r="P1621" s="242"/>
      <c r="Q1621" s="242"/>
      <c r="R1621" s="242"/>
      <c r="S1621" s="253"/>
      <c r="T1621" s="242"/>
      <c r="U1621" s="242"/>
      <c r="V1621" s="242"/>
      <c r="W1621" s="245"/>
      <c r="X1621" s="245"/>
      <c r="Y1621" s="245"/>
      <c r="Z1621" s="245"/>
      <c r="AA1621" s="242"/>
      <c r="AB1621" s="242"/>
      <c r="AC1621" s="242"/>
      <c r="AD1621" s="242"/>
      <c r="AE1621" s="242"/>
      <c r="AF1621" s="242"/>
      <c r="AG1621" s="333">
        <f t="shared" ref="AG1621:AT1621" si="3655">AG1180*AG1611</f>
        <v>0</v>
      </c>
      <c r="AH1621" s="333">
        <f t="shared" si="3655"/>
        <v>0</v>
      </c>
      <c r="AI1621" s="333">
        <f t="shared" si="3655"/>
        <v>0</v>
      </c>
      <c r="AJ1621" s="333">
        <f t="shared" si="3655"/>
        <v>0</v>
      </c>
      <c r="AK1621" s="333">
        <f t="shared" si="3655"/>
        <v>0</v>
      </c>
      <c r="AL1621" s="333">
        <f t="shared" si="3655"/>
        <v>0</v>
      </c>
      <c r="AM1621" s="333">
        <f t="shared" si="3655"/>
        <v>0</v>
      </c>
      <c r="AN1621" s="333">
        <f t="shared" si="3655"/>
        <v>0</v>
      </c>
      <c r="AO1621" s="333">
        <f t="shared" si="3655"/>
        <v>0</v>
      </c>
      <c r="AP1621" s="333">
        <f t="shared" si="3655"/>
        <v>0</v>
      </c>
      <c r="AQ1621" s="333">
        <f t="shared" si="3655"/>
        <v>0</v>
      </c>
      <c r="AR1621" s="333">
        <f t="shared" si="3655"/>
        <v>0</v>
      </c>
      <c r="AS1621" s="333">
        <f t="shared" si="3655"/>
        <v>0</v>
      </c>
      <c r="AT1621" s="333">
        <f t="shared" si="3655"/>
        <v>0</v>
      </c>
      <c r="AU1621" s="545">
        <f t="shared" si="3649"/>
        <v>0</v>
      </c>
    </row>
    <row r="1622" spans="2:47" ht="15">
      <c r="B1622" s="285" t="s">
        <v>784</v>
      </c>
      <c r="C1622" s="303"/>
      <c r="D1622" s="245"/>
      <c r="E1622" s="242"/>
      <c r="F1622" s="242"/>
      <c r="G1622" s="242"/>
      <c r="H1622" s="242"/>
      <c r="I1622" s="242"/>
      <c r="J1622" s="242"/>
      <c r="K1622" s="242"/>
      <c r="L1622" s="242"/>
      <c r="M1622" s="242"/>
      <c r="N1622" s="242"/>
      <c r="O1622" s="242"/>
      <c r="P1622" s="242"/>
      <c r="Q1622" s="242"/>
      <c r="R1622" s="242"/>
      <c r="S1622" s="253"/>
      <c r="T1622" s="242"/>
      <c r="U1622" s="242"/>
      <c r="V1622" s="242"/>
      <c r="W1622" s="245"/>
      <c r="X1622" s="245"/>
      <c r="Y1622" s="245"/>
      <c r="Z1622" s="245"/>
      <c r="AA1622" s="242"/>
      <c r="AB1622" s="242"/>
      <c r="AC1622" s="242"/>
      <c r="AD1622" s="242"/>
      <c r="AE1622" s="242"/>
      <c r="AF1622" s="242"/>
      <c r="AG1622" s="333">
        <f t="shared" ref="AG1622:AT1622" si="3656">AG1375*AG1611</f>
        <v>0</v>
      </c>
      <c r="AH1622" s="333">
        <f t="shared" si="3656"/>
        <v>0</v>
      </c>
      <c r="AI1622" s="333">
        <f t="shared" si="3656"/>
        <v>0</v>
      </c>
      <c r="AJ1622" s="333">
        <f t="shared" si="3656"/>
        <v>0</v>
      </c>
      <c r="AK1622" s="333">
        <f t="shared" si="3656"/>
        <v>0</v>
      </c>
      <c r="AL1622" s="333">
        <f t="shared" si="3656"/>
        <v>0</v>
      </c>
      <c r="AM1622" s="333">
        <f t="shared" si="3656"/>
        <v>0</v>
      </c>
      <c r="AN1622" s="333">
        <f t="shared" si="3656"/>
        <v>0</v>
      </c>
      <c r="AO1622" s="333">
        <f t="shared" si="3656"/>
        <v>0</v>
      </c>
      <c r="AP1622" s="333">
        <f t="shared" si="3656"/>
        <v>0</v>
      </c>
      <c r="AQ1622" s="333">
        <f t="shared" si="3656"/>
        <v>0</v>
      </c>
      <c r="AR1622" s="333">
        <f t="shared" si="3656"/>
        <v>0</v>
      </c>
      <c r="AS1622" s="333">
        <f t="shared" si="3656"/>
        <v>0</v>
      </c>
      <c r="AT1622" s="333">
        <f t="shared" si="3656"/>
        <v>0</v>
      </c>
      <c r="AU1622" s="545">
        <f t="shared" si="3649"/>
        <v>0</v>
      </c>
    </row>
    <row r="1623" spans="2:47" ht="15">
      <c r="B1623" s="285" t="s">
        <v>785</v>
      </c>
      <c r="C1623" s="303"/>
      <c r="D1623" s="245"/>
      <c r="E1623" s="242"/>
      <c r="F1623" s="242"/>
      <c r="G1623" s="242"/>
      <c r="H1623" s="242"/>
      <c r="I1623" s="242"/>
      <c r="J1623" s="242"/>
      <c r="K1623" s="242"/>
      <c r="L1623" s="242"/>
      <c r="M1623" s="242"/>
      <c r="N1623" s="242"/>
      <c r="O1623" s="242"/>
      <c r="P1623" s="242"/>
      <c r="Q1623" s="242"/>
      <c r="R1623" s="242"/>
      <c r="S1623" s="253"/>
      <c r="T1623" s="242"/>
      <c r="U1623" s="242"/>
      <c r="V1623" s="242"/>
      <c r="W1623" s="245"/>
      <c r="X1623" s="245"/>
      <c r="Y1623" s="245"/>
      <c r="Z1623" s="245"/>
      <c r="AA1623" s="242"/>
      <c r="AB1623" s="242"/>
      <c r="AC1623" s="242"/>
      <c r="AD1623" s="242"/>
      <c r="AE1623" s="242"/>
      <c r="AF1623" s="242"/>
      <c r="AG1623" s="333">
        <f t="shared" ref="AG1623:AT1623" si="3657">AG1569*AG1611</f>
        <v>0</v>
      </c>
      <c r="AH1623" s="333">
        <f t="shared" si="3657"/>
        <v>0</v>
      </c>
      <c r="AI1623" s="333">
        <f t="shared" si="3657"/>
        <v>0</v>
      </c>
      <c r="AJ1623" s="333">
        <f t="shared" si="3657"/>
        <v>0</v>
      </c>
      <c r="AK1623" s="333">
        <f t="shared" si="3657"/>
        <v>0</v>
      </c>
      <c r="AL1623" s="333">
        <f t="shared" si="3657"/>
        <v>0</v>
      </c>
      <c r="AM1623" s="333">
        <f t="shared" si="3657"/>
        <v>0</v>
      </c>
      <c r="AN1623" s="333">
        <f t="shared" si="3657"/>
        <v>0</v>
      </c>
      <c r="AO1623" s="333">
        <f t="shared" si="3657"/>
        <v>0</v>
      </c>
      <c r="AP1623" s="333">
        <f t="shared" si="3657"/>
        <v>0</v>
      </c>
      <c r="AQ1623" s="333">
        <f t="shared" si="3657"/>
        <v>0</v>
      </c>
      <c r="AR1623" s="333">
        <f t="shared" si="3657"/>
        <v>0</v>
      </c>
      <c r="AS1623" s="333">
        <f t="shared" si="3657"/>
        <v>0</v>
      </c>
      <c r="AT1623" s="333">
        <f t="shared" si="3657"/>
        <v>0</v>
      </c>
      <c r="AU1623" s="545">
        <f t="shared" si="3649"/>
        <v>0</v>
      </c>
    </row>
    <row r="1624" spans="2:47" ht="15.6">
      <c r="B1624" s="307" t="s">
        <v>900</v>
      </c>
      <c r="C1624" s="303"/>
      <c r="D1624" s="265"/>
      <c r="E1624" s="295"/>
      <c r="F1624" s="295"/>
      <c r="G1624" s="295"/>
      <c r="H1624" s="295"/>
      <c r="I1624" s="295"/>
      <c r="J1624" s="295"/>
      <c r="K1624" s="295"/>
      <c r="L1624" s="295"/>
      <c r="M1624" s="295"/>
      <c r="N1624" s="295"/>
      <c r="O1624" s="295"/>
      <c r="P1624" s="295"/>
      <c r="Q1624" s="295"/>
      <c r="R1624" s="295"/>
      <c r="S1624" s="262"/>
      <c r="T1624" s="295"/>
      <c r="U1624" s="295"/>
      <c r="V1624" s="295"/>
      <c r="W1624" s="265"/>
      <c r="X1624" s="265"/>
      <c r="Y1624" s="265"/>
      <c r="Z1624" s="265"/>
      <c r="AA1624" s="295"/>
      <c r="AB1624" s="295"/>
      <c r="AC1624" s="295"/>
      <c r="AD1624" s="295"/>
      <c r="AE1624" s="295"/>
      <c r="AF1624" s="295"/>
      <c r="AG1624" s="304">
        <f>SUM(AG1612:AG1623)</f>
        <v>0</v>
      </c>
      <c r="AH1624" s="304">
        <f>SUM(AH1612:AH1623)</f>
        <v>24122.039994887113</v>
      </c>
      <c r="AI1624" s="304">
        <f t="shared" ref="AI1624:AT1624" si="3658">SUM(AI1612:AI1623)</f>
        <v>63815.886815699843</v>
      </c>
      <c r="AJ1624" s="304">
        <f t="shared" si="3658"/>
        <v>0</v>
      </c>
      <c r="AK1624" s="304">
        <f t="shared" si="3658"/>
        <v>0</v>
      </c>
      <c r="AL1624" s="304">
        <f t="shared" si="3658"/>
        <v>0</v>
      </c>
      <c r="AM1624" s="304">
        <f t="shared" si="3658"/>
        <v>0</v>
      </c>
      <c r="AN1624" s="304">
        <f t="shared" si="3658"/>
        <v>0</v>
      </c>
      <c r="AO1624" s="304">
        <f t="shared" si="3658"/>
        <v>0</v>
      </c>
      <c r="AP1624" s="304">
        <f t="shared" si="3658"/>
        <v>0</v>
      </c>
      <c r="AQ1624" s="304">
        <f t="shared" si="3658"/>
        <v>0</v>
      </c>
      <c r="AR1624" s="304">
        <f t="shared" si="3658"/>
        <v>0</v>
      </c>
      <c r="AS1624" s="304">
        <f t="shared" si="3658"/>
        <v>0</v>
      </c>
      <c r="AT1624" s="304">
        <f t="shared" si="3658"/>
        <v>0</v>
      </c>
      <c r="AU1624" s="361">
        <f t="shared" si="3649"/>
        <v>87937.926810586956</v>
      </c>
    </row>
    <row r="1625" spans="2:47" ht="15.6">
      <c r="B1625" s="307" t="s">
        <v>901</v>
      </c>
      <c r="C1625" s="303"/>
      <c r="D1625" s="308"/>
      <c r="E1625" s="295"/>
      <c r="F1625" s="295"/>
      <c r="G1625" s="295"/>
      <c r="H1625" s="295"/>
      <c r="I1625" s="295"/>
      <c r="J1625" s="295"/>
      <c r="K1625" s="295"/>
      <c r="L1625" s="295"/>
      <c r="M1625" s="295"/>
      <c r="N1625" s="295"/>
      <c r="O1625" s="295"/>
      <c r="P1625" s="295"/>
      <c r="Q1625" s="295"/>
      <c r="R1625" s="295"/>
      <c r="S1625" s="262"/>
      <c r="T1625" s="295"/>
      <c r="U1625" s="295"/>
      <c r="V1625" s="295"/>
      <c r="W1625" s="265"/>
      <c r="X1625" s="265"/>
      <c r="Y1625" s="265"/>
      <c r="Z1625" s="265"/>
      <c r="AA1625" s="295"/>
      <c r="AB1625" s="295"/>
      <c r="AC1625" s="295"/>
      <c r="AD1625" s="295"/>
      <c r="AE1625" s="295"/>
      <c r="AF1625" s="295"/>
      <c r="AG1625" s="305">
        <f>AG1609*AG1611</f>
        <v>0</v>
      </c>
      <c r="AH1625" s="305">
        <f t="shared" ref="AH1625:AT1625" si="3659">AH1609*AH1611</f>
        <v>46321.271999999997</v>
      </c>
      <c r="AI1625" s="305">
        <f t="shared" si="3659"/>
        <v>2151.0720000000001</v>
      </c>
      <c r="AJ1625" s="305">
        <f t="shared" si="3659"/>
        <v>0</v>
      </c>
      <c r="AK1625" s="305">
        <f t="shared" si="3659"/>
        <v>0</v>
      </c>
      <c r="AL1625" s="305">
        <f t="shared" si="3659"/>
        <v>0</v>
      </c>
      <c r="AM1625" s="305">
        <f t="shared" si="3659"/>
        <v>0</v>
      </c>
      <c r="AN1625" s="305">
        <f t="shared" si="3659"/>
        <v>0</v>
      </c>
      <c r="AO1625" s="305">
        <f t="shared" si="3659"/>
        <v>0</v>
      </c>
      <c r="AP1625" s="305">
        <f t="shared" si="3659"/>
        <v>0</v>
      </c>
      <c r="AQ1625" s="305">
        <f t="shared" si="3659"/>
        <v>0</v>
      </c>
      <c r="AR1625" s="305">
        <f t="shared" si="3659"/>
        <v>0</v>
      </c>
      <c r="AS1625" s="305">
        <f t="shared" si="3659"/>
        <v>0</v>
      </c>
      <c r="AT1625" s="305">
        <f t="shared" si="3659"/>
        <v>0</v>
      </c>
      <c r="AU1625" s="361">
        <f>SUM(AG1625:AT1625)</f>
        <v>48472.343999999997</v>
      </c>
    </row>
    <row r="1626" spans="2:47" ht="15.6">
      <c r="B1626" s="307" t="s">
        <v>902</v>
      </c>
      <c r="C1626" s="303"/>
      <c r="D1626" s="308"/>
      <c r="E1626" s="295"/>
      <c r="F1626" s="295"/>
      <c r="G1626" s="295"/>
      <c r="H1626" s="295"/>
      <c r="I1626" s="295"/>
      <c r="J1626" s="295"/>
      <c r="K1626" s="295"/>
      <c r="L1626" s="295"/>
      <c r="M1626" s="295"/>
      <c r="N1626" s="295"/>
      <c r="O1626" s="295"/>
      <c r="P1626" s="295"/>
      <c r="Q1626" s="295"/>
      <c r="R1626" s="295"/>
      <c r="S1626" s="262"/>
      <c r="T1626" s="295"/>
      <c r="U1626" s="295"/>
      <c r="V1626" s="295"/>
      <c r="W1626" s="308"/>
      <c r="X1626" s="308"/>
      <c r="Y1626" s="308"/>
      <c r="Z1626" s="308"/>
      <c r="AA1626" s="295"/>
      <c r="AB1626" s="295"/>
      <c r="AC1626" s="295"/>
      <c r="AD1626" s="295"/>
      <c r="AE1626" s="295"/>
      <c r="AF1626" s="295"/>
      <c r="AG1626" s="309"/>
      <c r="AH1626" s="309"/>
      <c r="AI1626" s="309"/>
      <c r="AJ1626" s="309"/>
      <c r="AK1626" s="309"/>
      <c r="AL1626" s="309"/>
      <c r="AM1626" s="309"/>
      <c r="AN1626" s="309"/>
      <c r="AO1626" s="309"/>
      <c r="AP1626" s="309"/>
      <c r="AQ1626" s="309"/>
      <c r="AR1626" s="309"/>
      <c r="AS1626" s="309"/>
      <c r="AT1626" s="309"/>
      <c r="AU1626" s="361">
        <f>AU1624-AU1625</f>
        <v>39465.582810586959</v>
      </c>
    </row>
    <row r="1627" spans="2:47" ht="15">
      <c r="B1627" s="336"/>
      <c r="C1627" s="398"/>
      <c r="D1627" s="398"/>
      <c r="E1627" s="399"/>
      <c r="F1627" s="399"/>
      <c r="G1627" s="399"/>
      <c r="H1627" s="399"/>
      <c r="I1627" s="399"/>
      <c r="J1627" s="399"/>
      <c r="K1627" s="399"/>
      <c r="L1627" s="399"/>
      <c r="M1627" s="399"/>
      <c r="N1627" s="399"/>
      <c r="O1627" s="399"/>
      <c r="P1627" s="399"/>
      <c r="Q1627" s="900"/>
      <c r="R1627" s="399"/>
      <c r="S1627" s="400"/>
      <c r="T1627" s="399"/>
      <c r="U1627" s="399"/>
      <c r="V1627" s="399"/>
      <c r="W1627" s="398"/>
      <c r="X1627" s="401"/>
      <c r="Y1627" s="398"/>
      <c r="Z1627" s="398"/>
      <c r="AA1627" s="399"/>
      <c r="AB1627" s="399"/>
      <c r="AC1627" s="399"/>
      <c r="AD1627" s="399"/>
      <c r="AE1627" s="399"/>
      <c r="AF1627" s="900"/>
      <c r="AG1627" s="686"/>
      <c r="AH1627" s="686"/>
      <c r="AI1627" s="686"/>
      <c r="AJ1627" s="686"/>
      <c r="AK1627" s="686"/>
      <c r="AL1627" s="686"/>
      <c r="AM1627" s="686"/>
      <c r="AN1627" s="686"/>
      <c r="AO1627" s="686"/>
      <c r="AP1627" s="686"/>
      <c r="AQ1627" s="686"/>
      <c r="AR1627" s="686"/>
      <c r="AS1627" s="686"/>
      <c r="AT1627" s="686"/>
      <c r="AU1627" s="701"/>
    </row>
    <row r="1628" spans="2:47" ht="19.5" customHeight="1">
      <c r="B1628" s="324" t="s">
        <v>578</v>
      </c>
      <c r="C1628" s="342"/>
      <c r="D1628" s="343"/>
      <c r="E1628" s="343"/>
      <c r="F1628" s="343"/>
      <c r="G1628" s="343"/>
      <c r="H1628" s="343"/>
      <c r="I1628" s="343"/>
      <c r="J1628" s="343"/>
      <c r="K1628" s="343"/>
      <c r="L1628" s="343"/>
      <c r="M1628" s="343"/>
      <c r="N1628" s="343"/>
      <c r="O1628" s="343"/>
      <c r="P1628" s="343"/>
      <c r="Q1628" s="343"/>
      <c r="R1628" s="343"/>
      <c r="S1628" s="343"/>
      <c r="T1628" s="343"/>
      <c r="U1628" s="343"/>
      <c r="V1628" s="343"/>
      <c r="W1628" s="327"/>
      <c r="X1628" s="328"/>
      <c r="Y1628" s="343"/>
      <c r="Z1628" s="343"/>
      <c r="AA1628" s="343"/>
      <c r="AB1628" s="343"/>
      <c r="AC1628" s="343"/>
      <c r="AD1628" s="343"/>
      <c r="AE1628" s="343"/>
      <c r="AF1628" s="343"/>
      <c r="AG1628" s="344"/>
      <c r="AH1628" s="344"/>
      <c r="AI1628" s="344"/>
      <c r="AJ1628" s="344"/>
      <c r="AK1628" s="344"/>
      <c r="AL1628" s="344"/>
      <c r="AM1628" s="344"/>
      <c r="AN1628" s="344"/>
      <c r="AO1628" s="344"/>
      <c r="AP1628" s="344"/>
      <c r="AQ1628" s="344"/>
      <c r="AR1628" s="344"/>
      <c r="AS1628" s="344"/>
      <c r="AT1628" s="344"/>
      <c r="AU1628" s="344"/>
    </row>
    <row r="1629" spans="2:47" ht="19.5" customHeight="1">
      <c r="B1629" s="675"/>
      <c r="C1629" s="676"/>
      <c r="D1629" s="657"/>
      <c r="E1629" s="657"/>
      <c r="F1629" s="657"/>
      <c r="G1629" s="657"/>
      <c r="H1629" s="657"/>
      <c r="I1629" s="657"/>
      <c r="J1629" s="657"/>
      <c r="K1629" s="657"/>
      <c r="L1629" s="657"/>
      <c r="M1629" s="657"/>
      <c r="N1629" s="657"/>
      <c r="O1629" s="657"/>
      <c r="P1629" s="657"/>
      <c r="Q1629" s="657"/>
      <c r="R1629" s="657"/>
      <c r="S1629" s="657"/>
      <c r="T1629" s="657"/>
      <c r="U1629" s="657"/>
      <c r="V1629" s="657"/>
      <c r="W1629" s="266"/>
      <c r="X1629" s="677"/>
      <c r="Y1629" s="657"/>
      <c r="Z1629" s="657"/>
      <c r="AA1629" s="657"/>
      <c r="AB1629" s="657"/>
      <c r="AC1629" s="657"/>
      <c r="AD1629" s="657"/>
      <c r="AE1629" s="657"/>
      <c r="AF1629" s="657"/>
      <c r="AG1629" s="221"/>
      <c r="AH1629" s="221"/>
      <c r="AI1629" s="221"/>
      <c r="AJ1629" s="221"/>
      <c r="AK1629" s="221"/>
      <c r="AL1629" s="221"/>
      <c r="AM1629" s="221"/>
      <c r="AN1629" s="221"/>
      <c r="AO1629" s="221"/>
      <c r="AP1629" s="221"/>
      <c r="AQ1629" s="221"/>
      <c r="AR1629" s="221"/>
      <c r="AS1629" s="221"/>
      <c r="AT1629" s="221"/>
      <c r="AU1629" s="221"/>
    </row>
    <row r="1630" spans="2:47" ht="15.6">
      <c r="B1630" s="243" t="s">
        <v>816</v>
      </c>
      <c r="C1630" s="244"/>
      <c r="D1630" s="513" t="s">
        <v>523</v>
      </c>
      <c r="E1630" s="219"/>
      <c r="F1630" s="513"/>
      <c r="G1630" s="219"/>
      <c r="H1630" s="219"/>
      <c r="I1630" s="219"/>
      <c r="J1630" s="219"/>
      <c r="K1630" s="219"/>
      <c r="L1630" s="219"/>
      <c r="M1630" s="219"/>
      <c r="N1630" s="219"/>
      <c r="O1630" s="219"/>
      <c r="P1630" s="219"/>
      <c r="Q1630" s="219"/>
      <c r="R1630" s="219"/>
      <c r="S1630" s="244"/>
      <c r="T1630" s="219"/>
      <c r="U1630" s="219"/>
      <c r="V1630" s="219"/>
      <c r="W1630" s="219"/>
      <c r="X1630" s="219"/>
      <c r="Y1630" s="219"/>
      <c r="Z1630" s="219"/>
      <c r="AA1630" s="219"/>
      <c r="AB1630" s="219"/>
      <c r="AC1630" s="219"/>
      <c r="AD1630" s="219"/>
      <c r="AE1630" s="219"/>
      <c r="AF1630" s="219"/>
      <c r="AG1630" s="233"/>
      <c r="AH1630" s="231"/>
      <c r="AI1630" s="231"/>
      <c r="AJ1630" s="231"/>
      <c r="AK1630" s="231"/>
      <c r="AL1630" s="231"/>
      <c r="AM1630" s="231"/>
      <c r="AN1630" s="231"/>
      <c r="AO1630" s="231"/>
      <c r="AP1630" s="231"/>
      <c r="AQ1630" s="231"/>
      <c r="AR1630" s="231"/>
      <c r="AS1630" s="231"/>
      <c r="AT1630" s="231"/>
    </row>
    <row r="1631" spans="2:47" ht="39.75" customHeight="1">
      <c r="B1631" s="964" t="s">
        <v>211</v>
      </c>
      <c r="C1631" s="966" t="s">
        <v>33</v>
      </c>
      <c r="D1631" s="246" t="s">
        <v>421</v>
      </c>
      <c r="E1631" s="970" t="s">
        <v>209</v>
      </c>
      <c r="F1631" s="971"/>
      <c r="G1631" s="971"/>
      <c r="H1631" s="971"/>
      <c r="I1631" s="971"/>
      <c r="J1631" s="971"/>
      <c r="K1631" s="971"/>
      <c r="L1631" s="971"/>
      <c r="M1631" s="971"/>
      <c r="N1631" s="971"/>
      <c r="O1631" s="971"/>
      <c r="P1631" s="972"/>
      <c r="Q1631" s="661"/>
      <c r="R1631" s="968" t="s">
        <v>213</v>
      </c>
      <c r="S1631" s="246" t="s">
        <v>422</v>
      </c>
      <c r="T1631" s="961" t="s">
        <v>212</v>
      </c>
      <c r="U1631" s="962"/>
      <c r="V1631" s="962"/>
      <c r="W1631" s="962"/>
      <c r="X1631" s="962"/>
      <c r="Y1631" s="962"/>
      <c r="Z1631" s="962"/>
      <c r="AA1631" s="962"/>
      <c r="AB1631" s="962"/>
      <c r="AC1631" s="962"/>
      <c r="AD1631" s="962"/>
      <c r="AE1631" s="973"/>
      <c r="AF1631" s="896"/>
      <c r="AG1631" s="961" t="s">
        <v>242</v>
      </c>
      <c r="AH1631" s="962"/>
      <c r="AI1631" s="962"/>
      <c r="AJ1631" s="962"/>
      <c r="AK1631" s="962"/>
      <c r="AL1631" s="962"/>
      <c r="AM1631" s="962"/>
      <c r="AN1631" s="962"/>
      <c r="AO1631" s="962"/>
      <c r="AP1631" s="962"/>
      <c r="AQ1631" s="962"/>
      <c r="AR1631" s="962"/>
      <c r="AS1631" s="962"/>
      <c r="AT1631" s="962"/>
      <c r="AU1631" s="963"/>
    </row>
    <row r="1632" spans="2:47" ht="65.25" customHeight="1">
      <c r="B1632" s="965"/>
      <c r="C1632" s="967"/>
      <c r="D1632" s="247">
        <v>2025</v>
      </c>
      <c r="E1632" s="247">
        <v>2026</v>
      </c>
      <c r="F1632" s="247">
        <v>2027</v>
      </c>
      <c r="G1632" s="247">
        <v>2028</v>
      </c>
      <c r="H1632" s="247">
        <v>2029</v>
      </c>
      <c r="I1632" s="247">
        <v>2030</v>
      </c>
      <c r="J1632" s="247">
        <v>2031</v>
      </c>
      <c r="K1632" s="247">
        <v>2032</v>
      </c>
      <c r="L1632" s="247">
        <v>2033</v>
      </c>
      <c r="M1632" s="247">
        <v>2034</v>
      </c>
      <c r="N1632" s="247">
        <v>2035</v>
      </c>
      <c r="O1632" s="247">
        <v>2036</v>
      </c>
      <c r="P1632" s="247">
        <v>2037</v>
      </c>
      <c r="Q1632" s="382"/>
      <c r="R1632" s="969"/>
      <c r="S1632" s="247">
        <v>2025</v>
      </c>
      <c r="T1632" s="247">
        <v>2026</v>
      </c>
      <c r="U1632" s="247">
        <v>2027</v>
      </c>
      <c r="V1632" s="247">
        <v>2028</v>
      </c>
      <c r="W1632" s="247">
        <v>2029</v>
      </c>
      <c r="X1632" s="247">
        <v>2030</v>
      </c>
      <c r="Y1632" s="247">
        <v>2031</v>
      </c>
      <c r="Z1632" s="247">
        <v>2032</v>
      </c>
      <c r="AA1632" s="247">
        <v>2033</v>
      </c>
      <c r="AB1632" s="247">
        <v>2034</v>
      </c>
      <c r="AC1632" s="247">
        <v>2035</v>
      </c>
      <c r="AD1632" s="247">
        <v>2036</v>
      </c>
      <c r="AE1632" s="247">
        <v>2037</v>
      </c>
      <c r="AF1632" s="247"/>
      <c r="AG1632" s="247" t="str">
        <f>'1.  LRAMVA Summary'!$D$53</f>
        <v>Residential</v>
      </c>
      <c r="AH1632" s="247" t="str">
        <f>'1.  LRAMVA Summary'!$E$53</f>
        <v>GS&lt;50 kW</v>
      </c>
      <c r="AI1632" s="247" t="str">
        <f>'1.  LRAMVA Summary'!$F$53</f>
        <v>GS&gt;50 KW</v>
      </c>
      <c r="AJ1632" s="247" t="str">
        <f>'1.  LRAMVA Summary'!$G$53</f>
        <v>Street Lights</v>
      </c>
      <c r="AK1632" s="247" t="str">
        <f>'1.  LRAMVA Summary'!$H$53</f>
        <v/>
      </c>
      <c r="AL1632" s="247" t="str">
        <f>'1.  LRAMVA Summary'!$I$53</f>
        <v/>
      </c>
      <c r="AM1632" s="247" t="str">
        <f>'1.  LRAMVA Summary'!$J$53</f>
        <v/>
      </c>
      <c r="AN1632" s="247" t="str">
        <f>'1.  LRAMVA Summary'!$K$53</f>
        <v/>
      </c>
      <c r="AO1632" s="247" t="str">
        <f>'1.  LRAMVA Summary'!$L$53</f>
        <v/>
      </c>
      <c r="AP1632" s="247" t="str">
        <f>'1.  LRAMVA Summary'!$M$53</f>
        <v/>
      </c>
      <c r="AQ1632" s="247" t="str">
        <f>'1.  LRAMVA Summary'!$N$53</f>
        <v/>
      </c>
      <c r="AR1632" s="247" t="str">
        <f>'1.  LRAMVA Summary'!$O$53</f>
        <v/>
      </c>
      <c r="AS1632" s="247" t="str">
        <f>'1.  LRAMVA Summary'!$P$53</f>
        <v/>
      </c>
      <c r="AT1632" s="247" t="str">
        <f>'1.  LRAMVA Summary'!$Q$53</f>
        <v/>
      </c>
      <c r="AU1632" s="249" t="str">
        <f>'1.  LRAMVA Summary'!$R$53</f>
        <v>Total</v>
      </c>
    </row>
    <row r="1633" spans="1:47" ht="15" hidden="1" customHeight="1" outlineLevel="1">
      <c r="A1633" s="466"/>
      <c r="B1633" s="256"/>
      <c r="C1633" s="267"/>
      <c r="D1633" s="253"/>
      <c r="E1633" s="253"/>
      <c r="F1633" s="253"/>
      <c r="G1633" s="253"/>
      <c r="H1633" s="253"/>
      <c r="I1633" s="253"/>
      <c r="J1633" s="253"/>
      <c r="K1633" s="253"/>
      <c r="L1633" s="253"/>
      <c r="M1633" s="253"/>
      <c r="N1633" s="253"/>
      <c r="O1633" s="253"/>
      <c r="P1633" s="253"/>
      <c r="Q1633" s="253"/>
      <c r="R1633" s="253"/>
      <c r="S1633" s="253"/>
      <c r="T1633" s="253"/>
      <c r="U1633" s="253"/>
      <c r="V1633" s="253"/>
      <c r="W1633" s="253"/>
      <c r="X1633" s="253"/>
      <c r="Y1633" s="253"/>
      <c r="Z1633" s="253"/>
      <c r="AA1633" s="253"/>
      <c r="AB1633" s="253"/>
      <c r="AC1633" s="253"/>
      <c r="AD1633" s="253"/>
      <c r="AE1633" s="253"/>
      <c r="AF1633" s="253"/>
      <c r="AG1633" s="253">
        <f>'1.  LRAMVA Summary'!D699</f>
        <v>0</v>
      </c>
      <c r="AH1633" s="253">
        <f>'1.  LRAMVA Summary'!E699</f>
        <v>0</v>
      </c>
      <c r="AI1633" s="253">
        <f>'1.  LRAMVA Summary'!F699</f>
        <v>0</v>
      </c>
      <c r="AJ1633" s="253">
        <f>'1.  LRAMVA Summary'!G699</f>
        <v>0</v>
      </c>
      <c r="AK1633" s="253">
        <f>'1.  LRAMVA Summary'!H699</f>
        <v>0</v>
      </c>
      <c r="AL1633" s="253">
        <f>'1.  LRAMVA Summary'!I699</f>
        <v>0</v>
      </c>
      <c r="AM1633" s="253">
        <f>'1.  LRAMVA Summary'!J699</f>
        <v>0</v>
      </c>
      <c r="AN1633" s="253">
        <f>'1.  LRAMVA Summary'!K699</f>
        <v>0</v>
      </c>
      <c r="AO1633" s="253">
        <f>'1.  LRAMVA Summary'!L699</f>
        <v>0</v>
      </c>
      <c r="AP1633" s="253">
        <f>'1.  LRAMVA Summary'!M699</f>
        <v>0</v>
      </c>
      <c r="AQ1633" s="253">
        <f>'1.  LRAMVA Summary'!N699</f>
        <v>0</v>
      </c>
      <c r="AR1633" s="253">
        <f>'1.  LRAMVA Summary'!O699</f>
        <v>0</v>
      </c>
      <c r="AS1633" s="253">
        <f>'1.  LRAMVA Summary'!P699</f>
        <v>0</v>
      </c>
      <c r="AT1633" s="253">
        <f>'1.  LRAMVA Summary'!Q699</f>
        <v>0</v>
      </c>
      <c r="AU1633" s="254"/>
    </row>
    <row r="1634" spans="1:47" ht="15.6" collapsed="1">
      <c r="B1634" s="741"/>
      <c r="C1634" s="296"/>
      <c r="D1634" s="296"/>
      <c r="E1634" s="296"/>
      <c r="F1634" s="296"/>
      <c r="G1634" s="296"/>
      <c r="H1634" s="296"/>
      <c r="I1634" s="296"/>
      <c r="J1634" s="296"/>
      <c r="K1634" s="296"/>
      <c r="L1634" s="296"/>
      <c r="M1634" s="296"/>
      <c r="N1634" s="296"/>
      <c r="O1634" s="296"/>
      <c r="P1634" s="296"/>
      <c r="Q1634" s="296"/>
      <c r="R1634" s="296"/>
      <c r="S1634" s="296"/>
      <c r="T1634" s="296"/>
      <c r="U1634" s="296"/>
      <c r="V1634" s="296"/>
      <c r="W1634" s="296"/>
      <c r="X1634" s="296"/>
      <c r="Y1634" s="296"/>
      <c r="Z1634" s="296"/>
      <c r="AA1634" s="296"/>
      <c r="AB1634" s="296"/>
      <c r="AC1634" s="296"/>
      <c r="AD1634" s="296"/>
      <c r="AE1634" s="746"/>
      <c r="AF1634" s="296"/>
      <c r="AG1634" s="253" t="str">
        <f>'1.  LRAMVA Summary'!$D$54</f>
        <v>kWh</v>
      </c>
      <c r="AH1634" s="253" t="str">
        <f>'1.  LRAMVA Summary'!$E$54</f>
        <v>kWh</v>
      </c>
      <c r="AI1634" s="253" t="str">
        <f>'1.  LRAMVA Summary'!$F$54</f>
        <v>kW</v>
      </c>
      <c r="AJ1634" s="253" t="str">
        <f>'1.  LRAMVA Summary'!$G$54</f>
        <v>kW</v>
      </c>
      <c r="AK1634" s="253">
        <f>'1.  LRAMVA Summary'!$H$54</f>
        <v>0</v>
      </c>
      <c r="AL1634" s="253">
        <f>'1.  LRAMVA Summary'!$I$54</f>
        <v>0</v>
      </c>
      <c r="AM1634" s="253">
        <f>'1.  LRAMVA Summary'!$J$54</f>
        <v>0</v>
      </c>
      <c r="AN1634" s="253">
        <f>'1.  LRAMVA Summary'!$K$54</f>
        <v>0</v>
      </c>
      <c r="AO1634" s="253">
        <f>'1.  LRAMVA Summary'!$L$54</f>
        <v>0</v>
      </c>
      <c r="AP1634" s="253">
        <f>'1.  LRAMVA Summary'!$M$54</f>
        <v>0</v>
      </c>
      <c r="AQ1634" s="253">
        <f>'1.  LRAMVA Summary'!$N$54</f>
        <v>0</v>
      </c>
      <c r="AR1634" s="253">
        <f>'1.  LRAMVA Summary'!$O$54</f>
        <v>0</v>
      </c>
      <c r="AS1634" s="253">
        <f>'1.  LRAMVA Summary'!$P$54</f>
        <v>0</v>
      </c>
      <c r="AT1634" s="253">
        <f>'1.  LRAMVA Summary'!$Q$54</f>
        <v>0</v>
      </c>
      <c r="AU1634" s="291"/>
    </row>
    <row r="1635" spans="1:47" ht="15.6">
      <c r="B1635" s="742" t="s">
        <v>963</v>
      </c>
      <c r="C1635" s="296"/>
      <c r="D1635" s="296"/>
      <c r="E1635" s="296"/>
      <c r="F1635" s="296"/>
      <c r="G1635" s="296"/>
      <c r="H1635" s="296"/>
      <c r="I1635" s="296"/>
      <c r="J1635" s="296"/>
      <c r="K1635" s="296"/>
      <c r="L1635" s="296"/>
      <c r="M1635" s="296"/>
      <c r="N1635" s="296"/>
      <c r="O1635" s="296"/>
      <c r="P1635" s="296"/>
      <c r="Q1635" s="296"/>
      <c r="R1635" s="296"/>
      <c r="S1635" s="296"/>
      <c r="T1635" s="296"/>
      <c r="U1635" s="296"/>
      <c r="V1635" s="296"/>
      <c r="W1635" s="296"/>
      <c r="X1635" s="296"/>
      <c r="Y1635" s="296"/>
      <c r="Z1635" s="296"/>
      <c r="AA1635" s="296"/>
      <c r="AB1635" s="296"/>
      <c r="AC1635" s="296"/>
      <c r="AD1635" s="296"/>
      <c r="AE1635" s="746"/>
      <c r="AF1635" s="296"/>
      <c r="AG1635" s="744">
        <v>0</v>
      </c>
      <c r="AH1635" s="739">
        <v>0</v>
      </c>
      <c r="AI1635" s="739">
        <v>0</v>
      </c>
      <c r="AJ1635" s="739">
        <v>0</v>
      </c>
      <c r="AK1635" s="739">
        <v>0</v>
      </c>
      <c r="AL1635" s="739">
        <v>0</v>
      </c>
      <c r="AM1635" s="739">
        <v>0</v>
      </c>
      <c r="AN1635" s="739">
        <v>0</v>
      </c>
      <c r="AO1635" s="739">
        <v>0</v>
      </c>
      <c r="AP1635" s="739">
        <v>0</v>
      </c>
      <c r="AQ1635" s="739">
        <v>0</v>
      </c>
      <c r="AR1635" s="739">
        <v>0</v>
      </c>
      <c r="AS1635" s="739">
        <v>0</v>
      </c>
      <c r="AT1635" s="739">
        <v>0</v>
      </c>
      <c r="AU1635" s="740"/>
    </row>
    <row r="1636" spans="1:47" ht="15.6">
      <c r="B1636" s="743" t="s">
        <v>786</v>
      </c>
      <c r="C1636" s="357"/>
      <c r="D1636" s="357"/>
      <c r="E1636" s="357"/>
      <c r="F1636" s="357"/>
      <c r="G1636" s="357"/>
      <c r="H1636" s="357"/>
      <c r="I1636" s="357"/>
      <c r="J1636" s="357"/>
      <c r="K1636" s="357"/>
      <c r="L1636" s="357"/>
      <c r="M1636" s="357"/>
      <c r="N1636" s="357"/>
      <c r="O1636" s="357"/>
      <c r="P1636" s="357"/>
      <c r="Q1636" s="357"/>
      <c r="R1636" s="357"/>
      <c r="S1636" s="357"/>
      <c r="T1636" s="357"/>
      <c r="U1636" s="357"/>
      <c r="V1636" s="357"/>
      <c r="W1636" s="357"/>
      <c r="X1636" s="357"/>
      <c r="Y1636" s="357"/>
      <c r="Z1636" s="357"/>
      <c r="AA1636" s="357"/>
      <c r="AB1636" s="357"/>
      <c r="AC1636" s="357"/>
      <c r="AD1636" s="357"/>
      <c r="AE1636" s="747"/>
      <c r="AF1636" s="296"/>
      <c r="AG1636" s="745">
        <f>HLOOKUP(AG1632,'2. LRAMVA Threshold'!$B$42:$Q$60,17,FALSE)</f>
        <v>494885</v>
      </c>
      <c r="AH1636" s="745">
        <f>HLOOKUP(AH1632,'2. LRAMVA Threshold'!$B$42:$Q$60,17,FALSE)</f>
        <v>2573404</v>
      </c>
      <c r="AI1636" s="745">
        <f>HLOOKUP(AI1632,'2. LRAMVA Threshold'!$B$42:$Q$60,17,FALSE)</f>
        <v>576</v>
      </c>
      <c r="AJ1636" s="745">
        <f>HLOOKUP(AJ1632,'2. LRAMVA Threshold'!$B$42:$Q$60,17,FALSE)</f>
        <v>0</v>
      </c>
      <c r="AK1636" s="745">
        <f>HLOOKUP(AK1632,'2. LRAMVA Threshold'!$B$42:$Q$60,17,FALSE)</f>
        <v>0</v>
      </c>
      <c r="AL1636" s="745">
        <f>HLOOKUP(AL1632,'2. LRAMVA Threshold'!$B$42:$Q$60,17,FALSE)</f>
        <v>0</v>
      </c>
      <c r="AM1636" s="745">
        <f>HLOOKUP(AM1632,'2. LRAMVA Threshold'!$B$42:$Q$60,17,FALSE)</f>
        <v>0</v>
      </c>
      <c r="AN1636" s="745">
        <f>HLOOKUP(AN1632,'2. LRAMVA Threshold'!$B$42:$Q$60,17,FALSE)</f>
        <v>0</v>
      </c>
      <c r="AO1636" s="745">
        <f>HLOOKUP(AO1632,'2. LRAMVA Threshold'!$B$42:$Q$60,17,FALSE)</f>
        <v>0</v>
      </c>
      <c r="AP1636" s="745">
        <f>HLOOKUP(AP1632,'2. LRAMVA Threshold'!$B$42:$Q$60,17,FALSE)</f>
        <v>0</v>
      </c>
      <c r="AQ1636" s="745">
        <f>HLOOKUP(AQ1632,'2. LRAMVA Threshold'!$B$42:$Q$60,17,FALSE)</f>
        <v>0</v>
      </c>
      <c r="AR1636" s="745">
        <f>HLOOKUP(AR1632,'2. LRAMVA Threshold'!$B$42:$Q$60,17,FALSE)</f>
        <v>0</v>
      </c>
      <c r="AS1636" s="745">
        <f>HLOOKUP(AS1632,'2. LRAMVA Threshold'!$B$42:$Q$60,17,FALSE)</f>
        <v>0</v>
      </c>
      <c r="AT1636" s="745">
        <f>HLOOKUP(AT1632,'2. LRAMVA Threshold'!$B$42:$Q$60,17,FALSE)</f>
        <v>0</v>
      </c>
      <c r="AU1636" s="395"/>
    </row>
    <row r="1637" spans="1:47" ht="15">
      <c r="B1637" s="348"/>
      <c r="C1637" s="294"/>
      <c r="D1637" s="295"/>
      <c r="E1637" s="295"/>
      <c r="F1637" s="295"/>
      <c r="G1637" s="295"/>
      <c r="H1637" s="295"/>
      <c r="I1637" s="295"/>
      <c r="J1637" s="295"/>
      <c r="K1637" s="295"/>
      <c r="L1637" s="295"/>
      <c r="M1637" s="295"/>
      <c r="N1637" s="295"/>
      <c r="O1637" s="295"/>
      <c r="P1637" s="295"/>
      <c r="Q1637" s="295"/>
      <c r="R1637" s="295"/>
      <c r="S1637" s="296"/>
      <c r="T1637" s="295"/>
      <c r="U1637" s="295"/>
      <c r="V1637" s="295"/>
      <c r="W1637" s="265"/>
      <c r="X1637" s="265"/>
      <c r="Y1637" s="265"/>
      <c r="Z1637" s="265"/>
      <c r="AA1637" s="295"/>
      <c r="AB1637" s="295"/>
      <c r="AC1637" s="295"/>
      <c r="AD1637" s="295"/>
      <c r="AE1637" s="295"/>
      <c r="AF1637" s="295"/>
      <c r="AG1637" s="389"/>
      <c r="AH1637" s="389"/>
      <c r="AI1637" s="389"/>
      <c r="AJ1637" s="389"/>
      <c r="AK1637" s="389"/>
      <c r="AL1637" s="389"/>
      <c r="AM1637" s="389"/>
      <c r="AN1637" s="353"/>
      <c r="AO1637" s="353"/>
      <c r="AP1637" s="353"/>
      <c r="AQ1637" s="353"/>
      <c r="AR1637" s="353"/>
      <c r="AS1637" s="353"/>
      <c r="AT1637" s="353"/>
      <c r="AU1637" s="354"/>
    </row>
    <row r="1638" spans="1:47" ht="15">
      <c r="B1638" s="285" t="s">
        <v>744</v>
      </c>
      <c r="C1638" s="298"/>
      <c r="D1638" s="298"/>
      <c r="E1638" s="331"/>
      <c r="F1638" s="331"/>
      <c r="G1638" s="331"/>
      <c r="H1638" s="331"/>
      <c r="I1638" s="331"/>
      <c r="J1638" s="331"/>
      <c r="K1638" s="331"/>
      <c r="L1638" s="331"/>
      <c r="M1638" s="331"/>
      <c r="N1638" s="331"/>
      <c r="O1638" s="331"/>
      <c r="P1638" s="331"/>
      <c r="Q1638" s="331"/>
      <c r="R1638" s="331"/>
      <c r="S1638" s="253"/>
      <c r="T1638" s="300"/>
      <c r="U1638" s="300"/>
      <c r="V1638" s="300"/>
      <c r="W1638" s="299"/>
      <c r="X1638" s="299"/>
      <c r="Y1638" s="299"/>
      <c r="Z1638" s="299"/>
      <c r="AA1638" s="300"/>
      <c r="AB1638" s="300"/>
      <c r="AC1638" s="300"/>
      <c r="AD1638" s="300"/>
      <c r="AE1638" s="300"/>
      <c r="AF1638" s="300"/>
      <c r="AG1638" s="737">
        <f>HLOOKUP(AG35,'3.  Distribution Rates'!$C$122:$P$135,14,FALSE)</f>
        <v>0</v>
      </c>
      <c r="AH1638" s="737">
        <f>HLOOKUP(AH35,'3.  Distribution Rates'!$C$122:$P$135,14,FALSE)</f>
        <v>1.7999999999999999E-2</v>
      </c>
      <c r="AI1638" s="301">
        <f>HLOOKUP(AI35,'3.  Distribution Rates'!$C$122:$P$135,14,FALSE)</f>
        <v>3.7345000000000002</v>
      </c>
      <c r="AJ1638" s="301">
        <f>HLOOKUP(AJ35,'3.  Distribution Rates'!$C$122:$P$135,14,FALSE)</f>
        <v>3.9982000000000002</v>
      </c>
      <c r="AK1638" s="301">
        <f>HLOOKUP(AK35,'3.  Distribution Rates'!$C$122:$P$135,14,FALSE)</f>
        <v>0</v>
      </c>
      <c r="AL1638" s="301">
        <f>HLOOKUP(AL35,'3.  Distribution Rates'!$C$122:$P$135,14,FALSE)</f>
        <v>0</v>
      </c>
      <c r="AM1638" s="301">
        <f>HLOOKUP(AM35,'3.  Distribution Rates'!$C$122:$P$135,14,FALSE)</f>
        <v>0</v>
      </c>
      <c r="AN1638" s="301">
        <f>HLOOKUP(AN35,'3.  Distribution Rates'!$C$122:$P$135,14,FALSE)</f>
        <v>0</v>
      </c>
      <c r="AO1638" s="301">
        <f>HLOOKUP(AO35,'3.  Distribution Rates'!$C$122:$P$135,14,FALSE)</f>
        <v>0</v>
      </c>
      <c r="AP1638" s="301">
        <f>HLOOKUP(AP35,'3.  Distribution Rates'!$C$122:$P$135,14,FALSE)</f>
        <v>0</v>
      </c>
      <c r="AQ1638" s="301">
        <f>HLOOKUP(AQ35,'3.  Distribution Rates'!$C$122:$P$135,14,FALSE)</f>
        <v>0</v>
      </c>
      <c r="AR1638" s="301">
        <f>HLOOKUP(AR35,'3.  Distribution Rates'!$C$122:$P$135,14,FALSE)</f>
        <v>0</v>
      </c>
      <c r="AS1638" s="301">
        <f>HLOOKUP(AS35,'3.  Distribution Rates'!$C$122:$P$135,14,FALSE)</f>
        <v>0</v>
      </c>
      <c r="AT1638" s="301">
        <f>HLOOKUP(AT35,'3.  Distribution Rates'!$C$122:$P$135,14,FALSE)</f>
        <v>0</v>
      </c>
      <c r="AU1638" s="397"/>
    </row>
    <row r="1639" spans="1:47" ht="15">
      <c r="B1639" s="285" t="s">
        <v>787</v>
      </c>
      <c r="C1639" s="303"/>
      <c r="D1639" s="245"/>
      <c r="E1639" s="242"/>
      <c r="F1639" s="242"/>
      <c r="G1639" s="242"/>
      <c r="H1639" s="242"/>
      <c r="I1639" s="242"/>
      <c r="J1639" s="242"/>
      <c r="K1639" s="242"/>
      <c r="L1639" s="242"/>
      <c r="M1639" s="242"/>
      <c r="N1639" s="242"/>
      <c r="O1639" s="242"/>
      <c r="P1639" s="242"/>
      <c r="Q1639" s="242"/>
      <c r="R1639" s="242"/>
      <c r="S1639" s="253"/>
      <c r="T1639" s="242"/>
      <c r="U1639" s="242"/>
      <c r="V1639" s="242"/>
      <c r="W1639" s="245"/>
      <c r="X1639" s="245"/>
      <c r="Y1639" s="245"/>
      <c r="Z1639" s="245"/>
      <c r="AA1639" s="242"/>
      <c r="AB1639" s="242"/>
      <c r="AC1639" s="242"/>
      <c r="AD1639" s="242"/>
      <c r="AE1639" s="242"/>
      <c r="AF1639" s="242"/>
      <c r="AG1639" s="333">
        <f>'4.  2011-2014 LRAM'!AM148*AG1638</f>
        <v>0</v>
      </c>
      <c r="AH1639" s="333">
        <f>'4.  2011-2014 LRAM'!AN148*AH1638</f>
        <v>0</v>
      </c>
      <c r="AI1639" s="333">
        <f>'4.  2011-2014 LRAM'!AO148*AI1638</f>
        <v>0</v>
      </c>
      <c r="AJ1639" s="333">
        <f>'4.  2011-2014 LRAM'!AP148*AJ1638</f>
        <v>0</v>
      </c>
      <c r="AK1639" s="333">
        <f>'4.  2011-2014 LRAM'!AQ148*AK1638</f>
        <v>0</v>
      </c>
      <c r="AL1639" s="333">
        <f>'4.  2011-2014 LRAM'!AR148*AL1638</f>
        <v>0</v>
      </c>
      <c r="AM1639" s="333">
        <f>'4.  2011-2014 LRAM'!AS148*AM1638</f>
        <v>0</v>
      </c>
      <c r="AN1639" s="333">
        <f>'4.  2011-2014 LRAM'!AT148*AN1638</f>
        <v>0</v>
      </c>
      <c r="AO1639" s="333">
        <f>'4.  2011-2014 LRAM'!AU148*AO1638</f>
        <v>0</v>
      </c>
      <c r="AP1639" s="333">
        <f>'4.  2011-2014 LRAM'!AV148*AP1638</f>
        <v>0</v>
      </c>
      <c r="AQ1639" s="333">
        <f>'4.  2011-2014 LRAM'!AW148*AQ1638</f>
        <v>0</v>
      </c>
      <c r="AR1639" s="333">
        <f>'4.  2011-2014 LRAM'!AX148*AR1638</f>
        <v>0</v>
      </c>
      <c r="AS1639" s="333">
        <f>'4.  2011-2014 LRAM'!AY148*AS1638</f>
        <v>0</v>
      </c>
      <c r="AT1639" s="333">
        <f>'4.  2011-2014 LRAM'!AZ148*AT1638</f>
        <v>0</v>
      </c>
      <c r="AU1639" s="545">
        <f t="shared" ref="AU1639:AU1642" si="3660">SUM(AG1639:AT1639)</f>
        <v>0</v>
      </c>
    </row>
    <row r="1640" spans="1:47" ht="15">
      <c r="B1640" s="285" t="s">
        <v>788</v>
      </c>
      <c r="C1640" s="303"/>
      <c r="D1640" s="245"/>
      <c r="E1640" s="242"/>
      <c r="F1640" s="242"/>
      <c r="G1640" s="242"/>
      <c r="H1640" s="242"/>
      <c r="I1640" s="242"/>
      <c r="J1640" s="242"/>
      <c r="K1640" s="242"/>
      <c r="L1640" s="242"/>
      <c r="M1640" s="242"/>
      <c r="N1640" s="242"/>
      <c r="O1640" s="242"/>
      <c r="P1640" s="242"/>
      <c r="Q1640" s="242"/>
      <c r="R1640" s="242"/>
      <c r="S1640" s="253"/>
      <c r="T1640" s="242"/>
      <c r="U1640" s="242"/>
      <c r="V1640" s="242"/>
      <c r="W1640" s="245"/>
      <c r="X1640" s="245"/>
      <c r="Y1640" s="245"/>
      <c r="Z1640" s="245"/>
      <c r="AA1640" s="242"/>
      <c r="AB1640" s="242"/>
      <c r="AC1640" s="242"/>
      <c r="AD1640" s="242"/>
      <c r="AE1640" s="242"/>
      <c r="AF1640" s="242"/>
      <c r="AG1640" s="333">
        <f>'4.  2011-2014 LRAM'!AM288*AG1638</f>
        <v>0</v>
      </c>
      <c r="AH1640" s="333">
        <f>'4.  2011-2014 LRAM'!AN288*AH1638</f>
        <v>0</v>
      </c>
      <c r="AI1640" s="333">
        <f>'4.  2011-2014 LRAM'!AO288*AI1638</f>
        <v>0</v>
      </c>
      <c r="AJ1640" s="333">
        <f>'4.  2011-2014 LRAM'!AP288*AJ1638</f>
        <v>0</v>
      </c>
      <c r="AK1640" s="333">
        <f>'4.  2011-2014 LRAM'!AQ288*AK1638</f>
        <v>0</v>
      </c>
      <c r="AL1640" s="333">
        <f>'4.  2011-2014 LRAM'!AR288*AL1638</f>
        <v>0</v>
      </c>
      <c r="AM1640" s="333">
        <f>'4.  2011-2014 LRAM'!AS288*AM1638</f>
        <v>0</v>
      </c>
      <c r="AN1640" s="333">
        <f>'4.  2011-2014 LRAM'!AT288*AN1638</f>
        <v>0</v>
      </c>
      <c r="AO1640" s="333">
        <f>'4.  2011-2014 LRAM'!AU288*AO1638</f>
        <v>0</v>
      </c>
      <c r="AP1640" s="333">
        <f>'4.  2011-2014 LRAM'!AV288*AP1638</f>
        <v>0</v>
      </c>
      <c r="AQ1640" s="333">
        <f>'4.  2011-2014 LRAM'!AW288*AQ1638</f>
        <v>0</v>
      </c>
      <c r="AR1640" s="333">
        <f>'4.  2011-2014 LRAM'!AX288*AR1638</f>
        <v>0</v>
      </c>
      <c r="AS1640" s="333">
        <f>'4.  2011-2014 LRAM'!AY288*AS1638</f>
        <v>0</v>
      </c>
      <c r="AT1640" s="333">
        <f>'4.  2011-2014 LRAM'!AZ288*AT1638</f>
        <v>0</v>
      </c>
      <c r="AU1640" s="545">
        <f t="shared" si="3660"/>
        <v>0</v>
      </c>
    </row>
    <row r="1641" spans="1:47" ht="15">
      <c r="B1641" s="285" t="s">
        <v>789</v>
      </c>
      <c r="C1641" s="303"/>
      <c r="D1641" s="245"/>
      <c r="E1641" s="242"/>
      <c r="F1641" s="242"/>
      <c r="G1641" s="242"/>
      <c r="H1641" s="242"/>
      <c r="I1641" s="242"/>
      <c r="J1641" s="242"/>
      <c r="K1641" s="242"/>
      <c r="L1641" s="242"/>
      <c r="M1641" s="242"/>
      <c r="N1641" s="242"/>
      <c r="O1641" s="242"/>
      <c r="P1641" s="242"/>
      <c r="Q1641" s="242"/>
      <c r="R1641" s="242"/>
      <c r="S1641" s="253"/>
      <c r="T1641" s="242"/>
      <c r="U1641" s="242"/>
      <c r="V1641" s="242"/>
      <c r="W1641" s="245"/>
      <c r="X1641" s="245"/>
      <c r="Y1641" s="245"/>
      <c r="Z1641" s="245"/>
      <c r="AA1641" s="242"/>
      <c r="AB1641" s="242"/>
      <c r="AC1641" s="242"/>
      <c r="AD1641" s="242"/>
      <c r="AE1641" s="242"/>
      <c r="AF1641" s="242"/>
      <c r="AG1641" s="333">
        <f>'4.  2011-2014 LRAM'!AM425*AG1638</f>
        <v>0</v>
      </c>
      <c r="AH1641" s="333">
        <f>'4.  2011-2014 LRAM'!AN425*AH1638</f>
        <v>0</v>
      </c>
      <c r="AI1641" s="333">
        <f>'4.  2011-2014 LRAM'!AO425*AI1638</f>
        <v>0</v>
      </c>
      <c r="AJ1641" s="333">
        <f>'4.  2011-2014 LRAM'!AP425*AJ1638</f>
        <v>0</v>
      </c>
      <c r="AK1641" s="333">
        <f>'4.  2011-2014 LRAM'!AQ425*AK1638</f>
        <v>0</v>
      </c>
      <c r="AL1641" s="333">
        <f>'4.  2011-2014 LRAM'!AR425*AL1638</f>
        <v>0</v>
      </c>
      <c r="AM1641" s="333">
        <f>'4.  2011-2014 LRAM'!AS425*AM1638</f>
        <v>0</v>
      </c>
      <c r="AN1641" s="333">
        <f>'4.  2011-2014 LRAM'!AT425*AN1638</f>
        <v>0</v>
      </c>
      <c r="AO1641" s="333">
        <f>'4.  2011-2014 LRAM'!AU425*AO1638</f>
        <v>0</v>
      </c>
      <c r="AP1641" s="333">
        <f>'4.  2011-2014 LRAM'!AV425*AP1638</f>
        <v>0</v>
      </c>
      <c r="AQ1641" s="333">
        <f>'4.  2011-2014 LRAM'!AW425*AQ1638</f>
        <v>0</v>
      </c>
      <c r="AR1641" s="333">
        <f>'4.  2011-2014 LRAM'!AX425*AR1638</f>
        <v>0</v>
      </c>
      <c r="AS1641" s="333">
        <f>'4.  2011-2014 LRAM'!AY425*AS1638</f>
        <v>0</v>
      </c>
      <c r="AT1641" s="333">
        <f>'4.  2011-2014 LRAM'!AZ425*AT1638</f>
        <v>0</v>
      </c>
      <c r="AU1641" s="545">
        <f t="shared" si="3660"/>
        <v>0</v>
      </c>
    </row>
    <row r="1642" spans="1:47" ht="15">
      <c r="B1642" s="285" t="s">
        <v>790</v>
      </c>
      <c r="C1642" s="303"/>
      <c r="D1642" s="245"/>
      <c r="E1642" s="242"/>
      <c r="F1642" s="242"/>
      <c r="G1642" s="242"/>
      <c r="H1642" s="242"/>
      <c r="I1642" s="242"/>
      <c r="J1642" s="242"/>
      <c r="K1642" s="242"/>
      <c r="L1642" s="242"/>
      <c r="M1642" s="242"/>
      <c r="N1642" s="242"/>
      <c r="O1642" s="242"/>
      <c r="P1642" s="242"/>
      <c r="Q1642" s="242"/>
      <c r="R1642" s="242"/>
      <c r="S1642" s="253"/>
      <c r="T1642" s="242"/>
      <c r="U1642" s="242"/>
      <c r="V1642" s="242"/>
      <c r="W1642" s="245"/>
      <c r="X1642" s="245"/>
      <c r="Y1642" s="245"/>
      <c r="Z1642" s="245"/>
      <c r="AA1642" s="242"/>
      <c r="AB1642" s="242"/>
      <c r="AC1642" s="242"/>
      <c r="AD1642" s="242"/>
      <c r="AE1642" s="242"/>
      <c r="AF1642" s="242"/>
      <c r="AG1642" s="333">
        <f>'4.  2011-2014 LRAM'!AM563*AG1638</f>
        <v>0</v>
      </c>
      <c r="AH1642" s="333">
        <f>'4.  2011-2014 LRAM'!AN563*AH1638</f>
        <v>3402.4807920599997</v>
      </c>
      <c r="AI1642" s="333">
        <f>'4.  2011-2014 LRAM'!AO563*AI1638</f>
        <v>10013.745093319967</v>
      </c>
      <c r="AJ1642" s="333">
        <f>'4.  2011-2014 LRAM'!AP563*AJ1638</f>
        <v>0</v>
      </c>
      <c r="AK1642" s="333">
        <f>'4.  2011-2014 LRAM'!AQ563*AK1638</f>
        <v>0</v>
      </c>
      <c r="AL1642" s="333">
        <f>'4.  2011-2014 LRAM'!AR563*AL1638</f>
        <v>0</v>
      </c>
      <c r="AM1642" s="333">
        <f>'4.  2011-2014 LRAM'!AS563*AM1638</f>
        <v>0</v>
      </c>
      <c r="AN1642" s="333">
        <f>'4.  2011-2014 LRAM'!AT563*AN1638</f>
        <v>0</v>
      </c>
      <c r="AO1642" s="333">
        <f>'4.  2011-2014 LRAM'!AU563*AO1638</f>
        <v>0</v>
      </c>
      <c r="AP1642" s="333">
        <f>'4.  2011-2014 LRAM'!AV563*AP1638</f>
        <v>0</v>
      </c>
      <c r="AQ1642" s="333">
        <f>'4.  2011-2014 LRAM'!AW563*AQ1638</f>
        <v>0</v>
      </c>
      <c r="AR1642" s="333">
        <f>'4.  2011-2014 LRAM'!AX563*AR1638</f>
        <v>0</v>
      </c>
      <c r="AS1642" s="333">
        <f>'4.  2011-2014 LRAM'!AY563*AS1638</f>
        <v>0</v>
      </c>
      <c r="AT1642" s="333">
        <f>'4.  2011-2014 LRAM'!AZ563*AT1638</f>
        <v>0</v>
      </c>
      <c r="AU1642" s="545">
        <f t="shared" si="3660"/>
        <v>13416.225885379967</v>
      </c>
    </row>
    <row r="1643" spans="1:47" ht="15">
      <c r="B1643" s="285" t="s">
        <v>791</v>
      </c>
      <c r="C1643" s="303"/>
      <c r="D1643" s="245"/>
      <c r="E1643" s="242"/>
      <c r="F1643" s="242"/>
      <c r="G1643" s="242"/>
      <c r="H1643" s="242"/>
      <c r="I1643" s="242"/>
      <c r="J1643" s="242"/>
      <c r="K1643" s="242"/>
      <c r="L1643" s="242"/>
      <c r="M1643" s="242"/>
      <c r="N1643" s="242"/>
      <c r="O1643" s="242"/>
      <c r="P1643" s="242"/>
      <c r="Q1643" s="242"/>
      <c r="R1643" s="242"/>
      <c r="S1643" s="253"/>
      <c r="T1643" s="242"/>
      <c r="U1643" s="242"/>
      <c r="V1643" s="242"/>
      <c r="W1643" s="245"/>
      <c r="X1643" s="245"/>
      <c r="Y1643" s="245"/>
      <c r="Z1643" s="245"/>
      <c r="AA1643" s="242"/>
      <c r="AB1643" s="242"/>
      <c r="AC1643" s="242"/>
      <c r="AD1643" s="242"/>
      <c r="AE1643" s="242"/>
      <c r="AF1643" s="242"/>
      <c r="AG1643" s="333">
        <f t="shared" ref="AG1643:AT1643" si="3661">AG217*AG1638</f>
        <v>0</v>
      </c>
      <c r="AH1643" s="333">
        <f t="shared" si="3661"/>
        <v>4097.8504799999992</v>
      </c>
      <c r="AI1643" s="333">
        <f t="shared" si="3661"/>
        <v>10016.825280000001</v>
      </c>
      <c r="AJ1643" s="333">
        <f t="shared" si="3661"/>
        <v>0</v>
      </c>
      <c r="AK1643" s="333">
        <f t="shared" si="3661"/>
        <v>0</v>
      </c>
      <c r="AL1643" s="333">
        <f t="shared" si="3661"/>
        <v>0</v>
      </c>
      <c r="AM1643" s="333">
        <f t="shared" si="3661"/>
        <v>0</v>
      </c>
      <c r="AN1643" s="333">
        <f t="shared" si="3661"/>
        <v>0</v>
      </c>
      <c r="AO1643" s="333">
        <f t="shared" si="3661"/>
        <v>0</v>
      </c>
      <c r="AP1643" s="333">
        <f t="shared" si="3661"/>
        <v>0</v>
      </c>
      <c r="AQ1643" s="333">
        <f t="shared" si="3661"/>
        <v>0</v>
      </c>
      <c r="AR1643" s="333">
        <f t="shared" si="3661"/>
        <v>0</v>
      </c>
      <c r="AS1643" s="333">
        <f t="shared" si="3661"/>
        <v>0</v>
      </c>
      <c r="AT1643" s="333">
        <f t="shared" si="3661"/>
        <v>0</v>
      </c>
      <c r="AU1643" s="545">
        <f>SUM(AG1643:AT1643)</f>
        <v>14114.67576</v>
      </c>
    </row>
    <row r="1644" spans="1:47" ht="15">
      <c r="B1644" s="285" t="s">
        <v>792</v>
      </c>
      <c r="C1644" s="303"/>
      <c r="D1644" s="245"/>
      <c r="E1644" s="242"/>
      <c r="F1644" s="242"/>
      <c r="G1644" s="242"/>
      <c r="H1644" s="242"/>
      <c r="I1644" s="242"/>
      <c r="J1644" s="242"/>
      <c r="K1644" s="242"/>
      <c r="L1644" s="242"/>
      <c r="M1644" s="242"/>
      <c r="N1644" s="242"/>
      <c r="O1644" s="242"/>
      <c r="P1644" s="242"/>
      <c r="Q1644" s="242"/>
      <c r="R1644" s="242"/>
      <c r="S1644" s="253"/>
      <c r="T1644" s="242"/>
      <c r="U1644" s="242"/>
      <c r="V1644" s="242"/>
      <c r="W1644" s="245"/>
      <c r="X1644" s="245"/>
      <c r="Y1644" s="245"/>
      <c r="Z1644" s="245"/>
      <c r="AA1644" s="242"/>
      <c r="AB1644" s="242"/>
      <c r="AC1644" s="242"/>
      <c r="AD1644" s="242"/>
      <c r="AE1644" s="242"/>
      <c r="AF1644" s="242"/>
      <c r="AG1644" s="333">
        <f t="shared" ref="AG1644:AT1644" si="3662">AG408*AG1638</f>
        <v>0</v>
      </c>
      <c r="AH1644" s="333">
        <f t="shared" si="3662"/>
        <v>1790.4096000000002</v>
      </c>
      <c r="AI1644" s="333">
        <f t="shared" si="3662"/>
        <v>5122.2402000000011</v>
      </c>
      <c r="AJ1644" s="333">
        <f t="shared" si="3662"/>
        <v>0</v>
      </c>
      <c r="AK1644" s="333">
        <f t="shared" si="3662"/>
        <v>0</v>
      </c>
      <c r="AL1644" s="333">
        <f t="shared" si="3662"/>
        <v>0</v>
      </c>
      <c r="AM1644" s="333">
        <f t="shared" si="3662"/>
        <v>0</v>
      </c>
      <c r="AN1644" s="333">
        <f t="shared" si="3662"/>
        <v>0</v>
      </c>
      <c r="AO1644" s="333">
        <f t="shared" si="3662"/>
        <v>0</v>
      </c>
      <c r="AP1644" s="333">
        <f t="shared" si="3662"/>
        <v>0</v>
      </c>
      <c r="AQ1644" s="333">
        <f t="shared" si="3662"/>
        <v>0</v>
      </c>
      <c r="AR1644" s="333">
        <f t="shared" si="3662"/>
        <v>0</v>
      </c>
      <c r="AS1644" s="333">
        <f t="shared" si="3662"/>
        <v>0</v>
      </c>
      <c r="AT1644" s="333">
        <f t="shared" si="3662"/>
        <v>0</v>
      </c>
      <c r="AU1644" s="545">
        <f t="shared" ref="AU1644:AU1651" si="3663">SUM(AG1644:AT1644)</f>
        <v>6912.6498000000011</v>
      </c>
    </row>
    <row r="1645" spans="1:47" ht="15">
      <c r="B1645" s="285" t="s">
        <v>793</v>
      </c>
      <c r="C1645" s="303"/>
      <c r="D1645" s="245"/>
      <c r="E1645" s="242"/>
      <c r="F1645" s="242"/>
      <c r="G1645" s="242"/>
      <c r="H1645" s="242"/>
      <c r="I1645" s="242"/>
      <c r="J1645" s="242"/>
      <c r="K1645" s="242"/>
      <c r="L1645" s="242"/>
      <c r="M1645" s="242"/>
      <c r="N1645" s="242"/>
      <c r="O1645" s="242"/>
      <c r="P1645" s="242"/>
      <c r="Q1645" s="242"/>
      <c r="R1645" s="242"/>
      <c r="S1645" s="253"/>
      <c r="T1645" s="242"/>
      <c r="U1645" s="242"/>
      <c r="V1645" s="242"/>
      <c r="W1645" s="245"/>
      <c r="X1645" s="245"/>
      <c r="Y1645" s="245"/>
      <c r="Z1645" s="245"/>
      <c r="AA1645" s="242"/>
      <c r="AB1645" s="242"/>
      <c r="AC1645" s="242"/>
      <c r="AD1645" s="242"/>
      <c r="AE1645" s="242"/>
      <c r="AF1645" s="242"/>
      <c r="AG1645" s="333">
        <f t="shared" ref="AG1645:AT1645" si="3664">AG599*AG1638</f>
        <v>0</v>
      </c>
      <c r="AH1645" s="333">
        <f t="shared" si="3664"/>
        <v>6160.7843999999996</v>
      </c>
      <c r="AI1645" s="333">
        <f t="shared" si="3664"/>
        <v>21134.2824</v>
      </c>
      <c r="AJ1645" s="333">
        <f t="shared" si="3664"/>
        <v>0</v>
      </c>
      <c r="AK1645" s="333">
        <f t="shared" si="3664"/>
        <v>0</v>
      </c>
      <c r="AL1645" s="333">
        <f t="shared" si="3664"/>
        <v>0</v>
      </c>
      <c r="AM1645" s="333">
        <f t="shared" si="3664"/>
        <v>0</v>
      </c>
      <c r="AN1645" s="333">
        <f t="shared" si="3664"/>
        <v>0</v>
      </c>
      <c r="AO1645" s="333">
        <f t="shared" si="3664"/>
        <v>0</v>
      </c>
      <c r="AP1645" s="333">
        <f t="shared" si="3664"/>
        <v>0</v>
      </c>
      <c r="AQ1645" s="333">
        <f t="shared" si="3664"/>
        <v>0</v>
      </c>
      <c r="AR1645" s="333">
        <f t="shared" si="3664"/>
        <v>0</v>
      </c>
      <c r="AS1645" s="333">
        <f t="shared" si="3664"/>
        <v>0</v>
      </c>
      <c r="AT1645" s="333">
        <f t="shared" si="3664"/>
        <v>0</v>
      </c>
      <c r="AU1645" s="545">
        <f t="shared" si="3663"/>
        <v>27295.066800000001</v>
      </c>
    </row>
    <row r="1646" spans="1:47" ht="15">
      <c r="B1646" s="285" t="s">
        <v>794</v>
      </c>
      <c r="C1646" s="303"/>
      <c r="D1646" s="245"/>
      <c r="E1646" s="242"/>
      <c r="F1646" s="242"/>
      <c r="G1646" s="242"/>
      <c r="H1646" s="242"/>
      <c r="I1646" s="242"/>
      <c r="J1646" s="242"/>
      <c r="K1646" s="242"/>
      <c r="L1646" s="242"/>
      <c r="M1646" s="242"/>
      <c r="N1646" s="242"/>
      <c r="O1646" s="242"/>
      <c r="P1646" s="242"/>
      <c r="Q1646" s="242"/>
      <c r="R1646" s="242"/>
      <c r="S1646" s="253"/>
      <c r="T1646" s="242"/>
      <c r="U1646" s="242"/>
      <c r="V1646" s="242"/>
      <c r="W1646" s="245"/>
      <c r="X1646" s="245"/>
      <c r="Y1646" s="245"/>
      <c r="Z1646" s="245"/>
      <c r="AA1646" s="242"/>
      <c r="AB1646" s="242"/>
      <c r="AC1646" s="242"/>
      <c r="AD1646" s="242"/>
      <c r="AE1646" s="242"/>
      <c r="AF1646" s="242"/>
      <c r="AG1646" s="333">
        <f t="shared" ref="AG1646:AT1646" si="3665">AG1638*AG790</f>
        <v>0</v>
      </c>
      <c r="AH1646" s="333">
        <f t="shared" si="3665"/>
        <v>0</v>
      </c>
      <c r="AI1646" s="333">
        <f t="shared" si="3665"/>
        <v>0</v>
      </c>
      <c r="AJ1646" s="333">
        <f t="shared" si="3665"/>
        <v>0</v>
      </c>
      <c r="AK1646" s="333">
        <f t="shared" si="3665"/>
        <v>0</v>
      </c>
      <c r="AL1646" s="333">
        <f t="shared" si="3665"/>
        <v>0</v>
      </c>
      <c r="AM1646" s="333">
        <f t="shared" si="3665"/>
        <v>0</v>
      </c>
      <c r="AN1646" s="333">
        <f t="shared" si="3665"/>
        <v>0</v>
      </c>
      <c r="AO1646" s="333">
        <f t="shared" si="3665"/>
        <v>0</v>
      </c>
      <c r="AP1646" s="333">
        <f t="shared" si="3665"/>
        <v>0</v>
      </c>
      <c r="AQ1646" s="333">
        <f t="shared" si="3665"/>
        <v>0</v>
      </c>
      <c r="AR1646" s="333">
        <f t="shared" si="3665"/>
        <v>0</v>
      </c>
      <c r="AS1646" s="333">
        <f t="shared" si="3665"/>
        <v>0</v>
      </c>
      <c r="AT1646" s="333">
        <f t="shared" si="3665"/>
        <v>0</v>
      </c>
      <c r="AU1646" s="545">
        <f t="shared" si="3663"/>
        <v>0</v>
      </c>
    </row>
    <row r="1647" spans="1:47" ht="15">
      <c r="B1647" s="285" t="s">
        <v>795</v>
      </c>
      <c r="C1647" s="303"/>
      <c r="D1647" s="245"/>
      <c r="E1647" s="242"/>
      <c r="F1647" s="242"/>
      <c r="G1647" s="242"/>
      <c r="H1647" s="242"/>
      <c r="I1647" s="242"/>
      <c r="J1647" s="242"/>
      <c r="K1647" s="242"/>
      <c r="L1647" s="242"/>
      <c r="M1647" s="242"/>
      <c r="N1647" s="242"/>
      <c r="O1647" s="242"/>
      <c r="P1647" s="242"/>
      <c r="Q1647" s="242"/>
      <c r="R1647" s="242"/>
      <c r="S1647" s="253"/>
      <c r="T1647" s="242"/>
      <c r="U1647" s="242"/>
      <c r="V1647" s="242"/>
      <c r="W1647" s="245"/>
      <c r="X1647" s="245"/>
      <c r="Y1647" s="245"/>
      <c r="Z1647" s="245"/>
      <c r="AA1647" s="242"/>
      <c r="AB1647" s="242"/>
      <c r="AC1647" s="242"/>
      <c r="AD1647" s="242"/>
      <c r="AE1647" s="242"/>
      <c r="AF1647" s="242"/>
      <c r="AG1647" s="333">
        <f t="shared" ref="AG1647:AT1647" si="3666">AG986*AG1638</f>
        <v>0</v>
      </c>
      <c r="AH1647" s="333">
        <f t="shared" si="3666"/>
        <v>0</v>
      </c>
      <c r="AI1647" s="333">
        <f t="shared" si="3666"/>
        <v>0</v>
      </c>
      <c r="AJ1647" s="333">
        <f t="shared" si="3666"/>
        <v>0</v>
      </c>
      <c r="AK1647" s="333">
        <f t="shared" si="3666"/>
        <v>0</v>
      </c>
      <c r="AL1647" s="333">
        <f t="shared" si="3666"/>
        <v>0</v>
      </c>
      <c r="AM1647" s="333">
        <f t="shared" si="3666"/>
        <v>0</v>
      </c>
      <c r="AN1647" s="333">
        <f t="shared" si="3666"/>
        <v>0</v>
      </c>
      <c r="AO1647" s="333">
        <f t="shared" si="3666"/>
        <v>0</v>
      </c>
      <c r="AP1647" s="333">
        <f t="shared" si="3666"/>
        <v>0</v>
      </c>
      <c r="AQ1647" s="333">
        <f t="shared" si="3666"/>
        <v>0</v>
      </c>
      <c r="AR1647" s="333">
        <f t="shared" si="3666"/>
        <v>0</v>
      </c>
      <c r="AS1647" s="333">
        <f t="shared" si="3666"/>
        <v>0</v>
      </c>
      <c r="AT1647" s="333">
        <f t="shared" si="3666"/>
        <v>0</v>
      </c>
      <c r="AU1647" s="545">
        <f t="shared" si="3663"/>
        <v>0</v>
      </c>
    </row>
    <row r="1648" spans="1:47" ht="15">
      <c r="B1648" s="285" t="s">
        <v>796</v>
      </c>
      <c r="C1648" s="303"/>
      <c r="D1648" s="245"/>
      <c r="E1648" s="242"/>
      <c r="F1648" s="242"/>
      <c r="G1648" s="242"/>
      <c r="H1648" s="242"/>
      <c r="I1648" s="242"/>
      <c r="J1648" s="242"/>
      <c r="K1648" s="242"/>
      <c r="L1648" s="242"/>
      <c r="M1648" s="242"/>
      <c r="N1648" s="242"/>
      <c r="O1648" s="242"/>
      <c r="P1648" s="242"/>
      <c r="Q1648" s="242"/>
      <c r="R1648" s="242"/>
      <c r="S1648" s="253"/>
      <c r="T1648" s="242"/>
      <c r="U1648" s="242"/>
      <c r="V1648" s="242"/>
      <c r="W1648" s="245"/>
      <c r="X1648" s="245"/>
      <c r="Y1648" s="245"/>
      <c r="Z1648" s="245"/>
      <c r="AA1648" s="242"/>
      <c r="AB1648" s="242"/>
      <c r="AC1648" s="242"/>
      <c r="AD1648" s="242"/>
      <c r="AE1648" s="242"/>
      <c r="AF1648" s="242"/>
      <c r="AG1648" s="333">
        <f t="shared" ref="AG1648:AT1648" si="3667">AG1181*AG1638</f>
        <v>0</v>
      </c>
      <c r="AH1648" s="333">
        <f t="shared" si="3667"/>
        <v>0</v>
      </c>
      <c r="AI1648" s="333">
        <f t="shared" si="3667"/>
        <v>0</v>
      </c>
      <c r="AJ1648" s="333">
        <f t="shared" si="3667"/>
        <v>0</v>
      </c>
      <c r="AK1648" s="333">
        <f t="shared" si="3667"/>
        <v>0</v>
      </c>
      <c r="AL1648" s="333">
        <f t="shared" si="3667"/>
        <v>0</v>
      </c>
      <c r="AM1648" s="333">
        <f t="shared" si="3667"/>
        <v>0</v>
      </c>
      <c r="AN1648" s="333">
        <f t="shared" si="3667"/>
        <v>0</v>
      </c>
      <c r="AO1648" s="333">
        <f t="shared" si="3667"/>
        <v>0</v>
      </c>
      <c r="AP1648" s="333">
        <f t="shared" si="3667"/>
        <v>0</v>
      </c>
      <c r="AQ1648" s="333">
        <f t="shared" si="3667"/>
        <v>0</v>
      </c>
      <c r="AR1648" s="333">
        <f t="shared" si="3667"/>
        <v>0</v>
      </c>
      <c r="AS1648" s="333">
        <f t="shared" si="3667"/>
        <v>0</v>
      </c>
      <c r="AT1648" s="333">
        <f t="shared" si="3667"/>
        <v>0</v>
      </c>
      <c r="AU1648" s="545">
        <f t="shared" si="3663"/>
        <v>0</v>
      </c>
    </row>
    <row r="1649" spans="1:47" ht="15">
      <c r="B1649" s="285" t="s">
        <v>797</v>
      </c>
      <c r="C1649" s="303"/>
      <c r="D1649" s="245"/>
      <c r="E1649" s="242"/>
      <c r="F1649" s="242"/>
      <c r="G1649" s="242"/>
      <c r="H1649" s="242"/>
      <c r="I1649" s="242"/>
      <c r="J1649" s="242"/>
      <c r="K1649" s="242"/>
      <c r="L1649" s="242"/>
      <c r="M1649" s="242"/>
      <c r="N1649" s="242"/>
      <c r="O1649" s="242"/>
      <c r="P1649" s="242"/>
      <c r="Q1649" s="242"/>
      <c r="R1649" s="242"/>
      <c r="S1649" s="253"/>
      <c r="T1649" s="242"/>
      <c r="U1649" s="242"/>
      <c r="V1649" s="242"/>
      <c r="W1649" s="245"/>
      <c r="X1649" s="245"/>
      <c r="Y1649" s="245"/>
      <c r="Z1649" s="245"/>
      <c r="AA1649" s="242"/>
      <c r="AB1649" s="242"/>
      <c r="AC1649" s="242"/>
      <c r="AD1649" s="242"/>
      <c r="AE1649" s="242"/>
      <c r="AF1649" s="242"/>
      <c r="AG1649" s="333">
        <f t="shared" ref="AG1649:AT1649" si="3668">AG1376*AG1638</f>
        <v>0</v>
      </c>
      <c r="AH1649" s="333">
        <f t="shared" si="3668"/>
        <v>0</v>
      </c>
      <c r="AI1649" s="333">
        <f t="shared" si="3668"/>
        <v>0</v>
      </c>
      <c r="AJ1649" s="333">
        <f t="shared" si="3668"/>
        <v>0</v>
      </c>
      <c r="AK1649" s="333">
        <f t="shared" si="3668"/>
        <v>0</v>
      </c>
      <c r="AL1649" s="333">
        <f t="shared" si="3668"/>
        <v>0</v>
      </c>
      <c r="AM1649" s="333">
        <f t="shared" si="3668"/>
        <v>0</v>
      </c>
      <c r="AN1649" s="333">
        <f t="shared" si="3668"/>
        <v>0</v>
      </c>
      <c r="AO1649" s="333">
        <f t="shared" si="3668"/>
        <v>0</v>
      </c>
      <c r="AP1649" s="333">
        <f t="shared" si="3668"/>
        <v>0</v>
      </c>
      <c r="AQ1649" s="333">
        <f t="shared" si="3668"/>
        <v>0</v>
      </c>
      <c r="AR1649" s="333">
        <f t="shared" si="3668"/>
        <v>0</v>
      </c>
      <c r="AS1649" s="333">
        <f t="shared" si="3668"/>
        <v>0</v>
      </c>
      <c r="AT1649" s="333">
        <f t="shared" si="3668"/>
        <v>0</v>
      </c>
      <c r="AU1649" s="545">
        <f t="shared" si="3663"/>
        <v>0</v>
      </c>
    </row>
    <row r="1650" spans="1:47" ht="15">
      <c r="B1650" s="285" t="s">
        <v>798</v>
      </c>
      <c r="C1650" s="303"/>
      <c r="D1650" s="245"/>
      <c r="E1650" s="242"/>
      <c r="F1650" s="242"/>
      <c r="G1650" s="242"/>
      <c r="H1650" s="242"/>
      <c r="I1650" s="242"/>
      <c r="J1650" s="242"/>
      <c r="K1650" s="242"/>
      <c r="L1650" s="242"/>
      <c r="M1650" s="242"/>
      <c r="N1650" s="242"/>
      <c r="O1650" s="242"/>
      <c r="P1650" s="242"/>
      <c r="Q1650" s="242"/>
      <c r="R1650" s="242"/>
      <c r="S1650" s="253"/>
      <c r="T1650" s="242"/>
      <c r="U1650" s="242"/>
      <c r="V1650" s="242"/>
      <c r="W1650" s="245"/>
      <c r="X1650" s="245"/>
      <c r="Y1650" s="245"/>
      <c r="Z1650" s="245"/>
      <c r="AA1650" s="242"/>
      <c r="AB1650" s="242"/>
      <c r="AC1650" s="242"/>
      <c r="AD1650" s="242"/>
      <c r="AE1650" s="242"/>
      <c r="AF1650" s="242"/>
      <c r="AG1650" s="333">
        <f t="shared" ref="AG1650:AT1650" si="3669">AG1570*AG1638</f>
        <v>0</v>
      </c>
      <c r="AH1650" s="333">
        <f t="shared" si="3669"/>
        <v>0</v>
      </c>
      <c r="AI1650" s="333">
        <f t="shared" si="3669"/>
        <v>0</v>
      </c>
      <c r="AJ1650" s="333">
        <f t="shared" si="3669"/>
        <v>0</v>
      </c>
      <c r="AK1650" s="333">
        <f t="shared" si="3669"/>
        <v>0</v>
      </c>
      <c r="AL1650" s="333">
        <f t="shared" si="3669"/>
        <v>0</v>
      </c>
      <c r="AM1650" s="333">
        <f t="shared" si="3669"/>
        <v>0</v>
      </c>
      <c r="AN1650" s="333">
        <f t="shared" si="3669"/>
        <v>0</v>
      </c>
      <c r="AO1650" s="333">
        <f t="shared" si="3669"/>
        <v>0</v>
      </c>
      <c r="AP1650" s="333">
        <f t="shared" si="3669"/>
        <v>0</v>
      </c>
      <c r="AQ1650" s="333">
        <f t="shared" si="3669"/>
        <v>0</v>
      </c>
      <c r="AR1650" s="333">
        <f t="shared" si="3669"/>
        <v>0</v>
      </c>
      <c r="AS1650" s="333">
        <f t="shared" si="3669"/>
        <v>0</v>
      </c>
      <c r="AT1650" s="333">
        <f t="shared" si="3669"/>
        <v>0</v>
      </c>
      <c r="AU1650" s="545">
        <f t="shared" si="3663"/>
        <v>0</v>
      </c>
    </row>
    <row r="1651" spans="1:47" ht="15.6">
      <c r="B1651" s="307" t="s">
        <v>903</v>
      </c>
      <c r="C1651" s="303"/>
      <c r="D1651" s="265"/>
      <c r="E1651" s="295"/>
      <c r="F1651" s="295"/>
      <c r="G1651" s="295"/>
      <c r="H1651" s="295"/>
      <c r="I1651" s="295"/>
      <c r="J1651" s="295"/>
      <c r="K1651" s="295"/>
      <c r="L1651" s="295"/>
      <c r="M1651" s="295"/>
      <c r="N1651" s="295"/>
      <c r="O1651" s="295"/>
      <c r="P1651" s="295"/>
      <c r="Q1651" s="295"/>
      <c r="R1651" s="295"/>
      <c r="S1651" s="262"/>
      <c r="T1651" s="295"/>
      <c r="U1651" s="295"/>
      <c r="V1651" s="295"/>
      <c r="W1651" s="265"/>
      <c r="X1651" s="265"/>
      <c r="Y1651" s="265"/>
      <c r="Z1651" s="265"/>
      <c r="AA1651" s="295"/>
      <c r="AB1651" s="295"/>
      <c r="AC1651" s="295"/>
      <c r="AD1651" s="295"/>
      <c r="AE1651" s="295"/>
      <c r="AF1651" s="295"/>
      <c r="AG1651" s="304">
        <f>SUM(AG1639:AG1650)</f>
        <v>0</v>
      </c>
      <c r="AH1651" s="304">
        <f>SUM(AH1639:AH1650)</f>
        <v>15451.52527206</v>
      </c>
      <c r="AI1651" s="304">
        <f t="shared" ref="AI1651:AT1651" si="3670">SUM(AI1639:AI1650)</f>
        <v>46287.092973319974</v>
      </c>
      <c r="AJ1651" s="304">
        <f t="shared" si="3670"/>
        <v>0</v>
      </c>
      <c r="AK1651" s="304">
        <f t="shared" si="3670"/>
        <v>0</v>
      </c>
      <c r="AL1651" s="304">
        <f t="shared" si="3670"/>
        <v>0</v>
      </c>
      <c r="AM1651" s="304">
        <f t="shared" si="3670"/>
        <v>0</v>
      </c>
      <c r="AN1651" s="304">
        <f t="shared" si="3670"/>
        <v>0</v>
      </c>
      <c r="AO1651" s="304">
        <f t="shared" si="3670"/>
        <v>0</v>
      </c>
      <c r="AP1651" s="304">
        <f t="shared" si="3670"/>
        <v>0</v>
      </c>
      <c r="AQ1651" s="304">
        <f t="shared" si="3670"/>
        <v>0</v>
      </c>
      <c r="AR1651" s="304">
        <f t="shared" si="3670"/>
        <v>0</v>
      </c>
      <c r="AS1651" s="304">
        <f t="shared" si="3670"/>
        <v>0</v>
      </c>
      <c r="AT1651" s="304">
        <f t="shared" si="3670"/>
        <v>0</v>
      </c>
      <c r="AU1651" s="361">
        <f t="shared" si="3663"/>
        <v>61738.61824537997</v>
      </c>
    </row>
    <row r="1652" spans="1:47" ht="15.6">
      <c r="B1652" s="307" t="s">
        <v>904</v>
      </c>
      <c r="C1652" s="303"/>
      <c r="D1652" s="308"/>
      <c r="E1652" s="295"/>
      <c r="F1652" s="295"/>
      <c r="G1652" s="295"/>
      <c r="H1652" s="295"/>
      <c r="I1652" s="295"/>
      <c r="J1652" s="295"/>
      <c r="K1652" s="295"/>
      <c r="L1652" s="295"/>
      <c r="M1652" s="295"/>
      <c r="N1652" s="295"/>
      <c r="O1652" s="295"/>
      <c r="P1652" s="295"/>
      <c r="Q1652" s="295"/>
      <c r="R1652" s="295"/>
      <c r="S1652" s="262"/>
      <c r="T1652" s="295"/>
      <c r="U1652" s="295"/>
      <c r="V1652" s="295"/>
      <c r="W1652" s="265"/>
      <c r="X1652" s="265"/>
      <c r="Y1652" s="265"/>
      <c r="Z1652" s="265"/>
      <c r="AA1652" s="295"/>
      <c r="AB1652" s="295"/>
      <c r="AC1652" s="295"/>
      <c r="AD1652" s="295"/>
      <c r="AE1652" s="295"/>
      <c r="AF1652" s="295"/>
      <c r="AG1652" s="305">
        <f>AG1636*AG1638</f>
        <v>0</v>
      </c>
      <c r="AH1652" s="305">
        <f t="shared" ref="AH1652:AT1652" si="3671">AH1636*AH1638</f>
        <v>46321.271999999997</v>
      </c>
      <c r="AI1652" s="305">
        <f t="shared" si="3671"/>
        <v>2151.0720000000001</v>
      </c>
      <c r="AJ1652" s="305">
        <f t="shared" si="3671"/>
        <v>0</v>
      </c>
      <c r="AK1652" s="305">
        <f t="shared" si="3671"/>
        <v>0</v>
      </c>
      <c r="AL1652" s="305">
        <f t="shared" si="3671"/>
        <v>0</v>
      </c>
      <c r="AM1652" s="305">
        <f t="shared" si="3671"/>
        <v>0</v>
      </c>
      <c r="AN1652" s="305">
        <f t="shared" si="3671"/>
        <v>0</v>
      </c>
      <c r="AO1652" s="305">
        <f t="shared" si="3671"/>
        <v>0</v>
      </c>
      <c r="AP1652" s="305">
        <f t="shared" si="3671"/>
        <v>0</v>
      </c>
      <c r="AQ1652" s="305">
        <f t="shared" si="3671"/>
        <v>0</v>
      </c>
      <c r="AR1652" s="305">
        <f t="shared" si="3671"/>
        <v>0</v>
      </c>
      <c r="AS1652" s="305">
        <f t="shared" si="3671"/>
        <v>0</v>
      </c>
      <c r="AT1652" s="305">
        <f t="shared" si="3671"/>
        <v>0</v>
      </c>
      <c r="AU1652" s="361">
        <f>SUM(AG1652:AT1652)</f>
        <v>48472.343999999997</v>
      </c>
    </row>
    <row r="1653" spans="1:47" ht="15.6">
      <c r="B1653" s="307" t="s">
        <v>905</v>
      </c>
      <c r="C1653" s="303"/>
      <c r="D1653" s="308"/>
      <c r="E1653" s="295"/>
      <c r="F1653" s="295"/>
      <c r="G1653" s="295"/>
      <c r="H1653" s="295"/>
      <c r="I1653" s="295"/>
      <c r="J1653" s="295"/>
      <c r="K1653" s="295"/>
      <c r="L1653" s="295"/>
      <c r="M1653" s="295"/>
      <c r="N1653" s="295"/>
      <c r="O1653" s="295"/>
      <c r="P1653" s="295"/>
      <c r="Q1653" s="295"/>
      <c r="R1653" s="295"/>
      <c r="S1653" s="262"/>
      <c r="T1653" s="295"/>
      <c r="U1653" s="295"/>
      <c r="V1653" s="295"/>
      <c r="W1653" s="308"/>
      <c r="X1653" s="308"/>
      <c r="Y1653" s="308"/>
      <c r="Z1653" s="308"/>
      <c r="AA1653" s="295"/>
      <c r="AB1653" s="295"/>
      <c r="AC1653" s="295"/>
      <c r="AD1653" s="295"/>
      <c r="AE1653" s="295"/>
      <c r="AF1653" s="295"/>
      <c r="AG1653" s="309"/>
      <c r="AH1653" s="309"/>
      <c r="AI1653" s="309"/>
      <c r="AJ1653" s="309"/>
      <c r="AK1653" s="309"/>
      <c r="AL1653" s="309"/>
      <c r="AM1653" s="309"/>
      <c r="AN1653" s="309"/>
      <c r="AO1653" s="309"/>
      <c r="AP1653" s="309"/>
      <c r="AQ1653" s="309"/>
      <c r="AR1653" s="309"/>
      <c r="AS1653" s="309"/>
      <c r="AT1653" s="309"/>
      <c r="AU1653" s="361">
        <f>AU1651-AU1652</f>
        <v>13266.274245379973</v>
      </c>
    </row>
    <row r="1654" spans="1:47" ht="15">
      <c r="B1654" s="336"/>
      <c r="C1654" s="398"/>
      <c r="D1654" s="398"/>
      <c r="E1654" s="399"/>
      <c r="F1654" s="399"/>
      <c r="G1654" s="399"/>
      <c r="H1654" s="399"/>
      <c r="I1654" s="399"/>
      <c r="J1654" s="399"/>
      <c r="K1654" s="399"/>
      <c r="L1654" s="399"/>
      <c r="M1654" s="399"/>
      <c r="N1654" s="399"/>
      <c r="O1654" s="399"/>
      <c r="P1654" s="399"/>
      <c r="Q1654" s="900"/>
      <c r="R1654" s="399"/>
      <c r="S1654" s="400"/>
      <c r="T1654" s="399"/>
      <c r="U1654" s="399"/>
      <c r="V1654" s="399"/>
      <c r="W1654" s="398"/>
      <c r="X1654" s="401"/>
      <c r="Y1654" s="398"/>
      <c r="Z1654" s="398"/>
      <c r="AA1654" s="399"/>
      <c r="AB1654" s="399"/>
      <c r="AC1654" s="399"/>
      <c r="AD1654" s="399"/>
      <c r="AE1654" s="399"/>
      <c r="AF1654" s="900"/>
      <c r="AG1654" s="686"/>
      <c r="AH1654" s="686"/>
      <c r="AI1654" s="686"/>
      <c r="AJ1654" s="686"/>
      <c r="AK1654" s="686"/>
      <c r="AL1654" s="686"/>
      <c r="AM1654" s="686"/>
      <c r="AN1654" s="686"/>
      <c r="AO1654" s="686"/>
      <c r="AP1654" s="686"/>
      <c r="AQ1654" s="686"/>
      <c r="AR1654" s="686"/>
      <c r="AS1654" s="686"/>
      <c r="AT1654" s="686"/>
      <c r="AU1654" s="701"/>
    </row>
    <row r="1655" spans="1:47" ht="19.5" customHeight="1">
      <c r="B1655" s="324" t="s">
        <v>578</v>
      </c>
      <c r="C1655" s="342"/>
      <c r="D1655" s="343"/>
      <c r="E1655" s="343"/>
      <c r="F1655" s="343"/>
      <c r="G1655" s="343"/>
      <c r="H1655" s="343"/>
      <c r="I1655" s="343"/>
      <c r="J1655" s="343"/>
      <c r="K1655" s="343"/>
      <c r="L1655" s="343"/>
      <c r="M1655" s="343"/>
      <c r="N1655" s="343"/>
      <c r="O1655" s="343"/>
      <c r="P1655" s="343"/>
      <c r="Q1655" s="343"/>
      <c r="R1655" s="343"/>
      <c r="S1655" s="343"/>
      <c r="T1655" s="343"/>
      <c r="U1655" s="343"/>
      <c r="V1655" s="343"/>
      <c r="W1655" s="327"/>
      <c r="X1655" s="328"/>
      <c r="Y1655" s="343"/>
      <c r="Z1655" s="343"/>
      <c r="AA1655" s="343"/>
      <c r="AB1655" s="343"/>
      <c r="AC1655" s="343"/>
      <c r="AD1655" s="343"/>
      <c r="AE1655" s="343"/>
      <c r="AF1655" s="343"/>
      <c r="AG1655" s="344"/>
      <c r="AH1655" s="344"/>
      <c r="AI1655" s="344"/>
      <c r="AJ1655" s="344"/>
      <c r="AK1655" s="344"/>
      <c r="AL1655" s="344"/>
      <c r="AM1655" s="344"/>
      <c r="AN1655" s="344"/>
      <c r="AO1655" s="344"/>
      <c r="AP1655" s="344"/>
      <c r="AQ1655" s="344"/>
      <c r="AR1655" s="344"/>
      <c r="AS1655" s="344"/>
      <c r="AT1655" s="344"/>
      <c r="AU1655" s="344"/>
    </row>
    <row r="1656" spans="1:47" ht="19.5" customHeight="1">
      <c r="B1656" s="675"/>
      <c r="C1656" s="676"/>
      <c r="D1656" s="657"/>
      <c r="E1656" s="657"/>
      <c r="F1656" s="657"/>
      <c r="G1656" s="657"/>
      <c r="H1656" s="657"/>
      <c r="I1656" s="657"/>
      <c r="J1656" s="657"/>
      <c r="K1656" s="657"/>
      <c r="L1656" s="657"/>
      <c r="M1656" s="657"/>
      <c r="N1656" s="657"/>
      <c r="O1656" s="657"/>
      <c r="P1656" s="657"/>
      <c r="Q1656" s="657"/>
      <c r="R1656" s="657"/>
      <c r="S1656" s="657"/>
      <c r="T1656" s="657"/>
      <c r="U1656" s="657"/>
      <c r="V1656" s="657"/>
      <c r="W1656" s="266"/>
      <c r="X1656" s="677"/>
      <c r="Y1656" s="657"/>
      <c r="Z1656" s="657"/>
      <c r="AA1656" s="657"/>
      <c r="AB1656" s="657"/>
      <c r="AC1656" s="657"/>
      <c r="AD1656" s="657"/>
      <c r="AE1656" s="657"/>
      <c r="AF1656" s="657"/>
      <c r="AG1656" s="221"/>
      <c r="AH1656" s="221"/>
      <c r="AI1656" s="221"/>
      <c r="AJ1656" s="221"/>
      <c r="AK1656" s="221"/>
      <c r="AL1656" s="221"/>
      <c r="AM1656" s="221"/>
      <c r="AN1656" s="221"/>
      <c r="AO1656" s="221"/>
      <c r="AP1656" s="221"/>
      <c r="AQ1656" s="221"/>
      <c r="AR1656" s="221"/>
      <c r="AS1656" s="221"/>
      <c r="AT1656" s="221"/>
      <c r="AU1656" s="221"/>
    </row>
    <row r="1657" spans="1:47" ht="15.6">
      <c r="B1657" s="243" t="s">
        <v>817</v>
      </c>
      <c r="C1657" s="244"/>
      <c r="D1657" s="513" t="s">
        <v>523</v>
      </c>
      <c r="E1657" s="219"/>
      <c r="F1657" s="513"/>
      <c r="G1657" s="219"/>
      <c r="H1657" s="219"/>
      <c r="I1657" s="219"/>
      <c r="J1657" s="219"/>
      <c r="K1657" s="219"/>
      <c r="L1657" s="219"/>
      <c r="M1657" s="219"/>
      <c r="N1657" s="219"/>
      <c r="O1657" s="219"/>
      <c r="P1657" s="219"/>
      <c r="Q1657" s="219"/>
      <c r="R1657" s="219"/>
      <c r="S1657" s="244"/>
      <c r="T1657" s="219"/>
      <c r="U1657" s="219"/>
      <c r="V1657" s="219"/>
      <c r="W1657" s="219"/>
      <c r="X1657" s="219"/>
      <c r="Y1657" s="219"/>
      <c r="Z1657" s="219"/>
      <c r="AA1657" s="219"/>
      <c r="AB1657" s="219"/>
      <c r="AC1657" s="219"/>
      <c r="AD1657" s="219"/>
      <c r="AE1657" s="219"/>
      <c r="AF1657" s="219"/>
      <c r="AG1657" s="233"/>
      <c r="AH1657" s="231"/>
      <c r="AI1657" s="231"/>
      <c r="AJ1657" s="231"/>
      <c r="AK1657" s="231"/>
      <c r="AL1657" s="231"/>
      <c r="AM1657" s="231"/>
      <c r="AN1657" s="231"/>
      <c r="AO1657" s="231"/>
      <c r="AP1657" s="231"/>
      <c r="AQ1657" s="231"/>
      <c r="AR1657" s="231"/>
      <c r="AS1657" s="231"/>
      <c r="AT1657" s="231"/>
    </row>
    <row r="1658" spans="1:47" ht="39.75" customHeight="1">
      <c r="B1658" s="964" t="s">
        <v>211</v>
      </c>
      <c r="C1658" s="966" t="s">
        <v>33</v>
      </c>
      <c r="D1658" s="246" t="s">
        <v>421</v>
      </c>
      <c r="E1658" s="970" t="s">
        <v>209</v>
      </c>
      <c r="F1658" s="971"/>
      <c r="G1658" s="971"/>
      <c r="H1658" s="971"/>
      <c r="I1658" s="971"/>
      <c r="J1658" s="971"/>
      <c r="K1658" s="971"/>
      <c r="L1658" s="971"/>
      <c r="M1658" s="971"/>
      <c r="N1658" s="971"/>
      <c r="O1658" s="971"/>
      <c r="P1658" s="972"/>
      <c r="Q1658" s="661"/>
      <c r="R1658" s="968" t="s">
        <v>213</v>
      </c>
      <c r="S1658" s="246" t="s">
        <v>422</v>
      </c>
      <c r="T1658" s="961" t="s">
        <v>212</v>
      </c>
      <c r="U1658" s="962"/>
      <c r="V1658" s="962"/>
      <c r="W1658" s="962"/>
      <c r="X1658" s="962"/>
      <c r="Y1658" s="962"/>
      <c r="Z1658" s="962"/>
      <c r="AA1658" s="962"/>
      <c r="AB1658" s="962"/>
      <c r="AC1658" s="962"/>
      <c r="AD1658" s="962"/>
      <c r="AE1658" s="973"/>
      <c r="AF1658" s="896"/>
      <c r="AG1658" s="961" t="s">
        <v>242</v>
      </c>
      <c r="AH1658" s="962"/>
      <c r="AI1658" s="962"/>
      <c r="AJ1658" s="962"/>
      <c r="AK1658" s="962"/>
      <c r="AL1658" s="962"/>
      <c r="AM1658" s="962"/>
      <c r="AN1658" s="962"/>
      <c r="AO1658" s="962"/>
      <c r="AP1658" s="962"/>
      <c r="AQ1658" s="962"/>
      <c r="AR1658" s="962"/>
      <c r="AS1658" s="962"/>
      <c r="AT1658" s="962"/>
      <c r="AU1658" s="963"/>
    </row>
    <row r="1659" spans="1:47" ht="65.25" customHeight="1">
      <c r="B1659" s="965"/>
      <c r="C1659" s="967"/>
      <c r="D1659" s="247">
        <v>2026</v>
      </c>
      <c r="E1659" s="247">
        <v>2027</v>
      </c>
      <c r="F1659" s="247">
        <v>2028</v>
      </c>
      <c r="G1659" s="247">
        <v>2029</v>
      </c>
      <c r="H1659" s="247">
        <v>2030</v>
      </c>
      <c r="I1659" s="247">
        <v>2031</v>
      </c>
      <c r="J1659" s="247">
        <v>2032</v>
      </c>
      <c r="K1659" s="247">
        <v>2033</v>
      </c>
      <c r="L1659" s="247">
        <v>2034</v>
      </c>
      <c r="M1659" s="247">
        <v>2035</v>
      </c>
      <c r="N1659" s="247">
        <v>2036</v>
      </c>
      <c r="O1659" s="247">
        <v>2037</v>
      </c>
      <c r="P1659" s="247">
        <v>2038</v>
      </c>
      <c r="Q1659" s="382"/>
      <c r="R1659" s="969"/>
      <c r="S1659" s="247">
        <v>2026</v>
      </c>
      <c r="T1659" s="247">
        <v>2027</v>
      </c>
      <c r="U1659" s="247">
        <v>2028</v>
      </c>
      <c r="V1659" s="247">
        <v>2029</v>
      </c>
      <c r="W1659" s="247">
        <v>2030</v>
      </c>
      <c r="X1659" s="247">
        <v>2031</v>
      </c>
      <c r="Y1659" s="247">
        <v>2032</v>
      </c>
      <c r="Z1659" s="247">
        <v>2033</v>
      </c>
      <c r="AA1659" s="247">
        <v>2034</v>
      </c>
      <c r="AB1659" s="247">
        <v>2035</v>
      </c>
      <c r="AC1659" s="247">
        <v>2036</v>
      </c>
      <c r="AD1659" s="247">
        <v>2037</v>
      </c>
      <c r="AE1659" s="247">
        <v>2038</v>
      </c>
      <c r="AF1659" s="247"/>
      <c r="AG1659" s="247" t="str">
        <f>'1.  LRAMVA Summary'!$D$53</f>
        <v>Residential</v>
      </c>
      <c r="AH1659" s="247" t="str">
        <f>'1.  LRAMVA Summary'!$E$53</f>
        <v>GS&lt;50 kW</v>
      </c>
      <c r="AI1659" s="247" t="str">
        <f>'1.  LRAMVA Summary'!$F$53</f>
        <v>GS&gt;50 KW</v>
      </c>
      <c r="AJ1659" s="247" t="str">
        <f>'1.  LRAMVA Summary'!$G$53</f>
        <v>Street Lights</v>
      </c>
      <c r="AK1659" s="247" t="str">
        <f>'1.  LRAMVA Summary'!$H$53</f>
        <v/>
      </c>
      <c r="AL1659" s="247" t="str">
        <f>'1.  LRAMVA Summary'!$I$53</f>
        <v/>
      </c>
      <c r="AM1659" s="247" t="str">
        <f>'1.  LRAMVA Summary'!$J$53</f>
        <v/>
      </c>
      <c r="AN1659" s="247" t="str">
        <f>'1.  LRAMVA Summary'!$K$53</f>
        <v/>
      </c>
      <c r="AO1659" s="247" t="str">
        <f>'1.  LRAMVA Summary'!$L$53</f>
        <v/>
      </c>
      <c r="AP1659" s="247" t="str">
        <f>'1.  LRAMVA Summary'!$M$53</f>
        <v/>
      </c>
      <c r="AQ1659" s="247" t="str">
        <f>'1.  LRAMVA Summary'!$N$53</f>
        <v/>
      </c>
      <c r="AR1659" s="247" t="str">
        <f>'1.  LRAMVA Summary'!$O$53</f>
        <v/>
      </c>
      <c r="AS1659" s="247" t="str">
        <f>'1.  LRAMVA Summary'!$P$53</f>
        <v/>
      </c>
      <c r="AT1659" s="247" t="str">
        <f>'1.  LRAMVA Summary'!$Q$53</f>
        <v/>
      </c>
      <c r="AU1659" s="249" t="str">
        <f>'1.  LRAMVA Summary'!$R$53</f>
        <v>Total</v>
      </c>
    </row>
    <row r="1660" spans="1:47" ht="15" hidden="1" customHeight="1" outlineLevel="1">
      <c r="A1660" s="466"/>
      <c r="B1660" s="256"/>
      <c r="C1660" s="267"/>
      <c r="D1660" s="253"/>
      <c r="E1660" s="253"/>
      <c r="F1660" s="253"/>
      <c r="G1660" s="253"/>
      <c r="H1660" s="253"/>
      <c r="I1660" s="253"/>
      <c r="J1660" s="253"/>
      <c r="K1660" s="253"/>
      <c r="L1660" s="253"/>
      <c r="M1660" s="253"/>
      <c r="N1660" s="253"/>
      <c r="O1660" s="253"/>
      <c r="P1660" s="253"/>
      <c r="Q1660" s="253"/>
      <c r="R1660" s="253"/>
      <c r="S1660" s="253"/>
      <c r="T1660" s="253"/>
      <c r="U1660" s="253"/>
      <c r="V1660" s="253"/>
      <c r="W1660" s="253"/>
      <c r="X1660" s="253"/>
      <c r="Y1660" s="253"/>
      <c r="Z1660" s="253"/>
      <c r="AA1660" s="253"/>
      <c r="AB1660" s="253"/>
      <c r="AC1660" s="253"/>
      <c r="AD1660" s="253"/>
      <c r="AE1660" s="253"/>
      <c r="AF1660" s="253"/>
      <c r="AG1660" s="253">
        <f>'1.  LRAMVA Summary'!D724</f>
        <v>0</v>
      </c>
      <c r="AH1660" s="253">
        <f>'1.  LRAMVA Summary'!E724</f>
        <v>0</v>
      </c>
      <c r="AI1660" s="253">
        <f>'1.  LRAMVA Summary'!F724</f>
        <v>0</v>
      </c>
      <c r="AJ1660" s="253">
        <f>'1.  LRAMVA Summary'!G724</f>
        <v>0</v>
      </c>
      <c r="AK1660" s="253">
        <f>'1.  LRAMVA Summary'!H724</f>
        <v>0</v>
      </c>
      <c r="AL1660" s="253">
        <f>'1.  LRAMVA Summary'!I724</f>
        <v>0</v>
      </c>
      <c r="AM1660" s="253">
        <f>'1.  LRAMVA Summary'!J724</f>
        <v>0</v>
      </c>
      <c r="AN1660" s="253">
        <f>'1.  LRAMVA Summary'!K724</f>
        <v>0</v>
      </c>
      <c r="AO1660" s="253">
        <f>'1.  LRAMVA Summary'!L724</f>
        <v>0</v>
      </c>
      <c r="AP1660" s="253">
        <f>'1.  LRAMVA Summary'!M724</f>
        <v>0</v>
      </c>
      <c r="AQ1660" s="253">
        <f>'1.  LRAMVA Summary'!N724</f>
        <v>0</v>
      </c>
      <c r="AR1660" s="253">
        <f>'1.  LRAMVA Summary'!O724</f>
        <v>0</v>
      </c>
      <c r="AS1660" s="253">
        <f>'1.  LRAMVA Summary'!P724</f>
        <v>0</v>
      </c>
      <c r="AT1660" s="253">
        <f>'1.  LRAMVA Summary'!Q724</f>
        <v>0</v>
      </c>
      <c r="AU1660" s="254"/>
    </row>
    <row r="1661" spans="1:47" ht="15.6" collapsed="1">
      <c r="B1661" s="741"/>
      <c r="C1661" s="296"/>
      <c r="D1661" s="296"/>
      <c r="E1661" s="296"/>
      <c r="F1661" s="296"/>
      <c r="G1661" s="296"/>
      <c r="H1661" s="296"/>
      <c r="I1661" s="296"/>
      <c r="J1661" s="296"/>
      <c r="K1661" s="296"/>
      <c r="L1661" s="296"/>
      <c r="M1661" s="296"/>
      <c r="N1661" s="296"/>
      <c r="O1661" s="296"/>
      <c r="P1661" s="296"/>
      <c r="Q1661" s="296"/>
      <c r="R1661" s="296"/>
      <c r="S1661" s="296"/>
      <c r="T1661" s="296"/>
      <c r="U1661" s="296"/>
      <c r="V1661" s="296"/>
      <c r="W1661" s="296"/>
      <c r="X1661" s="296"/>
      <c r="Y1661" s="296"/>
      <c r="Z1661" s="296"/>
      <c r="AA1661" s="296"/>
      <c r="AB1661" s="296"/>
      <c r="AC1661" s="296"/>
      <c r="AD1661" s="296"/>
      <c r="AE1661" s="746"/>
      <c r="AF1661" s="296"/>
      <c r="AG1661" s="253" t="str">
        <f>'1.  LRAMVA Summary'!$D$54</f>
        <v>kWh</v>
      </c>
      <c r="AH1661" s="253" t="str">
        <f>'1.  LRAMVA Summary'!$E$54</f>
        <v>kWh</v>
      </c>
      <c r="AI1661" s="253" t="str">
        <f>'1.  LRAMVA Summary'!$F$54</f>
        <v>kW</v>
      </c>
      <c r="AJ1661" s="253" t="str">
        <f>'1.  LRAMVA Summary'!$G$54</f>
        <v>kW</v>
      </c>
      <c r="AK1661" s="253">
        <f>'1.  LRAMVA Summary'!$H$54</f>
        <v>0</v>
      </c>
      <c r="AL1661" s="253">
        <f>'1.  LRAMVA Summary'!$I$54</f>
        <v>0</v>
      </c>
      <c r="AM1661" s="253">
        <f>'1.  LRAMVA Summary'!$J$54</f>
        <v>0</v>
      </c>
      <c r="AN1661" s="253">
        <f>'1.  LRAMVA Summary'!$K$54</f>
        <v>0</v>
      </c>
      <c r="AO1661" s="253">
        <f>'1.  LRAMVA Summary'!$L$54</f>
        <v>0</v>
      </c>
      <c r="AP1661" s="253">
        <f>'1.  LRAMVA Summary'!$M$54</f>
        <v>0</v>
      </c>
      <c r="AQ1661" s="253">
        <f>'1.  LRAMVA Summary'!$N$54</f>
        <v>0</v>
      </c>
      <c r="AR1661" s="253">
        <f>'1.  LRAMVA Summary'!$O$54</f>
        <v>0</v>
      </c>
      <c r="AS1661" s="253">
        <f>'1.  LRAMVA Summary'!$P$54</f>
        <v>0</v>
      </c>
      <c r="AT1661" s="253">
        <f>'1.  LRAMVA Summary'!$Q$54</f>
        <v>0</v>
      </c>
      <c r="AU1661" s="291"/>
    </row>
    <row r="1662" spans="1:47" ht="15.6">
      <c r="B1662" s="742" t="s">
        <v>964</v>
      </c>
      <c r="C1662" s="296"/>
      <c r="D1662" s="296"/>
      <c r="E1662" s="296"/>
      <c r="F1662" s="296"/>
      <c r="G1662" s="296"/>
      <c r="H1662" s="296"/>
      <c r="I1662" s="296"/>
      <c r="J1662" s="296"/>
      <c r="K1662" s="296"/>
      <c r="L1662" s="296"/>
      <c r="M1662" s="296"/>
      <c r="N1662" s="296"/>
      <c r="O1662" s="296"/>
      <c r="P1662" s="296"/>
      <c r="Q1662" s="296"/>
      <c r="R1662" s="296"/>
      <c r="S1662" s="296"/>
      <c r="T1662" s="296"/>
      <c r="U1662" s="296"/>
      <c r="V1662" s="296"/>
      <c r="W1662" s="296"/>
      <c r="X1662" s="296"/>
      <c r="Y1662" s="296"/>
      <c r="Z1662" s="296"/>
      <c r="AA1662" s="296"/>
      <c r="AB1662" s="296"/>
      <c r="AC1662" s="296"/>
      <c r="AD1662" s="296"/>
      <c r="AE1662" s="746"/>
      <c r="AF1662" s="296"/>
      <c r="AG1662" s="744">
        <v>0</v>
      </c>
      <c r="AH1662" s="739">
        <v>0</v>
      </c>
      <c r="AI1662" s="739">
        <v>0</v>
      </c>
      <c r="AJ1662" s="739">
        <v>0</v>
      </c>
      <c r="AK1662" s="739">
        <v>0</v>
      </c>
      <c r="AL1662" s="739">
        <v>0</v>
      </c>
      <c r="AM1662" s="739">
        <v>0</v>
      </c>
      <c r="AN1662" s="739">
        <v>0</v>
      </c>
      <c r="AO1662" s="739">
        <v>0</v>
      </c>
      <c r="AP1662" s="739">
        <v>0</v>
      </c>
      <c r="AQ1662" s="739">
        <v>0</v>
      </c>
      <c r="AR1662" s="739">
        <v>0</v>
      </c>
      <c r="AS1662" s="739">
        <v>0</v>
      </c>
      <c r="AT1662" s="739">
        <v>0</v>
      </c>
      <c r="AU1662" s="740"/>
    </row>
    <row r="1663" spans="1:47" ht="15.6">
      <c r="B1663" s="743" t="s">
        <v>799</v>
      </c>
      <c r="C1663" s="357"/>
      <c r="D1663" s="357"/>
      <c r="E1663" s="357"/>
      <c r="F1663" s="357"/>
      <c r="G1663" s="357"/>
      <c r="H1663" s="357"/>
      <c r="I1663" s="357"/>
      <c r="J1663" s="357"/>
      <c r="K1663" s="357"/>
      <c r="L1663" s="357"/>
      <c r="M1663" s="357"/>
      <c r="N1663" s="357"/>
      <c r="O1663" s="357"/>
      <c r="P1663" s="357"/>
      <c r="Q1663" s="357"/>
      <c r="R1663" s="357"/>
      <c r="S1663" s="357"/>
      <c r="T1663" s="357"/>
      <c r="U1663" s="357"/>
      <c r="V1663" s="357"/>
      <c r="W1663" s="357"/>
      <c r="X1663" s="357"/>
      <c r="Y1663" s="357"/>
      <c r="Z1663" s="357"/>
      <c r="AA1663" s="357"/>
      <c r="AB1663" s="357"/>
      <c r="AC1663" s="357"/>
      <c r="AD1663" s="357"/>
      <c r="AE1663" s="747"/>
      <c r="AF1663" s="296"/>
      <c r="AG1663" s="745">
        <f>HLOOKUP(AG1659,'2. LRAMVA Threshold'!$B$42:$Q$60,18,FALSE)</f>
        <v>494885</v>
      </c>
      <c r="AH1663" s="745">
        <f>HLOOKUP(AH1659,'2. LRAMVA Threshold'!$B$42:$Q$60,18,FALSE)</f>
        <v>2573404</v>
      </c>
      <c r="AI1663" s="745">
        <f>HLOOKUP(AI1659,'2. LRAMVA Threshold'!$B$42:$Q$60,18,FALSE)</f>
        <v>576</v>
      </c>
      <c r="AJ1663" s="745">
        <f>HLOOKUP(AJ1659,'2. LRAMVA Threshold'!$B$42:$Q$60,18,FALSE)</f>
        <v>0</v>
      </c>
      <c r="AK1663" s="745">
        <f>HLOOKUP(AK1659,'2. LRAMVA Threshold'!$B$42:$Q$60,18,FALSE)</f>
        <v>0</v>
      </c>
      <c r="AL1663" s="745">
        <f>HLOOKUP(AL1659,'2. LRAMVA Threshold'!$B$42:$Q$60,18,FALSE)</f>
        <v>0</v>
      </c>
      <c r="AM1663" s="745">
        <f>HLOOKUP(AM1659,'2. LRAMVA Threshold'!$B$42:$Q$60,18,FALSE)</f>
        <v>0</v>
      </c>
      <c r="AN1663" s="745">
        <f>HLOOKUP(AN1659,'2. LRAMVA Threshold'!$B$42:$Q$60,18,FALSE)</f>
        <v>0</v>
      </c>
      <c r="AO1663" s="745">
        <f>HLOOKUP(AO1659,'2. LRAMVA Threshold'!$B$42:$Q$60,18,FALSE)</f>
        <v>0</v>
      </c>
      <c r="AP1663" s="745">
        <f>HLOOKUP(AP1659,'2. LRAMVA Threshold'!$B$42:$Q$60,18,FALSE)</f>
        <v>0</v>
      </c>
      <c r="AQ1663" s="745">
        <f>HLOOKUP(AQ1659,'2. LRAMVA Threshold'!$B$42:$Q$60,18,FALSE)</f>
        <v>0</v>
      </c>
      <c r="AR1663" s="745">
        <f>HLOOKUP(AR1659,'2. LRAMVA Threshold'!$B$42:$Q$60,18,FALSE)</f>
        <v>0</v>
      </c>
      <c r="AS1663" s="745">
        <f>HLOOKUP(AS1659,'2. LRAMVA Threshold'!$B$42:$Q$60,18,FALSE)</f>
        <v>0</v>
      </c>
      <c r="AT1663" s="745">
        <f>HLOOKUP(AT1659,'2. LRAMVA Threshold'!$B$42:$Q$60,18,FALSE)</f>
        <v>0</v>
      </c>
      <c r="AU1663" s="395"/>
    </row>
    <row r="1664" spans="1:47" ht="15">
      <c r="B1664" s="348"/>
      <c r="C1664" s="294"/>
      <c r="D1664" s="295"/>
      <c r="E1664" s="295"/>
      <c r="F1664" s="295"/>
      <c r="G1664" s="295"/>
      <c r="H1664" s="295"/>
      <c r="I1664" s="295"/>
      <c r="J1664" s="295"/>
      <c r="K1664" s="295"/>
      <c r="L1664" s="295"/>
      <c r="M1664" s="295"/>
      <c r="N1664" s="295"/>
      <c r="O1664" s="295"/>
      <c r="P1664" s="295"/>
      <c r="Q1664" s="295"/>
      <c r="R1664" s="295"/>
      <c r="S1664" s="296"/>
      <c r="T1664" s="295"/>
      <c r="U1664" s="295"/>
      <c r="V1664" s="295"/>
      <c r="W1664" s="265"/>
      <c r="X1664" s="265"/>
      <c r="Y1664" s="265"/>
      <c r="Z1664" s="265"/>
      <c r="AA1664" s="295"/>
      <c r="AB1664" s="295"/>
      <c r="AC1664" s="295"/>
      <c r="AD1664" s="295"/>
      <c r="AE1664" s="295"/>
      <c r="AF1664" s="295"/>
      <c r="AG1664" s="389"/>
      <c r="AH1664" s="389"/>
      <c r="AI1664" s="389"/>
      <c r="AJ1664" s="389"/>
      <c r="AK1664" s="389"/>
      <c r="AL1664" s="389"/>
      <c r="AM1664" s="389"/>
      <c r="AN1664" s="353"/>
      <c r="AO1664" s="353"/>
      <c r="AP1664" s="353"/>
      <c r="AQ1664" s="353"/>
      <c r="AR1664" s="353"/>
      <c r="AS1664" s="353"/>
      <c r="AT1664" s="353"/>
      <c r="AU1664" s="354"/>
    </row>
    <row r="1665" spans="2:47" ht="15">
      <c r="B1665" s="285" t="s">
        <v>744</v>
      </c>
      <c r="C1665" s="298"/>
      <c r="D1665" s="298"/>
      <c r="E1665" s="331"/>
      <c r="F1665" s="331"/>
      <c r="G1665" s="331"/>
      <c r="H1665" s="331"/>
      <c r="I1665" s="331"/>
      <c r="J1665" s="331"/>
      <c r="K1665" s="331"/>
      <c r="L1665" s="331"/>
      <c r="M1665" s="331"/>
      <c r="N1665" s="331"/>
      <c r="O1665" s="331"/>
      <c r="P1665" s="331"/>
      <c r="Q1665" s="331"/>
      <c r="R1665" s="331"/>
      <c r="S1665" s="253"/>
      <c r="T1665" s="300"/>
      <c r="U1665" s="300"/>
      <c r="V1665" s="300"/>
      <c r="W1665" s="299"/>
      <c r="X1665" s="299"/>
      <c r="Y1665" s="299"/>
      <c r="Z1665" s="299"/>
      <c r="AA1665" s="300"/>
      <c r="AB1665" s="300"/>
      <c r="AC1665" s="300"/>
      <c r="AD1665" s="300"/>
      <c r="AE1665" s="300"/>
      <c r="AF1665" s="300"/>
      <c r="AG1665" s="737">
        <f>HLOOKUP(AG35,'3.  Distribution Rates'!$C$122:$P$135,14,FALSE)</f>
        <v>0</v>
      </c>
      <c r="AH1665" s="737">
        <f>HLOOKUP(AH35,'3.  Distribution Rates'!$C$122:$P$135,14,FALSE)</f>
        <v>1.7999999999999999E-2</v>
      </c>
      <c r="AI1665" s="301">
        <f>HLOOKUP(AI35,'3.  Distribution Rates'!$C$122:$P$135,14,FALSE)</f>
        <v>3.7345000000000002</v>
      </c>
      <c r="AJ1665" s="301">
        <f>HLOOKUP(AJ35,'3.  Distribution Rates'!$C$122:$P$135,14,FALSE)</f>
        <v>3.9982000000000002</v>
      </c>
      <c r="AK1665" s="301">
        <f>HLOOKUP(AK35,'3.  Distribution Rates'!$C$122:$P$135,14,FALSE)</f>
        <v>0</v>
      </c>
      <c r="AL1665" s="301">
        <f>HLOOKUP(AL35,'3.  Distribution Rates'!$C$122:$P$135,14,FALSE)</f>
        <v>0</v>
      </c>
      <c r="AM1665" s="301">
        <f>HLOOKUP(AM35,'3.  Distribution Rates'!$C$122:$P$135,14,FALSE)</f>
        <v>0</v>
      </c>
      <c r="AN1665" s="301">
        <f>HLOOKUP(AN35,'3.  Distribution Rates'!$C$122:$P$135,14,FALSE)</f>
        <v>0</v>
      </c>
      <c r="AO1665" s="301">
        <f>HLOOKUP(AO35,'3.  Distribution Rates'!$C$122:$P$135,14,FALSE)</f>
        <v>0</v>
      </c>
      <c r="AP1665" s="301">
        <f>HLOOKUP(AP35,'3.  Distribution Rates'!$C$122:$P$135,14,FALSE)</f>
        <v>0</v>
      </c>
      <c r="AQ1665" s="301">
        <f>HLOOKUP(AQ35,'3.  Distribution Rates'!$C$122:$P$135,14,FALSE)</f>
        <v>0</v>
      </c>
      <c r="AR1665" s="301">
        <f>HLOOKUP(AR35,'3.  Distribution Rates'!$C$122:$P$135,14,FALSE)</f>
        <v>0</v>
      </c>
      <c r="AS1665" s="301">
        <f>HLOOKUP(AS35,'3.  Distribution Rates'!$C$122:$P$135,14,FALSE)</f>
        <v>0</v>
      </c>
      <c r="AT1665" s="301">
        <f>HLOOKUP(AT35,'3.  Distribution Rates'!$C$122:$P$135,14,FALSE)</f>
        <v>0</v>
      </c>
      <c r="AU1665" s="397"/>
    </row>
    <row r="1666" spans="2:47" ht="15">
      <c r="B1666" s="285" t="s">
        <v>800</v>
      </c>
      <c r="C1666" s="303"/>
      <c r="D1666" s="245"/>
      <c r="E1666" s="242"/>
      <c r="F1666" s="242"/>
      <c r="G1666" s="242"/>
      <c r="H1666" s="242"/>
      <c r="I1666" s="242"/>
      <c r="J1666" s="242"/>
      <c r="K1666" s="242"/>
      <c r="L1666" s="242"/>
      <c r="M1666" s="242"/>
      <c r="N1666" s="242"/>
      <c r="O1666" s="242"/>
      <c r="P1666" s="242"/>
      <c r="Q1666" s="242"/>
      <c r="R1666" s="242"/>
      <c r="S1666" s="253"/>
      <c r="T1666" s="242"/>
      <c r="U1666" s="242"/>
      <c r="V1666" s="242"/>
      <c r="W1666" s="245"/>
      <c r="X1666" s="245"/>
      <c r="Y1666" s="245"/>
      <c r="Z1666" s="245"/>
      <c r="AA1666" s="242"/>
      <c r="AB1666" s="242"/>
      <c r="AC1666" s="242"/>
      <c r="AD1666" s="242"/>
      <c r="AE1666" s="242"/>
      <c r="AF1666" s="242"/>
      <c r="AG1666" s="333">
        <f>'4.  2011-2014 LRAM'!AM149*AG1665</f>
        <v>0</v>
      </c>
      <c r="AH1666" s="333">
        <f>'4.  2011-2014 LRAM'!AN149*AH1665</f>
        <v>0</v>
      </c>
      <c r="AI1666" s="333">
        <f>'4.  2011-2014 LRAM'!AO149*AI1665</f>
        <v>0</v>
      </c>
      <c r="AJ1666" s="333">
        <f>'4.  2011-2014 LRAM'!AP149*AJ1665</f>
        <v>0</v>
      </c>
      <c r="AK1666" s="333">
        <f>'4.  2011-2014 LRAM'!AQ149*AK1665</f>
        <v>0</v>
      </c>
      <c r="AL1666" s="333">
        <f>'4.  2011-2014 LRAM'!AR149*AL1665</f>
        <v>0</v>
      </c>
      <c r="AM1666" s="333">
        <f>'4.  2011-2014 LRAM'!AS149*AM1665</f>
        <v>0</v>
      </c>
      <c r="AN1666" s="333">
        <f>'4.  2011-2014 LRAM'!AT149*AN1665</f>
        <v>0</v>
      </c>
      <c r="AO1666" s="333">
        <f>'4.  2011-2014 LRAM'!AU149*AO1665</f>
        <v>0</v>
      </c>
      <c r="AP1666" s="333">
        <f>'4.  2011-2014 LRAM'!AV149*AP1665</f>
        <v>0</v>
      </c>
      <c r="AQ1666" s="333">
        <f>'4.  2011-2014 LRAM'!AW149*AQ1665</f>
        <v>0</v>
      </c>
      <c r="AR1666" s="333">
        <f>'4.  2011-2014 LRAM'!AX149*AR1665</f>
        <v>0</v>
      </c>
      <c r="AS1666" s="333">
        <f>'4.  2011-2014 LRAM'!AY149*AS1665</f>
        <v>0</v>
      </c>
      <c r="AT1666" s="333">
        <f>'4.  2011-2014 LRAM'!AZ149*AT1665</f>
        <v>0</v>
      </c>
      <c r="AU1666" s="545">
        <f t="shared" ref="AU1666:AU1669" si="3672">SUM(AG1666:AT1666)</f>
        <v>0</v>
      </c>
    </row>
    <row r="1667" spans="2:47" ht="15">
      <c r="B1667" s="285" t="s">
        <v>801</v>
      </c>
      <c r="C1667" s="303"/>
      <c r="D1667" s="245"/>
      <c r="E1667" s="242"/>
      <c r="F1667" s="242"/>
      <c r="G1667" s="242"/>
      <c r="H1667" s="242"/>
      <c r="I1667" s="242"/>
      <c r="J1667" s="242"/>
      <c r="K1667" s="242"/>
      <c r="L1667" s="242"/>
      <c r="M1667" s="242"/>
      <c r="N1667" s="242"/>
      <c r="O1667" s="242"/>
      <c r="P1667" s="242"/>
      <c r="Q1667" s="242"/>
      <c r="R1667" s="242"/>
      <c r="S1667" s="253"/>
      <c r="T1667" s="242"/>
      <c r="U1667" s="242"/>
      <c r="V1667" s="242"/>
      <c r="W1667" s="245"/>
      <c r="X1667" s="245"/>
      <c r="Y1667" s="245"/>
      <c r="Z1667" s="245"/>
      <c r="AA1667" s="242"/>
      <c r="AB1667" s="242"/>
      <c r="AC1667" s="242"/>
      <c r="AD1667" s="242"/>
      <c r="AE1667" s="242"/>
      <c r="AF1667" s="242"/>
      <c r="AG1667" s="333">
        <f>'4.  2011-2014 LRAM'!AM289*AG1665</f>
        <v>0</v>
      </c>
      <c r="AH1667" s="333">
        <f>'4.  2011-2014 LRAM'!AN289*AH1665</f>
        <v>0</v>
      </c>
      <c r="AI1667" s="333">
        <f>'4.  2011-2014 LRAM'!AO289*AI1665</f>
        <v>0</v>
      </c>
      <c r="AJ1667" s="333">
        <f>'4.  2011-2014 LRAM'!AP289*AJ1665</f>
        <v>0</v>
      </c>
      <c r="AK1667" s="333">
        <f>'4.  2011-2014 LRAM'!AQ289*AK1665</f>
        <v>0</v>
      </c>
      <c r="AL1667" s="333">
        <f>'4.  2011-2014 LRAM'!AR289*AL1665</f>
        <v>0</v>
      </c>
      <c r="AM1667" s="333">
        <f>'4.  2011-2014 LRAM'!AS289*AM1665</f>
        <v>0</v>
      </c>
      <c r="AN1667" s="333">
        <f>'4.  2011-2014 LRAM'!AT289*AN1665</f>
        <v>0</v>
      </c>
      <c r="AO1667" s="333">
        <f>'4.  2011-2014 LRAM'!AU289*AO1665</f>
        <v>0</v>
      </c>
      <c r="AP1667" s="333">
        <f>'4.  2011-2014 LRAM'!AV289*AP1665</f>
        <v>0</v>
      </c>
      <c r="AQ1667" s="333">
        <f>'4.  2011-2014 LRAM'!AW289*AQ1665</f>
        <v>0</v>
      </c>
      <c r="AR1667" s="333">
        <f>'4.  2011-2014 LRAM'!AX289*AR1665</f>
        <v>0</v>
      </c>
      <c r="AS1667" s="333">
        <f>'4.  2011-2014 LRAM'!AY289*AS1665</f>
        <v>0</v>
      </c>
      <c r="AT1667" s="333">
        <f>'4.  2011-2014 LRAM'!AZ289*AT1665</f>
        <v>0</v>
      </c>
      <c r="AU1667" s="545">
        <f t="shared" si="3672"/>
        <v>0</v>
      </c>
    </row>
    <row r="1668" spans="2:47" ht="15">
      <c r="B1668" s="285" t="s">
        <v>802</v>
      </c>
      <c r="C1668" s="303"/>
      <c r="D1668" s="245"/>
      <c r="E1668" s="242"/>
      <c r="F1668" s="242"/>
      <c r="G1668" s="242"/>
      <c r="H1668" s="242"/>
      <c r="I1668" s="242"/>
      <c r="J1668" s="242"/>
      <c r="K1668" s="242"/>
      <c r="L1668" s="242"/>
      <c r="M1668" s="242"/>
      <c r="N1668" s="242"/>
      <c r="O1668" s="242"/>
      <c r="P1668" s="242"/>
      <c r="Q1668" s="242"/>
      <c r="R1668" s="242"/>
      <c r="S1668" s="253"/>
      <c r="T1668" s="242"/>
      <c r="U1668" s="242"/>
      <c r="V1668" s="242"/>
      <c r="W1668" s="245"/>
      <c r="X1668" s="245"/>
      <c r="Y1668" s="245"/>
      <c r="Z1668" s="245"/>
      <c r="AA1668" s="242"/>
      <c r="AB1668" s="242"/>
      <c r="AC1668" s="242"/>
      <c r="AD1668" s="242"/>
      <c r="AE1668" s="242"/>
      <c r="AF1668" s="242"/>
      <c r="AG1668" s="333">
        <f>'4.  2011-2014 LRAM'!AM427*AG1665</f>
        <v>0</v>
      </c>
      <c r="AH1668" s="333">
        <f>'4.  2011-2014 LRAM'!AN427*AH1665</f>
        <v>0</v>
      </c>
      <c r="AI1668" s="333">
        <f>'4.  2011-2014 LRAM'!AO427*AI1665</f>
        <v>0</v>
      </c>
      <c r="AJ1668" s="333">
        <f>'4.  2011-2014 LRAM'!AP427*AJ1665</f>
        <v>0</v>
      </c>
      <c r="AK1668" s="333">
        <f>'4.  2011-2014 LRAM'!AQ427*AK1665</f>
        <v>0</v>
      </c>
      <c r="AL1668" s="333">
        <f>'4.  2011-2014 LRAM'!AR427*AL1665</f>
        <v>0</v>
      </c>
      <c r="AM1668" s="333">
        <f>'4.  2011-2014 LRAM'!AS427*AM1665</f>
        <v>0</v>
      </c>
      <c r="AN1668" s="333">
        <f>'4.  2011-2014 LRAM'!AT427*AN1665</f>
        <v>0</v>
      </c>
      <c r="AO1668" s="333">
        <f>'4.  2011-2014 LRAM'!AU427*AO1665</f>
        <v>0</v>
      </c>
      <c r="AP1668" s="333">
        <f>'4.  2011-2014 LRAM'!AV427*AP1665</f>
        <v>0</v>
      </c>
      <c r="AQ1668" s="333">
        <f>'4.  2011-2014 LRAM'!AW427*AQ1665</f>
        <v>0</v>
      </c>
      <c r="AR1668" s="333">
        <f>'4.  2011-2014 LRAM'!AX427*AR1665</f>
        <v>0</v>
      </c>
      <c r="AS1668" s="333">
        <f>'4.  2011-2014 LRAM'!AY427*AS1665</f>
        <v>0</v>
      </c>
      <c r="AT1668" s="333">
        <f>'4.  2011-2014 LRAM'!AZ427*AT1665</f>
        <v>0</v>
      </c>
      <c r="AU1668" s="545">
        <f t="shared" si="3672"/>
        <v>0</v>
      </c>
    </row>
    <row r="1669" spans="2:47" ht="15">
      <c r="B1669" s="285" t="s">
        <v>803</v>
      </c>
      <c r="C1669" s="303"/>
      <c r="D1669" s="245"/>
      <c r="E1669" s="242"/>
      <c r="F1669" s="242"/>
      <c r="G1669" s="242"/>
      <c r="H1669" s="242"/>
      <c r="I1669" s="242"/>
      <c r="J1669" s="242"/>
      <c r="K1669" s="242"/>
      <c r="L1669" s="242"/>
      <c r="M1669" s="242"/>
      <c r="N1669" s="242"/>
      <c r="O1669" s="242"/>
      <c r="P1669" s="242"/>
      <c r="Q1669" s="242"/>
      <c r="R1669" s="242"/>
      <c r="S1669" s="253"/>
      <c r="T1669" s="242"/>
      <c r="U1669" s="242"/>
      <c r="V1669" s="242"/>
      <c r="W1669" s="245"/>
      <c r="X1669" s="245"/>
      <c r="Y1669" s="245"/>
      <c r="Z1669" s="245"/>
      <c r="AA1669" s="242"/>
      <c r="AB1669" s="242"/>
      <c r="AC1669" s="242"/>
      <c r="AD1669" s="242"/>
      <c r="AE1669" s="242"/>
      <c r="AF1669" s="242"/>
      <c r="AG1669" s="333">
        <f>'4.  2011-2014 LRAM'!AM564*AG1665</f>
        <v>0</v>
      </c>
      <c r="AH1669" s="333">
        <f>'4.  2011-2014 LRAM'!AN564*AH1665</f>
        <v>1567.5520655159996</v>
      </c>
      <c r="AI1669" s="333">
        <f>'4.  2011-2014 LRAM'!AO564*AI1665</f>
        <v>6670.222823290027</v>
      </c>
      <c r="AJ1669" s="333">
        <f>'4.  2011-2014 LRAM'!AP564*AJ1665</f>
        <v>0</v>
      </c>
      <c r="AK1669" s="333">
        <f>'4.  2011-2014 LRAM'!AQ564*AK1665</f>
        <v>0</v>
      </c>
      <c r="AL1669" s="333">
        <f>'4.  2011-2014 LRAM'!AR564*AL1665</f>
        <v>0</v>
      </c>
      <c r="AM1669" s="333">
        <f>'4.  2011-2014 LRAM'!AS564*AM1665</f>
        <v>0</v>
      </c>
      <c r="AN1669" s="333">
        <f>'4.  2011-2014 LRAM'!AT564*AN1665</f>
        <v>0</v>
      </c>
      <c r="AO1669" s="333">
        <f>'4.  2011-2014 LRAM'!AU564*AO1665</f>
        <v>0</v>
      </c>
      <c r="AP1669" s="333">
        <f>'4.  2011-2014 LRAM'!AV564*AP1665</f>
        <v>0</v>
      </c>
      <c r="AQ1669" s="333">
        <f>'4.  2011-2014 LRAM'!AW564*AQ1665</f>
        <v>0</v>
      </c>
      <c r="AR1669" s="333">
        <f>'4.  2011-2014 LRAM'!AX564*AR1665</f>
        <v>0</v>
      </c>
      <c r="AS1669" s="333">
        <f>'4.  2011-2014 LRAM'!AY564*AS1665</f>
        <v>0</v>
      </c>
      <c r="AT1669" s="333">
        <f>'4.  2011-2014 LRAM'!AZ564*AT1665</f>
        <v>0</v>
      </c>
      <c r="AU1669" s="545">
        <f t="shared" si="3672"/>
        <v>8237.7748888060269</v>
      </c>
    </row>
    <row r="1670" spans="2:47" ht="15">
      <c r="B1670" s="285" t="s">
        <v>804</v>
      </c>
      <c r="C1670" s="303"/>
      <c r="D1670" s="245"/>
      <c r="E1670" s="242"/>
      <c r="F1670" s="242"/>
      <c r="G1670" s="242"/>
      <c r="H1670" s="242"/>
      <c r="I1670" s="242"/>
      <c r="J1670" s="242"/>
      <c r="K1670" s="242"/>
      <c r="L1670" s="242"/>
      <c r="M1670" s="242"/>
      <c r="N1670" s="242"/>
      <c r="O1670" s="242"/>
      <c r="P1670" s="242"/>
      <c r="Q1670" s="242"/>
      <c r="R1670" s="242"/>
      <c r="S1670" s="253"/>
      <c r="T1670" s="242"/>
      <c r="U1670" s="242"/>
      <c r="V1670" s="242"/>
      <c r="W1670" s="245"/>
      <c r="X1670" s="245"/>
      <c r="Y1670" s="245"/>
      <c r="Z1670" s="245"/>
      <c r="AA1670" s="242"/>
      <c r="AB1670" s="242"/>
      <c r="AC1670" s="242"/>
      <c r="AD1670" s="242"/>
      <c r="AE1670" s="242"/>
      <c r="AF1670" s="242"/>
      <c r="AG1670" s="333">
        <f t="shared" ref="AG1670:AT1670" si="3673">AG218*AG1665</f>
        <v>0</v>
      </c>
      <c r="AH1670" s="333">
        <f t="shared" si="3673"/>
        <v>4007.4285599999994</v>
      </c>
      <c r="AI1670" s="333">
        <f t="shared" si="3673"/>
        <v>9337.4450400000005</v>
      </c>
      <c r="AJ1670" s="333">
        <f t="shared" si="3673"/>
        <v>0</v>
      </c>
      <c r="AK1670" s="333">
        <f t="shared" si="3673"/>
        <v>0</v>
      </c>
      <c r="AL1670" s="333">
        <f t="shared" si="3673"/>
        <v>0</v>
      </c>
      <c r="AM1670" s="333">
        <f t="shared" si="3673"/>
        <v>0</v>
      </c>
      <c r="AN1670" s="333">
        <f t="shared" si="3673"/>
        <v>0</v>
      </c>
      <c r="AO1670" s="333">
        <f t="shared" si="3673"/>
        <v>0</v>
      </c>
      <c r="AP1670" s="333">
        <f t="shared" si="3673"/>
        <v>0</v>
      </c>
      <c r="AQ1670" s="333">
        <f t="shared" si="3673"/>
        <v>0</v>
      </c>
      <c r="AR1670" s="333">
        <f t="shared" si="3673"/>
        <v>0</v>
      </c>
      <c r="AS1670" s="333">
        <f t="shared" si="3673"/>
        <v>0</v>
      </c>
      <c r="AT1670" s="333">
        <f t="shared" si="3673"/>
        <v>0</v>
      </c>
      <c r="AU1670" s="545">
        <f>SUM(AG1670:AT1670)</f>
        <v>13344.873599999999</v>
      </c>
    </row>
    <row r="1671" spans="2:47" ht="15">
      <c r="B1671" s="285" t="s">
        <v>805</v>
      </c>
      <c r="C1671" s="303"/>
      <c r="D1671" s="245"/>
      <c r="E1671" s="242"/>
      <c r="F1671" s="242"/>
      <c r="G1671" s="242"/>
      <c r="H1671" s="242"/>
      <c r="I1671" s="242"/>
      <c r="J1671" s="242"/>
      <c r="K1671" s="242"/>
      <c r="L1671" s="242"/>
      <c r="M1671" s="242"/>
      <c r="N1671" s="242"/>
      <c r="O1671" s="242"/>
      <c r="P1671" s="242"/>
      <c r="Q1671" s="242"/>
      <c r="R1671" s="242"/>
      <c r="S1671" s="253"/>
      <c r="T1671" s="242"/>
      <c r="U1671" s="242"/>
      <c r="V1671" s="242"/>
      <c r="W1671" s="245"/>
      <c r="X1671" s="245"/>
      <c r="Y1671" s="245"/>
      <c r="Z1671" s="245"/>
      <c r="AA1671" s="242"/>
      <c r="AB1671" s="242"/>
      <c r="AC1671" s="242"/>
      <c r="AD1671" s="242"/>
      <c r="AE1671" s="242"/>
      <c r="AF1671" s="242"/>
      <c r="AG1671" s="333">
        <f t="shared" ref="AG1671:AT1671" si="3674">AG409*AG1665</f>
        <v>0</v>
      </c>
      <c r="AH1671" s="333">
        <f t="shared" si="3674"/>
        <v>1719.6858</v>
      </c>
      <c r="AI1671" s="333">
        <f t="shared" si="3674"/>
        <v>5081.9076000000005</v>
      </c>
      <c r="AJ1671" s="333">
        <f t="shared" si="3674"/>
        <v>0</v>
      </c>
      <c r="AK1671" s="333">
        <f t="shared" si="3674"/>
        <v>0</v>
      </c>
      <c r="AL1671" s="333">
        <f t="shared" si="3674"/>
        <v>0</v>
      </c>
      <c r="AM1671" s="333">
        <f t="shared" si="3674"/>
        <v>0</v>
      </c>
      <c r="AN1671" s="333">
        <f t="shared" si="3674"/>
        <v>0</v>
      </c>
      <c r="AO1671" s="333">
        <f t="shared" si="3674"/>
        <v>0</v>
      </c>
      <c r="AP1671" s="333">
        <f t="shared" si="3674"/>
        <v>0</v>
      </c>
      <c r="AQ1671" s="333">
        <f t="shared" si="3674"/>
        <v>0</v>
      </c>
      <c r="AR1671" s="333">
        <f t="shared" si="3674"/>
        <v>0</v>
      </c>
      <c r="AS1671" s="333">
        <f t="shared" si="3674"/>
        <v>0</v>
      </c>
      <c r="AT1671" s="333">
        <f t="shared" si="3674"/>
        <v>0</v>
      </c>
      <c r="AU1671" s="545">
        <f>SUM(AG1671:AT1671)</f>
        <v>6801.5934000000007</v>
      </c>
    </row>
    <row r="1672" spans="2:47" ht="15">
      <c r="B1672" s="285" t="s">
        <v>806</v>
      </c>
      <c r="C1672" s="303"/>
      <c r="D1672" s="245"/>
      <c r="E1672" s="242"/>
      <c r="F1672" s="242"/>
      <c r="G1672" s="242"/>
      <c r="H1672" s="242"/>
      <c r="I1672" s="242"/>
      <c r="J1672" s="242"/>
      <c r="K1672" s="242"/>
      <c r="L1672" s="242"/>
      <c r="M1672" s="242"/>
      <c r="N1672" s="242"/>
      <c r="O1672" s="242"/>
      <c r="P1672" s="242"/>
      <c r="Q1672" s="242"/>
      <c r="R1672" s="242"/>
      <c r="S1672" s="253"/>
      <c r="T1672" s="242"/>
      <c r="U1672" s="242"/>
      <c r="V1672" s="242"/>
      <c r="W1672" s="245"/>
      <c r="X1672" s="245"/>
      <c r="Y1672" s="245"/>
      <c r="Z1672" s="245"/>
      <c r="AA1672" s="242"/>
      <c r="AB1672" s="242"/>
      <c r="AC1672" s="242"/>
      <c r="AD1672" s="242"/>
      <c r="AE1672" s="242"/>
      <c r="AF1672" s="242"/>
      <c r="AG1672" s="333">
        <f t="shared" ref="AG1672:AT1672" si="3675">AG600*AG1665</f>
        <v>0</v>
      </c>
      <c r="AH1672" s="333">
        <f t="shared" si="3675"/>
        <v>5822.7803999999996</v>
      </c>
      <c r="AI1672" s="333">
        <f t="shared" si="3675"/>
        <v>21134.2824</v>
      </c>
      <c r="AJ1672" s="333">
        <f t="shared" si="3675"/>
        <v>0</v>
      </c>
      <c r="AK1672" s="333">
        <f t="shared" si="3675"/>
        <v>0</v>
      </c>
      <c r="AL1672" s="333">
        <f t="shared" si="3675"/>
        <v>0</v>
      </c>
      <c r="AM1672" s="333">
        <f t="shared" si="3675"/>
        <v>0</v>
      </c>
      <c r="AN1672" s="333">
        <f t="shared" si="3675"/>
        <v>0</v>
      </c>
      <c r="AO1672" s="333">
        <f t="shared" si="3675"/>
        <v>0</v>
      </c>
      <c r="AP1672" s="333">
        <f t="shared" si="3675"/>
        <v>0</v>
      </c>
      <c r="AQ1672" s="333">
        <f t="shared" si="3675"/>
        <v>0</v>
      </c>
      <c r="AR1672" s="333">
        <f t="shared" si="3675"/>
        <v>0</v>
      </c>
      <c r="AS1672" s="333">
        <f t="shared" si="3675"/>
        <v>0</v>
      </c>
      <c r="AT1672" s="333">
        <f t="shared" si="3675"/>
        <v>0</v>
      </c>
      <c r="AU1672" s="545">
        <f>SUM(AG1672:AT1672)</f>
        <v>26957.0628</v>
      </c>
    </row>
    <row r="1673" spans="2:47" ht="15">
      <c r="B1673" s="285" t="s">
        <v>807</v>
      </c>
      <c r="C1673" s="303"/>
      <c r="D1673" s="245"/>
      <c r="E1673" s="242"/>
      <c r="F1673" s="242"/>
      <c r="G1673" s="242"/>
      <c r="H1673" s="242"/>
      <c r="I1673" s="242"/>
      <c r="J1673" s="242"/>
      <c r="K1673" s="242"/>
      <c r="L1673" s="242"/>
      <c r="M1673" s="242"/>
      <c r="N1673" s="242"/>
      <c r="O1673" s="242"/>
      <c r="P1673" s="242"/>
      <c r="Q1673" s="242"/>
      <c r="R1673" s="242"/>
      <c r="S1673" s="253"/>
      <c r="T1673" s="242"/>
      <c r="U1673" s="242"/>
      <c r="V1673" s="242"/>
      <c r="W1673" s="245"/>
      <c r="X1673" s="245"/>
      <c r="Y1673" s="245"/>
      <c r="Z1673" s="245"/>
      <c r="AA1673" s="242"/>
      <c r="AB1673" s="242"/>
      <c r="AC1673" s="242"/>
      <c r="AD1673" s="242"/>
      <c r="AE1673" s="242"/>
      <c r="AF1673" s="242"/>
      <c r="AG1673" s="333">
        <f t="shared" ref="AG1673:AT1673" si="3676">AG791*AG1665</f>
        <v>0</v>
      </c>
      <c r="AH1673" s="333">
        <f t="shared" si="3676"/>
        <v>0</v>
      </c>
      <c r="AI1673" s="333">
        <f t="shared" si="3676"/>
        <v>0</v>
      </c>
      <c r="AJ1673" s="333">
        <f t="shared" si="3676"/>
        <v>0</v>
      </c>
      <c r="AK1673" s="333">
        <f t="shared" si="3676"/>
        <v>0</v>
      </c>
      <c r="AL1673" s="333">
        <f t="shared" si="3676"/>
        <v>0</v>
      </c>
      <c r="AM1673" s="333">
        <f t="shared" si="3676"/>
        <v>0</v>
      </c>
      <c r="AN1673" s="333">
        <f t="shared" si="3676"/>
        <v>0</v>
      </c>
      <c r="AO1673" s="333">
        <f t="shared" si="3676"/>
        <v>0</v>
      </c>
      <c r="AP1673" s="333">
        <f t="shared" si="3676"/>
        <v>0</v>
      </c>
      <c r="AQ1673" s="333">
        <f t="shared" si="3676"/>
        <v>0</v>
      </c>
      <c r="AR1673" s="333">
        <f t="shared" si="3676"/>
        <v>0</v>
      </c>
      <c r="AS1673" s="333">
        <f t="shared" si="3676"/>
        <v>0</v>
      </c>
      <c r="AT1673" s="333">
        <f t="shared" si="3676"/>
        <v>0</v>
      </c>
      <c r="AU1673" s="545">
        <f t="shared" ref="AU1673:AU1678" si="3677">SUM(AG1673:AT1673)</f>
        <v>0</v>
      </c>
    </row>
    <row r="1674" spans="2:47" ht="15">
      <c r="B1674" s="285" t="s">
        <v>808</v>
      </c>
      <c r="C1674" s="303"/>
      <c r="D1674" s="245"/>
      <c r="E1674" s="242"/>
      <c r="F1674" s="242"/>
      <c r="G1674" s="242"/>
      <c r="H1674" s="242"/>
      <c r="I1674" s="242"/>
      <c r="J1674" s="242"/>
      <c r="K1674" s="242"/>
      <c r="L1674" s="242"/>
      <c r="M1674" s="242"/>
      <c r="N1674" s="242"/>
      <c r="O1674" s="242"/>
      <c r="P1674" s="242"/>
      <c r="Q1674" s="242"/>
      <c r="R1674" s="242"/>
      <c r="S1674" s="253"/>
      <c r="T1674" s="242"/>
      <c r="U1674" s="242"/>
      <c r="V1674" s="242"/>
      <c r="W1674" s="245"/>
      <c r="X1674" s="245"/>
      <c r="Y1674" s="245"/>
      <c r="Z1674" s="245"/>
      <c r="AA1674" s="242"/>
      <c r="AB1674" s="242"/>
      <c r="AC1674" s="242"/>
      <c r="AD1674" s="242"/>
      <c r="AE1674" s="242"/>
      <c r="AF1674" s="242"/>
      <c r="AG1674" s="333">
        <f t="shared" ref="AG1674:AT1674" si="3678">AG987*AG1665</f>
        <v>0</v>
      </c>
      <c r="AH1674" s="333">
        <f t="shared" si="3678"/>
        <v>0</v>
      </c>
      <c r="AI1674" s="333">
        <f t="shared" si="3678"/>
        <v>0</v>
      </c>
      <c r="AJ1674" s="333">
        <f t="shared" si="3678"/>
        <v>0</v>
      </c>
      <c r="AK1674" s="333">
        <f t="shared" si="3678"/>
        <v>0</v>
      </c>
      <c r="AL1674" s="333">
        <f t="shared" si="3678"/>
        <v>0</v>
      </c>
      <c r="AM1674" s="333">
        <f t="shared" si="3678"/>
        <v>0</v>
      </c>
      <c r="AN1674" s="333">
        <f t="shared" si="3678"/>
        <v>0</v>
      </c>
      <c r="AO1674" s="333">
        <f t="shared" si="3678"/>
        <v>0</v>
      </c>
      <c r="AP1674" s="333">
        <f t="shared" si="3678"/>
        <v>0</v>
      </c>
      <c r="AQ1674" s="333">
        <f t="shared" si="3678"/>
        <v>0</v>
      </c>
      <c r="AR1674" s="333">
        <f t="shared" si="3678"/>
        <v>0</v>
      </c>
      <c r="AS1674" s="333">
        <f t="shared" si="3678"/>
        <v>0</v>
      </c>
      <c r="AT1674" s="333">
        <f t="shared" si="3678"/>
        <v>0</v>
      </c>
      <c r="AU1674" s="545">
        <f t="shared" si="3677"/>
        <v>0</v>
      </c>
    </row>
    <row r="1675" spans="2:47" ht="15">
      <c r="B1675" s="285" t="s">
        <v>809</v>
      </c>
      <c r="C1675" s="303"/>
      <c r="D1675" s="245"/>
      <c r="E1675" s="242"/>
      <c r="F1675" s="242"/>
      <c r="G1675" s="242"/>
      <c r="H1675" s="242"/>
      <c r="I1675" s="242"/>
      <c r="J1675" s="242"/>
      <c r="K1675" s="242"/>
      <c r="L1675" s="242"/>
      <c r="M1675" s="242"/>
      <c r="N1675" s="242"/>
      <c r="O1675" s="242"/>
      <c r="P1675" s="242"/>
      <c r="Q1675" s="242"/>
      <c r="R1675" s="242"/>
      <c r="S1675" s="253"/>
      <c r="T1675" s="242"/>
      <c r="U1675" s="242"/>
      <c r="V1675" s="242"/>
      <c r="W1675" s="245"/>
      <c r="X1675" s="245"/>
      <c r="Y1675" s="245"/>
      <c r="Z1675" s="245"/>
      <c r="AA1675" s="242"/>
      <c r="AB1675" s="242"/>
      <c r="AC1675" s="242"/>
      <c r="AD1675" s="242"/>
      <c r="AE1675" s="242"/>
      <c r="AF1675" s="242"/>
      <c r="AG1675" s="333">
        <f t="shared" ref="AG1675:AT1675" si="3679">AG1182*AG1665</f>
        <v>0</v>
      </c>
      <c r="AH1675" s="333">
        <f t="shared" si="3679"/>
        <v>0</v>
      </c>
      <c r="AI1675" s="333">
        <f t="shared" si="3679"/>
        <v>0</v>
      </c>
      <c r="AJ1675" s="333">
        <f t="shared" si="3679"/>
        <v>0</v>
      </c>
      <c r="AK1675" s="333">
        <f t="shared" si="3679"/>
        <v>0</v>
      </c>
      <c r="AL1675" s="333">
        <f t="shared" si="3679"/>
        <v>0</v>
      </c>
      <c r="AM1675" s="333">
        <f t="shared" si="3679"/>
        <v>0</v>
      </c>
      <c r="AN1675" s="333">
        <f t="shared" si="3679"/>
        <v>0</v>
      </c>
      <c r="AO1675" s="333">
        <f t="shared" si="3679"/>
        <v>0</v>
      </c>
      <c r="AP1675" s="333">
        <f t="shared" si="3679"/>
        <v>0</v>
      </c>
      <c r="AQ1675" s="333">
        <f t="shared" si="3679"/>
        <v>0</v>
      </c>
      <c r="AR1675" s="333">
        <f t="shared" si="3679"/>
        <v>0</v>
      </c>
      <c r="AS1675" s="333">
        <f t="shared" si="3679"/>
        <v>0</v>
      </c>
      <c r="AT1675" s="333">
        <f t="shared" si="3679"/>
        <v>0</v>
      </c>
      <c r="AU1675" s="545">
        <f t="shared" si="3677"/>
        <v>0</v>
      </c>
    </row>
    <row r="1676" spans="2:47" ht="15">
      <c r="B1676" s="285" t="s">
        <v>810</v>
      </c>
      <c r="C1676" s="303"/>
      <c r="D1676" s="245"/>
      <c r="E1676" s="242"/>
      <c r="F1676" s="242"/>
      <c r="G1676" s="242"/>
      <c r="H1676" s="242"/>
      <c r="I1676" s="242"/>
      <c r="J1676" s="242"/>
      <c r="K1676" s="242"/>
      <c r="L1676" s="242"/>
      <c r="M1676" s="242"/>
      <c r="N1676" s="242"/>
      <c r="O1676" s="242"/>
      <c r="P1676" s="242"/>
      <c r="Q1676" s="242"/>
      <c r="R1676" s="242"/>
      <c r="S1676" s="253"/>
      <c r="T1676" s="242"/>
      <c r="U1676" s="242"/>
      <c r="V1676" s="242"/>
      <c r="W1676" s="245"/>
      <c r="X1676" s="245"/>
      <c r="Y1676" s="245"/>
      <c r="Z1676" s="245"/>
      <c r="AA1676" s="242"/>
      <c r="AB1676" s="242"/>
      <c r="AC1676" s="242"/>
      <c r="AD1676" s="242"/>
      <c r="AE1676" s="242"/>
      <c r="AF1676" s="242"/>
      <c r="AG1676" s="333">
        <f t="shared" ref="AG1676:AT1676" si="3680">AG1377*AG1665</f>
        <v>0</v>
      </c>
      <c r="AH1676" s="333">
        <f t="shared" si="3680"/>
        <v>0</v>
      </c>
      <c r="AI1676" s="333">
        <f t="shared" si="3680"/>
        <v>0</v>
      </c>
      <c r="AJ1676" s="333">
        <f t="shared" si="3680"/>
        <v>0</v>
      </c>
      <c r="AK1676" s="333">
        <f t="shared" si="3680"/>
        <v>0</v>
      </c>
      <c r="AL1676" s="333">
        <f t="shared" si="3680"/>
        <v>0</v>
      </c>
      <c r="AM1676" s="333">
        <f t="shared" si="3680"/>
        <v>0</v>
      </c>
      <c r="AN1676" s="333">
        <f t="shared" si="3680"/>
        <v>0</v>
      </c>
      <c r="AO1676" s="333">
        <f t="shared" si="3680"/>
        <v>0</v>
      </c>
      <c r="AP1676" s="333">
        <f t="shared" si="3680"/>
        <v>0</v>
      </c>
      <c r="AQ1676" s="333">
        <f t="shared" si="3680"/>
        <v>0</v>
      </c>
      <c r="AR1676" s="333">
        <f t="shared" si="3680"/>
        <v>0</v>
      </c>
      <c r="AS1676" s="333">
        <f t="shared" si="3680"/>
        <v>0</v>
      </c>
      <c r="AT1676" s="333">
        <f t="shared" si="3680"/>
        <v>0</v>
      </c>
      <c r="AU1676" s="545">
        <f t="shared" si="3677"/>
        <v>0</v>
      </c>
    </row>
    <row r="1677" spans="2:47" ht="15">
      <c r="B1677" s="285" t="s">
        <v>811</v>
      </c>
      <c r="C1677" s="303"/>
      <c r="D1677" s="245"/>
      <c r="E1677" s="242"/>
      <c r="F1677" s="242"/>
      <c r="G1677" s="242"/>
      <c r="H1677" s="242"/>
      <c r="I1677" s="242"/>
      <c r="J1677" s="242"/>
      <c r="K1677" s="242"/>
      <c r="L1677" s="242"/>
      <c r="M1677" s="242"/>
      <c r="N1677" s="242"/>
      <c r="O1677" s="242"/>
      <c r="P1677" s="242"/>
      <c r="Q1677" s="242"/>
      <c r="R1677" s="242"/>
      <c r="S1677" s="253"/>
      <c r="T1677" s="242"/>
      <c r="U1677" s="242"/>
      <c r="V1677" s="242"/>
      <c r="W1677" s="245"/>
      <c r="X1677" s="245"/>
      <c r="Y1677" s="245"/>
      <c r="Z1677" s="245"/>
      <c r="AA1677" s="242"/>
      <c r="AB1677" s="242"/>
      <c r="AC1677" s="242"/>
      <c r="AD1677" s="242"/>
      <c r="AE1677" s="242"/>
      <c r="AF1677" s="242"/>
      <c r="AG1677" s="333">
        <f t="shared" ref="AG1677:AT1677" si="3681">AG1571*AG1665</f>
        <v>0</v>
      </c>
      <c r="AH1677" s="333">
        <f t="shared" si="3681"/>
        <v>0</v>
      </c>
      <c r="AI1677" s="333">
        <f t="shared" si="3681"/>
        <v>0</v>
      </c>
      <c r="AJ1677" s="333">
        <f t="shared" si="3681"/>
        <v>0</v>
      </c>
      <c r="AK1677" s="333">
        <f t="shared" si="3681"/>
        <v>0</v>
      </c>
      <c r="AL1677" s="333">
        <f t="shared" si="3681"/>
        <v>0</v>
      </c>
      <c r="AM1677" s="333">
        <f t="shared" si="3681"/>
        <v>0</v>
      </c>
      <c r="AN1677" s="333">
        <f t="shared" si="3681"/>
        <v>0</v>
      </c>
      <c r="AO1677" s="333">
        <f t="shared" si="3681"/>
        <v>0</v>
      </c>
      <c r="AP1677" s="333">
        <f t="shared" si="3681"/>
        <v>0</v>
      </c>
      <c r="AQ1677" s="333">
        <f t="shared" si="3681"/>
        <v>0</v>
      </c>
      <c r="AR1677" s="333">
        <f t="shared" si="3681"/>
        <v>0</v>
      </c>
      <c r="AS1677" s="333">
        <f t="shared" si="3681"/>
        <v>0</v>
      </c>
      <c r="AT1677" s="333">
        <f t="shared" si="3681"/>
        <v>0</v>
      </c>
      <c r="AU1677" s="545">
        <f t="shared" si="3677"/>
        <v>0</v>
      </c>
    </row>
    <row r="1678" spans="2:47" ht="15.6">
      <c r="B1678" s="307" t="s">
        <v>906</v>
      </c>
      <c r="C1678" s="303"/>
      <c r="D1678" s="265"/>
      <c r="E1678" s="295"/>
      <c r="F1678" s="295"/>
      <c r="G1678" s="295"/>
      <c r="H1678" s="295"/>
      <c r="I1678" s="295"/>
      <c r="J1678" s="295"/>
      <c r="K1678" s="295"/>
      <c r="L1678" s="295"/>
      <c r="M1678" s="295"/>
      <c r="N1678" s="295"/>
      <c r="O1678" s="295"/>
      <c r="P1678" s="295"/>
      <c r="Q1678" s="295"/>
      <c r="R1678" s="295"/>
      <c r="S1678" s="262"/>
      <c r="T1678" s="295"/>
      <c r="U1678" s="295"/>
      <c r="V1678" s="295"/>
      <c r="W1678" s="265"/>
      <c r="X1678" s="265"/>
      <c r="Y1678" s="265"/>
      <c r="Z1678" s="265"/>
      <c r="AA1678" s="295"/>
      <c r="AB1678" s="295"/>
      <c r="AC1678" s="295"/>
      <c r="AD1678" s="295"/>
      <c r="AE1678" s="295"/>
      <c r="AF1678" s="295"/>
      <c r="AG1678" s="304">
        <f>SUM(AG1666:AG1677)</f>
        <v>0</v>
      </c>
      <c r="AH1678" s="304">
        <f t="shared" ref="AH1678:AT1678" si="3682">SUM(AH1666:AH1677)</f>
        <v>13117.446825515999</v>
      </c>
      <c r="AI1678" s="304">
        <f t="shared" si="3682"/>
        <v>42223.857863290032</v>
      </c>
      <c r="AJ1678" s="304">
        <f t="shared" si="3682"/>
        <v>0</v>
      </c>
      <c r="AK1678" s="304">
        <f t="shared" si="3682"/>
        <v>0</v>
      </c>
      <c r="AL1678" s="304">
        <f t="shared" si="3682"/>
        <v>0</v>
      </c>
      <c r="AM1678" s="304">
        <f t="shared" si="3682"/>
        <v>0</v>
      </c>
      <c r="AN1678" s="304">
        <f t="shared" si="3682"/>
        <v>0</v>
      </c>
      <c r="AO1678" s="304">
        <f t="shared" si="3682"/>
        <v>0</v>
      </c>
      <c r="AP1678" s="304">
        <f t="shared" si="3682"/>
        <v>0</v>
      </c>
      <c r="AQ1678" s="304">
        <f t="shared" si="3682"/>
        <v>0</v>
      </c>
      <c r="AR1678" s="304">
        <f t="shared" si="3682"/>
        <v>0</v>
      </c>
      <c r="AS1678" s="304">
        <f t="shared" si="3682"/>
        <v>0</v>
      </c>
      <c r="AT1678" s="304">
        <f t="shared" si="3682"/>
        <v>0</v>
      </c>
      <c r="AU1678" s="361">
        <f t="shared" si="3677"/>
        <v>55341.304688806034</v>
      </c>
    </row>
    <row r="1679" spans="2:47" ht="15.6">
      <c r="B1679" s="307" t="s">
        <v>907</v>
      </c>
      <c r="C1679" s="303"/>
      <c r="D1679" s="308"/>
      <c r="E1679" s="295"/>
      <c r="F1679" s="295"/>
      <c r="G1679" s="295"/>
      <c r="H1679" s="295"/>
      <c r="I1679" s="295"/>
      <c r="J1679" s="295"/>
      <c r="K1679" s="295"/>
      <c r="L1679" s="295"/>
      <c r="M1679" s="295"/>
      <c r="N1679" s="295"/>
      <c r="O1679" s="295"/>
      <c r="P1679" s="295"/>
      <c r="Q1679" s="295"/>
      <c r="R1679" s="295"/>
      <c r="S1679" s="262"/>
      <c r="T1679" s="295"/>
      <c r="U1679" s="295"/>
      <c r="V1679" s="295"/>
      <c r="W1679" s="265"/>
      <c r="X1679" s="265"/>
      <c r="Y1679" s="265"/>
      <c r="Z1679" s="265"/>
      <c r="AA1679" s="295"/>
      <c r="AB1679" s="295"/>
      <c r="AC1679" s="295"/>
      <c r="AD1679" s="295"/>
      <c r="AE1679" s="295"/>
      <c r="AF1679" s="295"/>
      <c r="AG1679" s="305">
        <f>AG1663*AG1665</f>
        <v>0</v>
      </c>
      <c r="AH1679" s="305">
        <f t="shared" ref="AH1679:AT1679" si="3683">AH1663*AH1665</f>
        <v>46321.271999999997</v>
      </c>
      <c r="AI1679" s="305">
        <f t="shared" si="3683"/>
        <v>2151.0720000000001</v>
      </c>
      <c r="AJ1679" s="305">
        <f t="shared" si="3683"/>
        <v>0</v>
      </c>
      <c r="AK1679" s="305">
        <f t="shared" si="3683"/>
        <v>0</v>
      </c>
      <c r="AL1679" s="305">
        <f t="shared" si="3683"/>
        <v>0</v>
      </c>
      <c r="AM1679" s="305">
        <f t="shared" si="3683"/>
        <v>0</v>
      </c>
      <c r="AN1679" s="305">
        <f t="shared" si="3683"/>
        <v>0</v>
      </c>
      <c r="AO1679" s="305">
        <f t="shared" si="3683"/>
        <v>0</v>
      </c>
      <c r="AP1679" s="305">
        <f t="shared" si="3683"/>
        <v>0</v>
      </c>
      <c r="AQ1679" s="305">
        <f t="shared" si="3683"/>
        <v>0</v>
      </c>
      <c r="AR1679" s="305">
        <f t="shared" si="3683"/>
        <v>0</v>
      </c>
      <c r="AS1679" s="305">
        <f t="shared" si="3683"/>
        <v>0</v>
      </c>
      <c r="AT1679" s="305">
        <f t="shared" si="3683"/>
        <v>0</v>
      </c>
      <c r="AU1679" s="361">
        <f>SUM(AG1679:AT1679)</f>
        <v>48472.343999999997</v>
      </c>
    </row>
    <row r="1680" spans="2:47" ht="15.6">
      <c r="B1680" s="307" t="s">
        <v>908</v>
      </c>
      <c r="C1680" s="303"/>
      <c r="D1680" s="308"/>
      <c r="E1680" s="295"/>
      <c r="F1680" s="295"/>
      <c r="G1680" s="295"/>
      <c r="H1680" s="295"/>
      <c r="I1680" s="295"/>
      <c r="J1680" s="295"/>
      <c r="K1680" s="295"/>
      <c r="L1680" s="295"/>
      <c r="M1680" s="295"/>
      <c r="N1680" s="295"/>
      <c r="O1680" s="295"/>
      <c r="P1680" s="295"/>
      <c r="Q1680" s="295"/>
      <c r="R1680" s="295"/>
      <c r="S1680" s="262"/>
      <c r="T1680" s="295"/>
      <c r="U1680" s="295"/>
      <c r="V1680" s="295"/>
      <c r="W1680" s="308"/>
      <c r="X1680" s="308"/>
      <c r="Y1680" s="308"/>
      <c r="Z1680" s="308"/>
      <c r="AA1680" s="295"/>
      <c r="AB1680" s="295"/>
      <c r="AC1680" s="295"/>
      <c r="AD1680" s="295"/>
      <c r="AE1680" s="295"/>
      <c r="AF1680" s="295"/>
      <c r="AG1680" s="309"/>
      <c r="AH1680" s="309"/>
      <c r="AI1680" s="309"/>
      <c r="AJ1680" s="309"/>
      <c r="AK1680" s="309"/>
      <c r="AL1680" s="309"/>
      <c r="AM1680" s="309"/>
      <c r="AN1680" s="309"/>
      <c r="AO1680" s="309"/>
      <c r="AP1680" s="309"/>
      <c r="AQ1680" s="309"/>
      <c r="AR1680" s="309"/>
      <c r="AS1680" s="309"/>
      <c r="AT1680" s="309"/>
      <c r="AU1680" s="361">
        <f>AU1678-AU1679</f>
        <v>6868.9606888060371</v>
      </c>
    </row>
    <row r="1681" spans="1:47" ht="15">
      <c r="B1681" s="336"/>
      <c r="C1681" s="398"/>
      <c r="D1681" s="398"/>
      <c r="E1681" s="399"/>
      <c r="F1681" s="399"/>
      <c r="G1681" s="399"/>
      <c r="H1681" s="399"/>
      <c r="I1681" s="399"/>
      <c r="J1681" s="399"/>
      <c r="K1681" s="399"/>
      <c r="L1681" s="399"/>
      <c r="M1681" s="399"/>
      <c r="N1681" s="399"/>
      <c r="O1681" s="399"/>
      <c r="P1681" s="399"/>
      <c r="Q1681" s="900"/>
      <c r="R1681" s="399"/>
      <c r="S1681" s="400"/>
      <c r="T1681" s="399"/>
      <c r="U1681" s="399"/>
      <c r="V1681" s="399"/>
      <c r="W1681" s="398"/>
      <c r="X1681" s="401"/>
      <c r="Y1681" s="398"/>
      <c r="Z1681" s="398"/>
      <c r="AA1681" s="399"/>
      <c r="AB1681" s="399"/>
      <c r="AC1681" s="399"/>
      <c r="AD1681" s="399"/>
      <c r="AE1681" s="399"/>
      <c r="AF1681" s="900"/>
      <c r="AG1681" s="686"/>
      <c r="AH1681" s="686"/>
      <c r="AI1681" s="686"/>
      <c r="AJ1681" s="686"/>
      <c r="AK1681" s="686"/>
      <c r="AL1681" s="686"/>
      <c r="AM1681" s="686"/>
      <c r="AN1681" s="686"/>
      <c r="AO1681" s="686"/>
      <c r="AP1681" s="686"/>
      <c r="AQ1681" s="686"/>
      <c r="AR1681" s="686"/>
      <c r="AS1681" s="686"/>
      <c r="AT1681" s="686"/>
      <c r="AU1681" s="701"/>
    </row>
    <row r="1682" spans="1:47" ht="19.5" customHeight="1">
      <c r="B1682" s="324" t="s">
        <v>578</v>
      </c>
      <c r="C1682" s="342"/>
      <c r="D1682" s="343"/>
      <c r="E1682" s="343"/>
      <c r="F1682" s="343"/>
      <c r="G1682" s="343"/>
      <c r="H1682" s="343"/>
      <c r="I1682" s="343"/>
      <c r="J1682" s="343"/>
      <c r="K1682" s="343"/>
      <c r="L1682" s="343"/>
      <c r="M1682" s="343"/>
      <c r="N1682" s="343"/>
      <c r="O1682" s="343"/>
      <c r="P1682" s="343"/>
      <c r="Q1682" s="343"/>
      <c r="R1682" s="343"/>
      <c r="S1682" s="343"/>
      <c r="T1682" s="343"/>
      <c r="U1682" s="343"/>
      <c r="V1682" s="343"/>
      <c r="W1682" s="327"/>
      <c r="X1682" s="328"/>
      <c r="Y1682" s="343"/>
      <c r="Z1682" s="343"/>
      <c r="AA1682" s="343"/>
      <c r="AB1682" s="343"/>
      <c r="AC1682" s="343"/>
      <c r="AD1682" s="343"/>
      <c r="AE1682" s="343"/>
      <c r="AF1682" s="343"/>
      <c r="AG1682" s="344"/>
      <c r="AH1682" s="344"/>
      <c r="AI1682" s="344"/>
      <c r="AJ1682" s="344"/>
      <c r="AK1682" s="344"/>
      <c r="AL1682" s="344"/>
      <c r="AM1682" s="344"/>
      <c r="AN1682" s="344"/>
      <c r="AO1682" s="344"/>
      <c r="AP1682" s="344"/>
      <c r="AQ1682" s="344"/>
      <c r="AR1682" s="344"/>
      <c r="AS1682" s="344"/>
      <c r="AT1682" s="344"/>
      <c r="AU1682" s="344"/>
    </row>
    <row r="1683" spans="1:47" ht="19.5" customHeight="1">
      <c r="B1683" s="675"/>
      <c r="C1683" s="676"/>
      <c r="D1683" s="657"/>
      <c r="E1683" s="657"/>
      <c r="F1683" s="657"/>
      <c r="G1683" s="657"/>
      <c r="H1683" s="657"/>
      <c r="I1683" s="657"/>
      <c r="J1683" s="657"/>
      <c r="K1683" s="657"/>
      <c r="L1683" s="657"/>
      <c r="M1683" s="657"/>
      <c r="N1683" s="657"/>
      <c r="O1683" s="657"/>
      <c r="P1683" s="657"/>
      <c r="Q1683" s="657"/>
      <c r="R1683" s="657"/>
      <c r="S1683" s="657"/>
      <c r="T1683" s="657"/>
      <c r="U1683" s="657"/>
      <c r="V1683" s="657"/>
      <c r="W1683" s="266"/>
      <c r="X1683" s="677"/>
      <c r="Y1683" s="657"/>
      <c r="Z1683" s="657"/>
      <c r="AA1683" s="657"/>
      <c r="AB1683" s="657"/>
      <c r="AC1683" s="657"/>
      <c r="AD1683" s="657"/>
      <c r="AE1683" s="657"/>
      <c r="AF1683" s="657"/>
      <c r="AG1683" s="221"/>
      <c r="AH1683" s="221"/>
      <c r="AI1683" s="221"/>
      <c r="AJ1683" s="221"/>
      <c r="AK1683" s="221"/>
      <c r="AL1683" s="221"/>
      <c r="AM1683" s="221"/>
      <c r="AN1683" s="221"/>
      <c r="AO1683" s="221"/>
      <c r="AP1683" s="221"/>
      <c r="AQ1683" s="221"/>
      <c r="AR1683" s="221"/>
      <c r="AS1683" s="221"/>
      <c r="AT1683" s="221"/>
      <c r="AU1683" s="221"/>
    </row>
    <row r="1684" spans="1:47" ht="15.6">
      <c r="B1684" s="243" t="s">
        <v>818</v>
      </c>
      <c r="C1684" s="244"/>
      <c r="D1684" s="513" t="s">
        <v>523</v>
      </c>
      <c r="E1684" s="219"/>
      <c r="F1684" s="513"/>
      <c r="G1684" s="219"/>
      <c r="H1684" s="219"/>
      <c r="I1684" s="219"/>
      <c r="J1684" s="219"/>
      <c r="K1684" s="219"/>
      <c r="L1684" s="219"/>
      <c r="M1684" s="219"/>
      <c r="N1684" s="219"/>
      <c r="O1684" s="219"/>
      <c r="P1684" s="219"/>
      <c r="Q1684" s="219"/>
      <c r="R1684" s="219"/>
      <c r="S1684" s="244"/>
      <c r="T1684" s="219"/>
      <c r="U1684" s="219"/>
      <c r="V1684" s="219"/>
      <c r="W1684" s="219"/>
      <c r="X1684" s="219"/>
      <c r="Y1684" s="219"/>
      <c r="Z1684" s="219"/>
      <c r="AA1684" s="219"/>
      <c r="AB1684" s="219"/>
      <c r="AC1684" s="219"/>
      <c r="AD1684" s="219"/>
      <c r="AE1684" s="219"/>
      <c r="AF1684" s="219"/>
      <c r="AG1684" s="233"/>
      <c r="AH1684" s="231"/>
      <c r="AI1684" s="231"/>
      <c r="AJ1684" s="231"/>
      <c r="AK1684" s="231"/>
      <c r="AL1684" s="231"/>
      <c r="AM1684" s="231"/>
      <c r="AN1684" s="231"/>
      <c r="AO1684" s="231"/>
      <c r="AP1684" s="231"/>
      <c r="AQ1684" s="231"/>
      <c r="AR1684" s="231"/>
      <c r="AS1684" s="231"/>
      <c r="AT1684" s="231"/>
    </row>
    <row r="1685" spans="1:47" ht="39.75" customHeight="1">
      <c r="B1685" s="964" t="s">
        <v>211</v>
      </c>
      <c r="C1685" s="966" t="s">
        <v>33</v>
      </c>
      <c r="D1685" s="246" t="s">
        <v>421</v>
      </c>
      <c r="E1685" s="970" t="s">
        <v>209</v>
      </c>
      <c r="F1685" s="971"/>
      <c r="G1685" s="971"/>
      <c r="H1685" s="971"/>
      <c r="I1685" s="971"/>
      <c r="J1685" s="971"/>
      <c r="K1685" s="971"/>
      <c r="L1685" s="971"/>
      <c r="M1685" s="971"/>
      <c r="N1685" s="971"/>
      <c r="O1685" s="971"/>
      <c r="P1685" s="972"/>
      <c r="Q1685" s="661"/>
      <c r="R1685" s="968" t="s">
        <v>213</v>
      </c>
      <c r="S1685" s="246" t="s">
        <v>422</v>
      </c>
      <c r="T1685" s="961" t="s">
        <v>212</v>
      </c>
      <c r="U1685" s="962"/>
      <c r="V1685" s="962"/>
      <c r="W1685" s="962"/>
      <c r="X1685" s="962"/>
      <c r="Y1685" s="962"/>
      <c r="Z1685" s="962"/>
      <c r="AA1685" s="962"/>
      <c r="AB1685" s="962"/>
      <c r="AC1685" s="962"/>
      <c r="AD1685" s="962"/>
      <c r="AE1685" s="973"/>
      <c r="AF1685" s="896"/>
      <c r="AG1685" s="961" t="s">
        <v>242</v>
      </c>
      <c r="AH1685" s="962"/>
      <c r="AI1685" s="962"/>
      <c r="AJ1685" s="962"/>
      <c r="AK1685" s="962"/>
      <c r="AL1685" s="962"/>
      <c r="AM1685" s="962"/>
      <c r="AN1685" s="962"/>
      <c r="AO1685" s="962"/>
      <c r="AP1685" s="962"/>
      <c r="AQ1685" s="962"/>
      <c r="AR1685" s="962"/>
      <c r="AS1685" s="962"/>
      <c r="AT1685" s="962"/>
      <c r="AU1685" s="963"/>
    </row>
    <row r="1686" spans="1:47" ht="65.25" customHeight="1">
      <c r="B1686" s="965"/>
      <c r="C1686" s="967"/>
      <c r="D1686" s="247">
        <v>2027</v>
      </c>
      <c r="E1686" s="247">
        <v>2028</v>
      </c>
      <c r="F1686" s="247">
        <v>2029</v>
      </c>
      <c r="G1686" s="247">
        <v>2030</v>
      </c>
      <c r="H1686" s="247">
        <v>2031</v>
      </c>
      <c r="I1686" s="247">
        <v>2032</v>
      </c>
      <c r="J1686" s="247">
        <v>2033</v>
      </c>
      <c r="K1686" s="247">
        <v>2034</v>
      </c>
      <c r="L1686" s="247">
        <v>2035</v>
      </c>
      <c r="M1686" s="247">
        <v>2036</v>
      </c>
      <c r="N1686" s="247">
        <v>2037</v>
      </c>
      <c r="O1686" s="247">
        <v>2038</v>
      </c>
      <c r="P1686" s="247">
        <v>2039</v>
      </c>
      <c r="Q1686" s="382"/>
      <c r="R1686" s="969"/>
      <c r="S1686" s="247">
        <v>2027</v>
      </c>
      <c r="T1686" s="247">
        <v>2028</v>
      </c>
      <c r="U1686" s="247">
        <v>2029</v>
      </c>
      <c r="V1686" s="247">
        <v>2030</v>
      </c>
      <c r="W1686" s="247">
        <v>2031</v>
      </c>
      <c r="X1686" s="247">
        <v>2032</v>
      </c>
      <c r="Y1686" s="247">
        <v>2033</v>
      </c>
      <c r="Z1686" s="247">
        <v>2034</v>
      </c>
      <c r="AA1686" s="247">
        <v>2035</v>
      </c>
      <c r="AB1686" s="247">
        <v>2036</v>
      </c>
      <c r="AC1686" s="247">
        <v>2037</v>
      </c>
      <c r="AD1686" s="247">
        <v>2038</v>
      </c>
      <c r="AE1686" s="247">
        <v>2039</v>
      </c>
      <c r="AF1686" s="247"/>
      <c r="AG1686" s="247" t="str">
        <f>'1.  LRAMVA Summary'!$D$53</f>
        <v>Residential</v>
      </c>
      <c r="AH1686" s="247" t="str">
        <f>'1.  LRAMVA Summary'!$E$53</f>
        <v>GS&lt;50 kW</v>
      </c>
      <c r="AI1686" s="247" t="str">
        <f>'1.  LRAMVA Summary'!$F$53</f>
        <v>GS&gt;50 KW</v>
      </c>
      <c r="AJ1686" s="247" t="str">
        <f>'1.  LRAMVA Summary'!$G$53</f>
        <v>Street Lights</v>
      </c>
      <c r="AK1686" s="247" t="str">
        <f>'1.  LRAMVA Summary'!$H$53</f>
        <v/>
      </c>
      <c r="AL1686" s="247" t="str">
        <f>'1.  LRAMVA Summary'!$I$53</f>
        <v/>
      </c>
      <c r="AM1686" s="247" t="str">
        <f>'1.  LRAMVA Summary'!$J$53</f>
        <v/>
      </c>
      <c r="AN1686" s="247" t="str">
        <f>'1.  LRAMVA Summary'!$K$53</f>
        <v/>
      </c>
      <c r="AO1686" s="247" t="str">
        <f>'1.  LRAMVA Summary'!$L$53</f>
        <v/>
      </c>
      <c r="AP1686" s="247" t="str">
        <f>'1.  LRAMVA Summary'!$M$53</f>
        <v/>
      </c>
      <c r="AQ1686" s="247" t="str">
        <f>'1.  LRAMVA Summary'!$N$53</f>
        <v/>
      </c>
      <c r="AR1686" s="247" t="str">
        <f>'1.  LRAMVA Summary'!$O$53</f>
        <v/>
      </c>
      <c r="AS1686" s="247" t="str">
        <f>'1.  LRAMVA Summary'!$P$53</f>
        <v/>
      </c>
      <c r="AT1686" s="247" t="str">
        <f>'1.  LRAMVA Summary'!$Q$53</f>
        <v/>
      </c>
      <c r="AU1686" s="249" t="str">
        <f>'1.  LRAMVA Summary'!$R$53</f>
        <v>Total</v>
      </c>
    </row>
    <row r="1687" spans="1:47" ht="15" hidden="1" customHeight="1" outlineLevel="1">
      <c r="A1687" s="466"/>
      <c r="B1687" s="256"/>
      <c r="C1687" s="267"/>
      <c r="D1687" s="253"/>
      <c r="E1687" s="253"/>
      <c r="F1687" s="253"/>
      <c r="G1687" s="253"/>
      <c r="H1687" s="253"/>
      <c r="I1687" s="253"/>
      <c r="J1687" s="253"/>
      <c r="K1687" s="253"/>
      <c r="L1687" s="253"/>
      <c r="M1687" s="253"/>
      <c r="N1687" s="253"/>
      <c r="O1687" s="253"/>
      <c r="P1687" s="253"/>
      <c r="Q1687" s="253"/>
      <c r="R1687" s="253"/>
      <c r="S1687" s="253"/>
      <c r="T1687" s="253"/>
      <c r="U1687" s="253"/>
      <c r="V1687" s="253"/>
      <c r="W1687" s="253"/>
      <c r="X1687" s="253"/>
      <c r="Y1687" s="253"/>
      <c r="Z1687" s="253"/>
      <c r="AA1687" s="253"/>
      <c r="AB1687" s="253"/>
      <c r="AC1687" s="253"/>
      <c r="AD1687" s="253"/>
      <c r="AE1687" s="253"/>
      <c r="AF1687" s="253"/>
      <c r="AG1687" s="253">
        <f>'1.  LRAMVA Summary'!D749</f>
        <v>0</v>
      </c>
      <c r="AH1687" s="253">
        <f>'1.  LRAMVA Summary'!E749</f>
        <v>0</v>
      </c>
      <c r="AI1687" s="253">
        <f>'1.  LRAMVA Summary'!F749</f>
        <v>0</v>
      </c>
      <c r="AJ1687" s="253">
        <f>'1.  LRAMVA Summary'!G749</f>
        <v>0</v>
      </c>
      <c r="AK1687" s="253">
        <f>'1.  LRAMVA Summary'!H749</f>
        <v>0</v>
      </c>
      <c r="AL1687" s="253">
        <f>'1.  LRAMVA Summary'!I749</f>
        <v>0</v>
      </c>
      <c r="AM1687" s="253">
        <f>'1.  LRAMVA Summary'!J749</f>
        <v>0</v>
      </c>
      <c r="AN1687" s="253">
        <f>'1.  LRAMVA Summary'!K749</f>
        <v>0</v>
      </c>
      <c r="AO1687" s="253">
        <f>'1.  LRAMVA Summary'!L749</f>
        <v>0</v>
      </c>
      <c r="AP1687" s="253">
        <f>'1.  LRAMVA Summary'!M749</f>
        <v>0</v>
      </c>
      <c r="AQ1687" s="253">
        <f>'1.  LRAMVA Summary'!N749</f>
        <v>0</v>
      </c>
      <c r="AR1687" s="253">
        <f>'1.  LRAMVA Summary'!O749</f>
        <v>0</v>
      </c>
      <c r="AS1687" s="253">
        <f>'1.  LRAMVA Summary'!P749</f>
        <v>0</v>
      </c>
      <c r="AT1687" s="253">
        <f>'1.  LRAMVA Summary'!Q749</f>
        <v>0</v>
      </c>
      <c r="AU1687" s="254"/>
    </row>
    <row r="1688" spans="1:47" ht="15.6" collapsed="1">
      <c r="B1688" s="741"/>
      <c r="C1688" s="296"/>
      <c r="D1688" s="296"/>
      <c r="E1688" s="296"/>
      <c r="F1688" s="296"/>
      <c r="G1688" s="296"/>
      <c r="H1688" s="296"/>
      <c r="I1688" s="296"/>
      <c r="J1688" s="296"/>
      <c r="K1688" s="296"/>
      <c r="L1688" s="296"/>
      <c r="M1688" s="296"/>
      <c r="N1688" s="296"/>
      <c r="O1688" s="296"/>
      <c r="P1688" s="296"/>
      <c r="Q1688" s="296"/>
      <c r="R1688" s="296"/>
      <c r="S1688" s="296"/>
      <c r="T1688" s="296"/>
      <c r="U1688" s="296"/>
      <c r="V1688" s="296"/>
      <c r="W1688" s="296"/>
      <c r="X1688" s="296"/>
      <c r="Y1688" s="296"/>
      <c r="Z1688" s="296"/>
      <c r="AA1688" s="296"/>
      <c r="AB1688" s="296"/>
      <c r="AC1688" s="296"/>
      <c r="AD1688" s="296"/>
      <c r="AE1688" s="746"/>
      <c r="AF1688" s="296"/>
      <c r="AG1688" s="253" t="str">
        <f>'1.  LRAMVA Summary'!$D$54</f>
        <v>kWh</v>
      </c>
      <c r="AH1688" s="253" t="str">
        <f>'1.  LRAMVA Summary'!$E$54</f>
        <v>kWh</v>
      </c>
      <c r="AI1688" s="253" t="str">
        <f>'1.  LRAMVA Summary'!$F$54</f>
        <v>kW</v>
      </c>
      <c r="AJ1688" s="253" t="str">
        <f>'1.  LRAMVA Summary'!$G$54</f>
        <v>kW</v>
      </c>
      <c r="AK1688" s="253">
        <f>'1.  LRAMVA Summary'!$H$54</f>
        <v>0</v>
      </c>
      <c r="AL1688" s="253">
        <f>'1.  LRAMVA Summary'!$I$54</f>
        <v>0</v>
      </c>
      <c r="AM1688" s="253">
        <f>'1.  LRAMVA Summary'!$J$54</f>
        <v>0</v>
      </c>
      <c r="AN1688" s="253">
        <f>'1.  LRAMVA Summary'!$K$54</f>
        <v>0</v>
      </c>
      <c r="AO1688" s="253">
        <f>'1.  LRAMVA Summary'!$L$54</f>
        <v>0</v>
      </c>
      <c r="AP1688" s="253">
        <f>'1.  LRAMVA Summary'!$M$54</f>
        <v>0</v>
      </c>
      <c r="AQ1688" s="253">
        <f>'1.  LRAMVA Summary'!$N$54</f>
        <v>0</v>
      </c>
      <c r="AR1688" s="253">
        <f>'1.  LRAMVA Summary'!$O$54</f>
        <v>0</v>
      </c>
      <c r="AS1688" s="253">
        <f>'1.  LRAMVA Summary'!$P$54</f>
        <v>0</v>
      </c>
      <c r="AT1688" s="253">
        <f>'1.  LRAMVA Summary'!$Q$54</f>
        <v>0</v>
      </c>
      <c r="AU1688" s="291"/>
    </row>
    <row r="1689" spans="1:47" ht="15.6">
      <c r="B1689" s="742" t="s">
        <v>965</v>
      </c>
      <c r="C1689" s="296"/>
      <c r="D1689" s="296"/>
      <c r="E1689" s="296"/>
      <c r="F1689" s="296"/>
      <c r="G1689" s="296"/>
      <c r="H1689" s="296"/>
      <c r="I1689" s="296"/>
      <c r="J1689" s="296"/>
      <c r="K1689" s="296"/>
      <c r="L1689" s="296"/>
      <c r="M1689" s="296"/>
      <c r="N1689" s="296"/>
      <c r="O1689" s="296"/>
      <c r="P1689" s="296"/>
      <c r="Q1689" s="296"/>
      <c r="R1689" s="296"/>
      <c r="S1689" s="296"/>
      <c r="T1689" s="296"/>
      <c r="U1689" s="296"/>
      <c r="V1689" s="296"/>
      <c r="W1689" s="296"/>
      <c r="X1689" s="296"/>
      <c r="Y1689" s="296"/>
      <c r="Z1689" s="296"/>
      <c r="AA1689" s="296"/>
      <c r="AB1689" s="296"/>
      <c r="AC1689" s="296"/>
      <c r="AD1689" s="296"/>
      <c r="AE1689" s="746"/>
      <c r="AF1689" s="296"/>
      <c r="AG1689" s="744">
        <v>0</v>
      </c>
      <c r="AH1689" s="739">
        <v>0</v>
      </c>
      <c r="AI1689" s="739">
        <v>0</v>
      </c>
      <c r="AJ1689" s="739">
        <v>0</v>
      </c>
      <c r="AK1689" s="739">
        <v>0</v>
      </c>
      <c r="AL1689" s="739">
        <v>0</v>
      </c>
      <c r="AM1689" s="739">
        <v>0</v>
      </c>
      <c r="AN1689" s="739">
        <v>0</v>
      </c>
      <c r="AO1689" s="739">
        <v>0</v>
      </c>
      <c r="AP1689" s="739">
        <v>0</v>
      </c>
      <c r="AQ1689" s="739">
        <v>0</v>
      </c>
      <c r="AR1689" s="739">
        <v>0</v>
      </c>
      <c r="AS1689" s="739">
        <v>0</v>
      </c>
      <c r="AT1689" s="739">
        <v>0</v>
      </c>
      <c r="AU1689" s="740"/>
    </row>
    <row r="1690" spans="1:47" ht="15.6">
      <c r="B1690" s="743" t="s">
        <v>819</v>
      </c>
      <c r="C1690" s="357"/>
      <c r="D1690" s="357"/>
      <c r="E1690" s="357"/>
      <c r="F1690" s="357"/>
      <c r="G1690" s="357"/>
      <c r="H1690" s="357"/>
      <c r="I1690" s="357"/>
      <c r="J1690" s="357"/>
      <c r="K1690" s="357"/>
      <c r="L1690" s="357"/>
      <c r="M1690" s="357"/>
      <c r="N1690" s="357"/>
      <c r="O1690" s="357"/>
      <c r="P1690" s="357"/>
      <c r="Q1690" s="357"/>
      <c r="R1690" s="357"/>
      <c r="S1690" s="357"/>
      <c r="T1690" s="357"/>
      <c r="U1690" s="357"/>
      <c r="V1690" s="357"/>
      <c r="W1690" s="357"/>
      <c r="X1690" s="357"/>
      <c r="Y1690" s="357"/>
      <c r="Z1690" s="357"/>
      <c r="AA1690" s="357"/>
      <c r="AB1690" s="357"/>
      <c r="AC1690" s="357"/>
      <c r="AD1690" s="357"/>
      <c r="AE1690" s="747"/>
      <c r="AF1690" s="296"/>
      <c r="AG1690" s="745">
        <f>HLOOKUP(AG1686,'2. LRAMVA Threshold'!$B$42:$Q$60,19,FALSE)</f>
        <v>494885</v>
      </c>
      <c r="AH1690" s="745">
        <f>HLOOKUP(AH1686,'2. LRAMVA Threshold'!$B$42:$Q$60,19,FALSE)</f>
        <v>2573404</v>
      </c>
      <c r="AI1690" s="745">
        <f>HLOOKUP(AI1686,'2. LRAMVA Threshold'!$B$42:$Q$60,19,FALSE)</f>
        <v>576</v>
      </c>
      <c r="AJ1690" s="745">
        <f>HLOOKUP(AJ1686,'2. LRAMVA Threshold'!$B$42:$Q$60,19,FALSE)</f>
        <v>0</v>
      </c>
      <c r="AK1690" s="745">
        <f>HLOOKUP(AK1686,'2. LRAMVA Threshold'!$B$42:$Q$60,19,FALSE)</f>
        <v>0</v>
      </c>
      <c r="AL1690" s="745">
        <f>HLOOKUP(AL1686,'2. LRAMVA Threshold'!$B$42:$Q$60,19,FALSE)</f>
        <v>0</v>
      </c>
      <c r="AM1690" s="745">
        <f>HLOOKUP(AM1686,'2. LRAMVA Threshold'!$B$42:$Q$60,19,FALSE)</f>
        <v>0</v>
      </c>
      <c r="AN1690" s="745">
        <f>HLOOKUP(AN1686,'2. LRAMVA Threshold'!$B$42:$Q$60,19,FALSE)</f>
        <v>0</v>
      </c>
      <c r="AO1690" s="745">
        <f>HLOOKUP(AO1686,'2. LRAMVA Threshold'!$B$42:$Q$60,19,FALSE)</f>
        <v>0</v>
      </c>
      <c r="AP1690" s="745">
        <f>HLOOKUP(AP1686,'2. LRAMVA Threshold'!$B$42:$Q$60,19,FALSE)</f>
        <v>0</v>
      </c>
      <c r="AQ1690" s="745">
        <f>HLOOKUP(AQ1686,'2. LRAMVA Threshold'!$B$42:$Q$60,19,FALSE)</f>
        <v>0</v>
      </c>
      <c r="AR1690" s="745">
        <f>HLOOKUP(AR1686,'2. LRAMVA Threshold'!$B$42:$Q$60,19,FALSE)</f>
        <v>0</v>
      </c>
      <c r="AS1690" s="745">
        <f>HLOOKUP(AS1686,'2. LRAMVA Threshold'!$B$42:$Q$60,19,FALSE)</f>
        <v>0</v>
      </c>
      <c r="AT1690" s="745">
        <f>HLOOKUP(AT1686,'2. LRAMVA Threshold'!$B$42:$Q$60,19,FALSE)</f>
        <v>0</v>
      </c>
      <c r="AU1690" s="395"/>
    </row>
    <row r="1691" spans="1:47" ht="15">
      <c r="B1691" s="348"/>
      <c r="C1691" s="294"/>
      <c r="D1691" s="295"/>
      <c r="E1691" s="295"/>
      <c r="F1691" s="295"/>
      <c r="G1691" s="295"/>
      <c r="H1691" s="295"/>
      <c r="I1691" s="295"/>
      <c r="J1691" s="295"/>
      <c r="K1691" s="295"/>
      <c r="L1691" s="295"/>
      <c r="M1691" s="295"/>
      <c r="N1691" s="295"/>
      <c r="O1691" s="295"/>
      <c r="P1691" s="295"/>
      <c r="Q1691" s="295"/>
      <c r="R1691" s="295"/>
      <c r="S1691" s="296"/>
      <c r="T1691" s="295"/>
      <c r="U1691" s="295"/>
      <c r="V1691" s="295"/>
      <c r="W1691" s="265"/>
      <c r="X1691" s="265"/>
      <c r="Y1691" s="265"/>
      <c r="Z1691" s="265"/>
      <c r="AA1691" s="295"/>
      <c r="AB1691" s="295"/>
      <c r="AC1691" s="295"/>
      <c r="AD1691" s="295"/>
      <c r="AE1691" s="295"/>
      <c r="AF1691" s="295"/>
      <c r="AG1691" s="389"/>
      <c r="AH1691" s="389"/>
      <c r="AI1691" s="389"/>
      <c r="AJ1691" s="389"/>
      <c r="AK1691" s="389"/>
      <c r="AL1691" s="389"/>
      <c r="AM1691" s="389"/>
      <c r="AN1691" s="353"/>
      <c r="AO1691" s="353"/>
      <c r="AP1691" s="353"/>
      <c r="AQ1691" s="353"/>
      <c r="AR1691" s="353"/>
      <c r="AS1691" s="353"/>
      <c r="AT1691" s="353"/>
      <c r="AU1691" s="354"/>
    </row>
    <row r="1692" spans="1:47" ht="15">
      <c r="B1692" s="285" t="s">
        <v>744</v>
      </c>
      <c r="C1692" s="298"/>
      <c r="D1692" s="298"/>
      <c r="E1692" s="331"/>
      <c r="F1692" s="331"/>
      <c r="G1692" s="331"/>
      <c r="H1692" s="331"/>
      <c r="I1692" s="331"/>
      <c r="J1692" s="331"/>
      <c r="K1692" s="331"/>
      <c r="L1692" s="331"/>
      <c r="M1692" s="331"/>
      <c r="N1692" s="331"/>
      <c r="O1692" s="331"/>
      <c r="P1692" s="331"/>
      <c r="Q1692" s="331"/>
      <c r="R1692" s="331"/>
      <c r="S1692" s="253"/>
      <c r="T1692" s="300"/>
      <c r="U1692" s="300"/>
      <c r="V1692" s="300"/>
      <c r="W1692" s="299"/>
      <c r="X1692" s="299"/>
      <c r="Y1692" s="299"/>
      <c r="Z1692" s="299"/>
      <c r="AA1692" s="300"/>
      <c r="AB1692" s="300"/>
      <c r="AC1692" s="300"/>
      <c r="AD1692" s="300"/>
      <c r="AE1692" s="300"/>
      <c r="AF1692" s="300"/>
      <c r="AG1692" s="737">
        <f>HLOOKUP(AG35,'3.  Distribution Rates'!$C$122:$P$135,14,FALSE)</f>
        <v>0</v>
      </c>
      <c r="AH1692" s="737">
        <f>HLOOKUP(AH35,'3.  Distribution Rates'!$C$122:$P$135,14,FALSE)</f>
        <v>1.7999999999999999E-2</v>
      </c>
      <c r="AI1692" s="301">
        <f>HLOOKUP(AI35,'3.  Distribution Rates'!$C$122:$P$135,14,FALSE)</f>
        <v>3.7345000000000002</v>
      </c>
      <c r="AJ1692" s="301">
        <f>HLOOKUP(AJ35,'3.  Distribution Rates'!$C$122:$P$135,14,FALSE)</f>
        <v>3.9982000000000002</v>
      </c>
      <c r="AK1692" s="301">
        <f>HLOOKUP(AK35,'3.  Distribution Rates'!$C$122:$P$135,14,FALSE)</f>
        <v>0</v>
      </c>
      <c r="AL1692" s="301">
        <f>HLOOKUP(AL35,'3.  Distribution Rates'!$C$122:$P$135,14,FALSE)</f>
        <v>0</v>
      </c>
      <c r="AM1692" s="301">
        <f>HLOOKUP(AM35,'3.  Distribution Rates'!$C$122:$P$135,14,FALSE)</f>
        <v>0</v>
      </c>
      <c r="AN1692" s="301">
        <f>HLOOKUP(AN35,'3.  Distribution Rates'!$C$122:$P$135,14,FALSE)</f>
        <v>0</v>
      </c>
      <c r="AO1692" s="301">
        <f>HLOOKUP(AO35,'3.  Distribution Rates'!$C$122:$P$135,14,FALSE)</f>
        <v>0</v>
      </c>
      <c r="AP1692" s="301">
        <f>HLOOKUP(AP35,'3.  Distribution Rates'!$C$122:$P$135,14,FALSE)</f>
        <v>0</v>
      </c>
      <c r="AQ1692" s="301">
        <f>HLOOKUP(AQ35,'3.  Distribution Rates'!$C$122:$P$135,14,FALSE)</f>
        <v>0</v>
      </c>
      <c r="AR1692" s="301">
        <f>HLOOKUP(AR35,'3.  Distribution Rates'!$C$122:$P$135,14,FALSE)</f>
        <v>0</v>
      </c>
      <c r="AS1692" s="301">
        <f>HLOOKUP(AS35,'3.  Distribution Rates'!$C$122:$P$135,14,FALSE)</f>
        <v>0</v>
      </c>
      <c r="AT1692" s="301">
        <f>HLOOKUP(AT35,'3.  Distribution Rates'!$C$122:$P$135,14,FALSE)</f>
        <v>0</v>
      </c>
      <c r="AU1692" s="397"/>
    </row>
    <row r="1693" spans="1:47" ht="15">
      <c r="B1693" s="285" t="s">
        <v>820</v>
      </c>
      <c r="C1693" s="303"/>
      <c r="D1693" s="245"/>
      <c r="E1693" s="242"/>
      <c r="F1693" s="242"/>
      <c r="G1693" s="242"/>
      <c r="H1693" s="242"/>
      <c r="I1693" s="242"/>
      <c r="J1693" s="242"/>
      <c r="K1693" s="242"/>
      <c r="L1693" s="242"/>
      <c r="M1693" s="242"/>
      <c r="N1693" s="242"/>
      <c r="O1693" s="242"/>
      <c r="P1693" s="242"/>
      <c r="Q1693" s="242"/>
      <c r="R1693" s="242"/>
      <c r="S1693" s="253"/>
      <c r="T1693" s="242"/>
      <c r="U1693" s="242"/>
      <c r="V1693" s="242"/>
      <c r="W1693" s="245"/>
      <c r="X1693" s="245"/>
      <c r="Y1693" s="245"/>
      <c r="Z1693" s="245"/>
      <c r="AA1693" s="242"/>
      <c r="AB1693" s="242"/>
      <c r="AC1693" s="242"/>
      <c r="AD1693" s="242"/>
      <c r="AE1693" s="242"/>
      <c r="AF1693" s="242"/>
      <c r="AG1693" s="333">
        <f>'4.  2011-2014 LRAM'!AM150*AG1692</f>
        <v>0</v>
      </c>
      <c r="AH1693" s="333">
        <f>'4.  2011-2014 LRAM'!AN150*AH1692</f>
        <v>0</v>
      </c>
      <c r="AI1693" s="333">
        <f>'4.  2011-2014 LRAM'!AO150*AI1692</f>
        <v>0</v>
      </c>
      <c r="AJ1693" s="333">
        <f>'4.  2011-2014 LRAM'!AP150*AJ1692</f>
        <v>0</v>
      </c>
      <c r="AK1693" s="333">
        <f>'4.  2011-2014 LRAM'!AQ150*AK1692</f>
        <v>0</v>
      </c>
      <c r="AL1693" s="333">
        <f>'4.  2011-2014 LRAM'!AR150*AL1692</f>
        <v>0</v>
      </c>
      <c r="AM1693" s="333">
        <f>'4.  2011-2014 LRAM'!AS150*AM1692</f>
        <v>0</v>
      </c>
      <c r="AN1693" s="333">
        <f>'4.  2011-2014 LRAM'!AT150*AN1692</f>
        <v>0</v>
      </c>
      <c r="AO1693" s="333">
        <f>'4.  2011-2014 LRAM'!AU150*AO1692</f>
        <v>0</v>
      </c>
      <c r="AP1693" s="333">
        <f>'4.  2011-2014 LRAM'!AV150*AP1692</f>
        <v>0</v>
      </c>
      <c r="AQ1693" s="333">
        <f>'4.  2011-2014 LRAM'!AW150*AQ1692</f>
        <v>0</v>
      </c>
      <c r="AR1693" s="333">
        <f>'4.  2011-2014 LRAM'!AX150*AR1692</f>
        <v>0</v>
      </c>
      <c r="AS1693" s="333">
        <f>'4.  2011-2014 LRAM'!AY150*AS1692</f>
        <v>0</v>
      </c>
      <c r="AT1693" s="333">
        <f>'4.  2011-2014 LRAM'!AZ150*AT1692</f>
        <v>0</v>
      </c>
      <c r="AU1693" s="545">
        <f>SUM(AG1693:AT1693)</f>
        <v>0</v>
      </c>
    </row>
    <row r="1694" spans="1:47" ht="15">
      <c r="B1694" s="285" t="s">
        <v>821</v>
      </c>
      <c r="C1694" s="303"/>
      <c r="D1694" s="245"/>
      <c r="E1694" s="242"/>
      <c r="F1694" s="242"/>
      <c r="G1694" s="242"/>
      <c r="H1694" s="242"/>
      <c r="I1694" s="242"/>
      <c r="J1694" s="242"/>
      <c r="K1694" s="242"/>
      <c r="L1694" s="242"/>
      <c r="M1694" s="242"/>
      <c r="N1694" s="242"/>
      <c r="O1694" s="242"/>
      <c r="P1694" s="242"/>
      <c r="Q1694" s="242"/>
      <c r="R1694" s="242"/>
      <c r="S1694" s="253"/>
      <c r="T1694" s="242"/>
      <c r="U1694" s="242"/>
      <c r="V1694" s="242"/>
      <c r="W1694" s="245"/>
      <c r="X1694" s="245"/>
      <c r="Y1694" s="245"/>
      <c r="Z1694" s="245"/>
      <c r="AA1694" s="242"/>
      <c r="AB1694" s="242"/>
      <c r="AC1694" s="242"/>
      <c r="AD1694" s="242"/>
      <c r="AE1694" s="242"/>
      <c r="AF1694" s="242"/>
      <c r="AG1694" s="333">
        <f>'4.  2011-2014 LRAM'!AM290*AG1692</f>
        <v>0</v>
      </c>
      <c r="AH1694" s="333">
        <f>'4.  2011-2014 LRAM'!AN290*AH1692</f>
        <v>0</v>
      </c>
      <c r="AI1694" s="333">
        <f>'4.  2011-2014 LRAM'!AO290*AI1692</f>
        <v>0</v>
      </c>
      <c r="AJ1694" s="333">
        <f>'4.  2011-2014 LRAM'!AP290*AJ1692</f>
        <v>0</v>
      </c>
      <c r="AK1694" s="333">
        <f>'4.  2011-2014 LRAM'!AQ290*AK1692</f>
        <v>0</v>
      </c>
      <c r="AL1694" s="333">
        <f>'4.  2011-2014 LRAM'!AR290*AL1692</f>
        <v>0</v>
      </c>
      <c r="AM1694" s="333">
        <f>'4.  2011-2014 LRAM'!AS290*AM1692</f>
        <v>0</v>
      </c>
      <c r="AN1694" s="333">
        <f>'4.  2011-2014 LRAM'!AT290*AN1692</f>
        <v>0</v>
      </c>
      <c r="AO1694" s="333">
        <f>'4.  2011-2014 LRAM'!AU290*AO1692</f>
        <v>0</v>
      </c>
      <c r="AP1694" s="333">
        <f>'4.  2011-2014 LRAM'!AV290*AP1692</f>
        <v>0</v>
      </c>
      <c r="AQ1694" s="333">
        <f>'4.  2011-2014 LRAM'!AW290*AQ1692</f>
        <v>0</v>
      </c>
      <c r="AR1694" s="333">
        <f>'4.  2011-2014 LRAM'!AX290*AR1692</f>
        <v>0</v>
      </c>
      <c r="AS1694" s="333">
        <f>'4.  2011-2014 LRAM'!AY290*AS1692</f>
        <v>0</v>
      </c>
      <c r="AT1694" s="333">
        <f>'4.  2011-2014 LRAM'!AZ290*AT1692</f>
        <v>0</v>
      </c>
      <c r="AU1694" s="545">
        <f>SUM(AG1694:AT1694)</f>
        <v>0</v>
      </c>
    </row>
    <row r="1695" spans="1:47" ht="15">
      <c r="B1695" s="285" t="s">
        <v>822</v>
      </c>
      <c r="C1695" s="303"/>
      <c r="D1695" s="245"/>
      <c r="E1695" s="242"/>
      <c r="F1695" s="242"/>
      <c r="G1695" s="242"/>
      <c r="H1695" s="242"/>
      <c r="I1695" s="242"/>
      <c r="J1695" s="242"/>
      <c r="K1695" s="242"/>
      <c r="L1695" s="242"/>
      <c r="M1695" s="242"/>
      <c r="N1695" s="242"/>
      <c r="O1695" s="242"/>
      <c r="P1695" s="242"/>
      <c r="Q1695" s="242"/>
      <c r="R1695" s="242"/>
      <c r="S1695" s="253"/>
      <c r="T1695" s="242"/>
      <c r="U1695" s="242"/>
      <c r="V1695" s="242"/>
      <c r="W1695" s="245"/>
      <c r="X1695" s="245"/>
      <c r="Y1695" s="245"/>
      <c r="Z1695" s="245"/>
      <c r="AA1695" s="242"/>
      <c r="AB1695" s="242"/>
      <c r="AC1695" s="242"/>
      <c r="AD1695" s="242"/>
      <c r="AE1695" s="242"/>
      <c r="AF1695" s="242"/>
      <c r="AG1695" s="333">
        <f>'4.  2011-2014 LRAM'!AM427*AG1692</f>
        <v>0</v>
      </c>
      <c r="AH1695" s="333">
        <f>'4.  2011-2014 LRAM'!AN427*AH1692</f>
        <v>0</v>
      </c>
      <c r="AI1695" s="333">
        <f>'4.  2011-2014 LRAM'!AO427*AI1692</f>
        <v>0</v>
      </c>
      <c r="AJ1695" s="333">
        <f>'4.  2011-2014 LRAM'!AP427*AJ1692</f>
        <v>0</v>
      </c>
      <c r="AK1695" s="333">
        <f>'4.  2011-2014 LRAM'!AQ427*AK1692</f>
        <v>0</v>
      </c>
      <c r="AL1695" s="333">
        <f>'4.  2011-2014 LRAM'!AR427*AL1692</f>
        <v>0</v>
      </c>
      <c r="AM1695" s="333">
        <f>'4.  2011-2014 LRAM'!AS427*AM1692</f>
        <v>0</v>
      </c>
      <c r="AN1695" s="333">
        <f>'4.  2011-2014 LRAM'!AT427*AN1692</f>
        <v>0</v>
      </c>
      <c r="AO1695" s="333">
        <f>'4.  2011-2014 LRAM'!AU427*AO1692</f>
        <v>0</v>
      </c>
      <c r="AP1695" s="333">
        <f>'4.  2011-2014 LRAM'!AV427*AP1692</f>
        <v>0</v>
      </c>
      <c r="AQ1695" s="333">
        <f>'4.  2011-2014 LRAM'!AW427*AQ1692</f>
        <v>0</v>
      </c>
      <c r="AR1695" s="333">
        <f>'4.  2011-2014 LRAM'!AX427*AR1692</f>
        <v>0</v>
      </c>
      <c r="AS1695" s="333">
        <f>'4.  2011-2014 LRAM'!AY427*AS1692</f>
        <v>0</v>
      </c>
      <c r="AT1695" s="333">
        <f>'4.  2011-2014 LRAM'!AZ427*AT1692</f>
        <v>0</v>
      </c>
      <c r="AU1695" s="545">
        <f>SUM(AG1695:AT1695)</f>
        <v>0</v>
      </c>
    </row>
    <row r="1696" spans="1:47" ht="15">
      <c r="B1696" s="285" t="s">
        <v>823</v>
      </c>
      <c r="C1696" s="303"/>
      <c r="D1696" s="245"/>
      <c r="E1696" s="242"/>
      <c r="F1696" s="242"/>
      <c r="G1696" s="242"/>
      <c r="H1696" s="242"/>
      <c r="I1696" s="242"/>
      <c r="J1696" s="242"/>
      <c r="K1696" s="242"/>
      <c r="L1696" s="242"/>
      <c r="M1696" s="242"/>
      <c r="N1696" s="242"/>
      <c r="O1696" s="242"/>
      <c r="P1696" s="242"/>
      <c r="Q1696" s="242"/>
      <c r="R1696" s="242"/>
      <c r="S1696" s="253"/>
      <c r="T1696" s="242"/>
      <c r="U1696" s="242"/>
      <c r="V1696" s="242"/>
      <c r="W1696" s="245"/>
      <c r="X1696" s="245"/>
      <c r="Y1696" s="245"/>
      <c r="Z1696" s="245"/>
      <c r="AA1696" s="242"/>
      <c r="AB1696" s="242"/>
      <c r="AC1696" s="242"/>
      <c r="AD1696" s="242"/>
      <c r="AE1696" s="242"/>
      <c r="AF1696" s="242"/>
      <c r="AG1696" s="333">
        <f>'4.  2011-2014 LRAM'!AM565*AG1692</f>
        <v>0</v>
      </c>
      <c r="AH1696" s="333">
        <f>'4.  2011-2014 LRAM'!AN565*AH1692</f>
        <v>1567.5520655159996</v>
      </c>
      <c r="AI1696" s="333">
        <f>'4.  2011-2014 LRAM'!AO565*AI1692</f>
        <v>6670.222823290027</v>
      </c>
      <c r="AJ1696" s="333">
        <f>'4.  2011-2014 LRAM'!AP565*AJ1692</f>
        <v>0</v>
      </c>
      <c r="AK1696" s="333">
        <f>'4.  2011-2014 LRAM'!AQ565*AK1692</f>
        <v>0</v>
      </c>
      <c r="AL1696" s="333">
        <f>'4.  2011-2014 LRAM'!AR565*AL1692</f>
        <v>0</v>
      </c>
      <c r="AM1696" s="333">
        <f>'4.  2011-2014 LRAM'!AS565*AM1692</f>
        <v>0</v>
      </c>
      <c r="AN1696" s="333">
        <f>'4.  2011-2014 LRAM'!AT565*AN1692</f>
        <v>0</v>
      </c>
      <c r="AO1696" s="333">
        <f>'4.  2011-2014 LRAM'!AU565*AO1692</f>
        <v>0</v>
      </c>
      <c r="AP1696" s="333">
        <f>'4.  2011-2014 LRAM'!AV565*AP1692</f>
        <v>0</v>
      </c>
      <c r="AQ1696" s="333">
        <f>'4.  2011-2014 LRAM'!AW565*AQ1692</f>
        <v>0</v>
      </c>
      <c r="AR1696" s="333">
        <f>'4.  2011-2014 LRAM'!AX565*AR1692</f>
        <v>0</v>
      </c>
      <c r="AS1696" s="333">
        <f>'4.  2011-2014 LRAM'!AY565*AS1692</f>
        <v>0</v>
      </c>
      <c r="AT1696" s="333">
        <f>'4.  2011-2014 LRAM'!AZ565*AT1692</f>
        <v>0</v>
      </c>
      <c r="AU1696" s="545">
        <f t="shared" ref="AU1696:AU1705" si="3684">SUM(AG1696:AT1696)</f>
        <v>8237.7748888060269</v>
      </c>
    </row>
    <row r="1697" spans="2:47" ht="15">
      <c r="B1697" s="285" t="s">
        <v>824</v>
      </c>
      <c r="C1697" s="303"/>
      <c r="D1697" s="245"/>
      <c r="E1697" s="242"/>
      <c r="F1697" s="242"/>
      <c r="G1697" s="242"/>
      <c r="H1697" s="242"/>
      <c r="I1697" s="242"/>
      <c r="J1697" s="242"/>
      <c r="K1697" s="242"/>
      <c r="L1697" s="242"/>
      <c r="M1697" s="242"/>
      <c r="N1697" s="242"/>
      <c r="O1697" s="242"/>
      <c r="P1697" s="242"/>
      <c r="Q1697" s="242"/>
      <c r="R1697" s="242"/>
      <c r="S1697" s="253"/>
      <c r="T1697" s="242"/>
      <c r="U1697" s="242"/>
      <c r="V1697" s="242"/>
      <c r="W1697" s="245"/>
      <c r="X1697" s="245"/>
      <c r="Y1697" s="245"/>
      <c r="Z1697" s="245"/>
      <c r="AA1697" s="242"/>
      <c r="AB1697" s="242"/>
      <c r="AC1697" s="242"/>
      <c r="AD1697" s="242"/>
      <c r="AE1697" s="242"/>
      <c r="AF1697" s="242"/>
      <c r="AG1697" s="333">
        <f>AG219*AG1692</f>
        <v>0</v>
      </c>
      <c r="AH1697" s="333">
        <f>AH219*AH1692</f>
        <v>2686.9017599999997</v>
      </c>
      <c r="AI1697" s="333">
        <f>AI219*AI1692</f>
        <v>7867.5458400000016</v>
      </c>
      <c r="AJ1697" s="333">
        <f t="shared" ref="AJ1697:AT1697" si="3685">AJ219*AJ1692</f>
        <v>0</v>
      </c>
      <c r="AK1697" s="333">
        <f t="shared" si="3685"/>
        <v>0</v>
      </c>
      <c r="AL1697" s="333">
        <f t="shared" si="3685"/>
        <v>0</v>
      </c>
      <c r="AM1697" s="333">
        <f t="shared" si="3685"/>
        <v>0</v>
      </c>
      <c r="AN1697" s="333">
        <f t="shared" si="3685"/>
        <v>0</v>
      </c>
      <c r="AO1697" s="333">
        <f t="shared" si="3685"/>
        <v>0</v>
      </c>
      <c r="AP1697" s="333">
        <f t="shared" si="3685"/>
        <v>0</v>
      </c>
      <c r="AQ1697" s="333">
        <f t="shared" si="3685"/>
        <v>0</v>
      </c>
      <c r="AR1697" s="333">
        <f t="shared" si="3685"/>
        <v>0</v>
      </c>
      <c r="AS1697" s="333">
        <f t="shared" si="3685"/>
        <v>0</v>
      </c>
      <c r="AT1697" s="333">
        <f t="shared" si="3685"/>
        <v>0</v>
      </c>
      <c r="AU1697" s="545">
        <f t="shared" si="3684"/>
        <v>10554.447600000001</v>
      </c>
    </row>
    <row r="1698" spans="2:47" ht="15">
      <c r="B1698" s="285" t="s">
        <v>825</v>
      </c>
      <c r="C1698" s="303"/>
      <c r="D1698" s="245"/>
      <c r="E1698" s="242"/>
      <c r="F1698" s="242"/>
      <c r="G1698" s="242"/>
      <c r="H1698" s="242"/>
      <c r="I1698" s="242"/>
      <c r="J1698" s="242"/>
      <c r="K1698" s="242"/>
      <c r="L1698" s="242"/>
      <c r="M1698" s="242"/>
      <c r="N1698" s="242"/>
      <c r="O1698" s="242"/>
      <c r="P1698" s="242"/>
      <c r="Q1698" s="242"/>
      <c r="R1698" s="242"/>
      <c r="S1698" s="253"/>
      <c r="T1698" s="242"/>
      <c r="U1698" s="242"/>
      <c r="V1698" s="242"/>
      <c r="W1698" s="245"/>
      <c r="X1698" s="245"/>
      <c r="Y1698" s="245"/>
      <c r="Z1698" s="245"/>
      <c r="AA1698" s="242"/>
      <c r="AB1698" s="242"/>
      <c r="AC1698" s="242"/>
      <c r="AD1698" s="242"/>
      <c r="AE1698" s="242"/>
      <c r="AF1698" s="242"/>
      <c r="AG1698" s="333">
        <f t="shared" ref="AG1698:AT1698" si="3686">AG410*AG1692</f>
        <v>0</v>
      </c>
      <c r="AH1698" s="333">
        <f>AH410*AH1692</f>
        <v>1529.2313999999999</v>
      </c>
      <c r="AI1698" s="333">
        <f>AI410*AI1692</f>
        <v>4355.9207999999999</v>
      </c>
      <c r="AJ1698" s="333">
        <f t="shared" si="3686"/>
        <v>0</v>
      </c>
      <c r="AK1698" s="333">
        <f t="shared" si="3686"/>
        <v>0</v>
      </c>
      <c r="AL1698" s="333">
        <f t="shared" si="3686"/>
        <v>0</v>
      </c>
      <c r="AM1698" s="333">
        <f t="shared" si="3686"/>
        <v>0</v>
      </c>
      <c r="AN1698" s="333">
        <f t="shared" si="3686"/>
        <v>0</v>
      </c>
      <c r="AO1698" s="333">
        <f t="shared" si="3686"/>
        <v>0</v>
      </c>
      <c r="AP1698" s="333">
        <f t="shared" si="3686"/>
        <v>0</v>
      </c>
      <c r="AQ1698" s="333">
        <f t="shared" si="3686"/>
        <v>0</v>
      </c>
      <c r="AR1698" s="333">
        <f t="shared" si="3686"/>
        <v>0</v>
      </c>
      <c r="AS1698" s="333">
        <f t="shared" si="3686"/>
        <v>0</v>
      </c>
      <c r="AT1698" s="333">
        <f t="shared" si="3686"/>
        <v>0</v>
      </c>
      <c r="AU1698" s="545">
        <f t="shared" si="3684"/>
        <v>5885.1521999999995</v>
      </c>
    </row>
    <row r="1699" spans="2:47" ht="15">
      <c r="B1699" s="285" t="s">
        <v>826</v>
      </c>
      <c r="C1699" s="303"/>
      <c r="D1699" s="245"/>
      <c r="E1699" s="242"/>
      <c r="F1699" s="242"/>
      <c r="G1699" s="242"/>
      <c r="H1699" s="242"/>
      <c r="I1699" s="242"/>
      <c r="J1699" s="242"/>
      <c r="K1699" s="242"/>
      <c r="L1699" s="242"/>
      <c r="M1699" s="242"/>
      <c r="N1699" s="242"/>
      <c r="O1699" s="242"/>
      <c r="P1699" s="242"/>
      <c r="Q1699" s="242"/>
      <c r="R1699" s="242"/>
      <c r="S1699" s="253"/>
      <c r="T1699" s="242"/>
      <c r="U1699" s="242"/>
      <c r="V1699" s="242"/>
      <c r="W1699" s="245"/>
      <c r="X1699" s="245"/>
      <c r="Y1699" s="245"/>
      <c r="Z1699" s="245"/>
      <c r="AA1699" s="242"/>
      <c r="AB1699" s="242"/>
      <c r="AC1699" s="242"/>
      <c r="AD1699" s="242"/>
      <c r="AE1699" s="242"/>
      <c r="AF1699" s="242"/>
      <c r="AG1699" s="333">
        <f t="shared" ref="AG1699:AT1699" si="3687">AG601*AG1692</f>
        <v>0</v>
      </c>
      <c r="AH1699" s="333">
        <f t="shared" si="3687"/>
        <v>4949.991</v>
      </c>
      <c r="AI1699" s="333">
        <f t="shared" si="3687"/>
        <v>17827.0092</v>
      </c>
      <c r="AJ1699" s="333">
        <f t="shared" si="3687"/>
        <v>0</v>
      </c>
      <c r="AK1699" s="333">
        <f t="shared" si="3687"/>
        <v>0</v>
      </c>
      <c r="AL1699" s="333">
        <f t="shared" si="3687"/>
        <v>0</v>
      </c>
      <c r="AM1699" s="333">
        <f t="shared" si="3687"/>
        <v>0</v>
      </c>
      <c r="AN1699" s="333">
        <f t="shared" si="3687"/>
        <v>0</v>
      </c>
      <c r="AO1699" s="333">
        <f t="shared" si="3687"/>
        <v>0</v>
      </c>
      <c r="AP1699" s="333">
        <f t="shared" si="3687"/>
        <v>0</v>
      </c>
      <c r="AQ1699" s="333">
        <f t="shared" si="3687"/>
        <v>0</v>
      </c>
      <c r="AR1699" s="333">
        <f t="shared" si="3687"/>
        <v>0</v>
      </c>
      <c r="AS1699" s="333">
        <f t="shared" si="3687"/>
        <v>0</v>
      </c>
      <c r="AT1699" s="333">
        <f t="shared" si="3687"/>
        <v>0</v>
      </c>
      <c r="AU1699" s="545">
        <f t="shared" si="3684"/>
        <v>22777.000200000002</v>
      </c>
    </row>
    <row r="1700" spans="2:47" ht="15">
      <c r="B1700" s="285" t="s">
        <v>827</v>
      </c>
      <c r="C1700" s="303"/>
      <c r="D1700" s="245"/>
      <c r="E1700" s="242"/>
      <c r="F1700" s="242"/>
      <c r="G1700" s="242"/>
      <c r="H1700" s="242"/>
      <c r="I1700" s="242"/>
      <c r="J1700" s="242"/>
      <c r="K1700" s="242"/>
      <c r="L1700" s="242"/>
      <c r="M1700" s="242"/>
      <c r="N1700" s="242"/>
      <c r="O1700" s="242"/>
      <c r="P1700" s="242"/>
      <c r="Q1700" s="242"/>
      <c r="R1700" s="242"/>
      <c r="S1700" s="253"/>
      <c r="T1700" s="242"/>
      <c r="U1700" s="242"/>
      <c r="V1700" s="242"/>
      <c r="W1700" s="245"/>
      <c r="X1700" s="245"/>
      <c r="Y1700" s="245"/>
      <c r="Z1700" s="245"/>
      <c r="AA1700" s="242"/>
      <c r="AB1700" s="242"/>
      <c r="AC1700" s="242"/>
      <c r="AD1700" s="242"/>
      <c r="AE1700" s="242"/>
      <c r="AF1700" s="242"/>
      <c r="AG1700" s="333">
        <f t="shared" ref="AG1700:AT1700" si="3688">AG792*AG1692</f>
        <v>0</v>
      </c>
      <c r="AH1700" s="333">
        <f t="shared" si="3688"/>
        <v>0</v>
      </c>
      <c r="AI1700" s="333">
        <f t="shared" si="3688"/>
        <v>0</v>
      </c>
      <c r="AJ1700" s="333">
        <f t="shared" si="3688"/>
        <v>0</v>
      </c>
      <c r="AK1700" s="333">
        <f t="shared" si="3688"/>
        <v>0</v>
      </c>
      <c r="AL1700" s="333">
        <f t="shared" si="3688"/>
        <v>0</v>
      </c>
      <c r="AM1700" s="333">
        <f t="shared" si="3688"/>
        <v>0</v>
      </c>
      <c r="AN1700" s="333">
        <f t="shared" si="3688"/>
        <v>0</v>
      </c>
      <c r="AO1700" s="333">
        <f t="shared" si="3688"/>
        <v>0</v>
      </c>
      <c r="AP1700" s="333">
        <f t="shared" si="3688"/>
        <v>0</v>
      </c>
      <c r="AQ1700" s="333">
        <f t="shared" si="3688"/>
        <v>0</v>
      </c>
      <c r="AR1700" s="333">
        <f t="shared" si="3688"/>
        <v>0</v>
      </c>
      <c r="AS1700" s="333">
        <f t="shared" si="3688"/>
        <v>0</v>
      </c>
      <c r="AT1700" s="333">
        <f t="shared" si="3688"/>
        <v>0</v>
      </c>
      <c r="AU1700" s="545">
        <f t="shared" si="3684"/>
        <v>0</v>
      </c>
    </row>
    <row r="1701" spans="2:47" ht="15">
      <c r="B1701" s="285" t="s">
        <v>828</v>
      </c>
      <c r="C1701" s="303"/>
      <c r="D1701" s="245"/>
      <c r="E1701" s="242"/>
      <c r="F1701" s="242"/>
      <c r="G1701" s="242"/>
      <c r="H1701" s="242"/>
      <c r="I1701" s="242"/>
      <c r="J1701" s="242"/>
      <c r="K1701" s="242"/>
      <c r="L1701" s="242"/>
      <c r="M1701" s="242"/>
      <c r="N1701" s="242"/>
      <c r="O1701" s="242"/>
      <c r="P1701" s="242"/>
      <c r="Q1701" s="242"/>
      <c r="R1701" s="242"/>
      <c r="S1701" s="253"/>
      <c r="T1701" s="242"/>
      <c r="U1701" s="242"/>
      <c r="V1701" s="242"/>
      <c r="W1701" s="245"/>
      <c r="X1701" s="245"/>
      <c r="Y1701" s="245"/>
      <c r="Z1701" s="245"/>
      <c r="AA1701" s="242"/>
      <c r="AB1701" s="242"/>
      <c r="AC1701" s="242"/>
      <c r="AD1701" s="242"/>
      <c r="AE1701" s="242"/>
      <c r="AF1701" s="242"/>
      <c r="AG1701" s="333">
        <f t="shared" ref="AG1701:AT1701" si="3689">AG988*AG1692</f>
        <v>0</v>
      </c>
      <c r="AH1701" s="333">
        <f t="shared" si="3689"/>
        <v>0</v>
      </c>
      <c r="AI1701" s="333">
        <f t="shared" si="3689"/>
        <v>0</v>
      </c>
      <c r="AJ1701" s="333">
        <f t="shared" si="3689"/>
        <v>0</v>
      </c>
      <c r="AK1701" s="333">
        <f t="shared" si="3689"/>
        <v>0</v>
      </c>
      <c r="AL1701" s="333">
        <f t="shared" si="3689"/>
        <v>0</v>
      </c>
      <c r="AM1701" s="333">
        <f t="shared" si="3689"/>
        <v>0</v>
      </c>
      <c r="AN1701" s="333">
        <f t="shared" si="3689"/>
        <v>0</v>
      </c>
      <c r="AO1701" s="333">
        <f t="shared" si="3689"/>
        <v>0</v>
      </c>
      <c r="AP1701" s="333">
        <f t="shared" si="3689"/>
        <v>0</v>
      </c>
      <c r="AQ1701" s="333">
        <f t="shared" si="3689"/>
        <v>0</v>
      </c>
      <c r="AR1701" s="333">
        <f t="shared" si="3689"/>
        <v>0</v>
      </c>
      <c r="AS1701" s="333">
        <f t="shared" si="3689"/>
        <v>0</v>
      </c>
      <c r="AT1701" s="333">
        <f t="shared" si="3689"/>
        <v>0</v>
      </c>
      <c r="AU1701" s="545">
        <f t="shared" si="3684"/>
        <v>0</v>
      </c>
    </row>
    <row r="1702" spans="2:47" ht="15">
      <c r="B1702" s="285" t="s">
        <v>829</v>
      </c>
      <c r="C1702" s="303"/>
      <c r="D1702" s="245"/>
      <c r="E1702" s="242"/>
      <c r="F1702" s="242"/>
      <c r="G1702" s="242"/>
      <c r="H1702" s="242"/>
      <c r="I1702" s="242"/>
      <c r="J1702" s="242"/>
      <c r="K1702" s="242"/>
      <c r="L1702" s="242"/>
      <c r="M1702" s="242"/>
      <c r="N1702" s="242"/>
      <c r="O1702" s="242"/>
      <c r="P1702" s="242"/>
      <c r="Q1702" s="242"/>
      <c r="R1702" s="242"/>
      <c r="S1702" s="253"/>
      <c r="T1702" s="242"/>
      <c r="U1702" s="242"/>
      <c r="V1702" s="242"/>
      <c r="W1702" s="245"/>
      <c r="X1702" s="245"/>
      <c r="Y1702" s="245"/>
      <c r="Z1702" s="245"/>
      <c r="AA1702" s="242"/>
      <c r="AB1702" s="242"/>
      <c r="AC1702" s="242"/>
      <c r="AD1702" s="242"/>
      <c r="AE1702" s="242"/>
      <c r="AF1702" s="242"/>
      <c r="AG1702" s="333">
        <f t="shared" ref="AG1702:AT1702" si="3690">AG1183*AG1692</f>
        <v>0</v>
      </c>
      <c r="AH1702" s="333">
        <f t="shared" si="3690"/>
        <v>0</v>
      </c>
      <c r="AI1702" s="333">
        <f t="shared" si="3690"/>
        <v>0</v>
      </c>
      <c r="AJ1702" s="333">
        <f t="shared" si="3690"/>
        <v>0</v>
      </c>
      <c r="AK1702" s="333">
        <f t="shared" si="3690"/>
        <v>0</v>
      </c>
      <c r="AL1702" s="333">
        <f t="shared" si="3690"/>
        <v>0</v>
      </c>
      <c r="AM1702" s="333">
        <f t="shared" si="3690"/>
        <v>0</v>
      </c>
      <c r="AN1702" s="333">
        <f t="shared" si="3690"/>
        <v>0</v>
      </c>
      <c r="AO1702" s="333">
        <f t="shared" si="3690"/>
        <v>0</v>
      </c>
      <c r="AP1702" s="333">
        <f t="shared" si="3690"/>
        <v>0</v>
      </c>
      <c r="AQ1702" s="333">
        <f t="shared" si="3690"/>
        <v>0</v>
      </c>
      <c r="AR1702" s="333">
        <f t="shared" si="3690"/>
        <v>0</v>
      </c>
      <c r="AS1702" s="333">
        <f t="shared" si="3690"/>
        <v>0</v>
      </c>
      <c r="AT1702" s="333">
        <f t="shared" si="3690"/>
        <v>0</v>
      </c>
      <c r="AU1702" s="545">
        <f t="shared" si="3684"/>
        <v>0</v>
      </c>
    </row>
    <row r="1703" spans="2:47" ht="15">
      <c r="B1703" s="285" t="s">
        <v>830</v>
      </c>
      <c r="C1703" s="303"/>
      <c r="D1703" s="245"/>
      <c r="E1703" s="242"/>
      <c r="F1703" s="242"/>
      <c r="G1703" s="242"/>
      <c r="H1703" s="242"/>
      <c r="I1703" s="242"/>
      <c r="J1703" s="242"/>
      <c r="K1703" s="242"/>
      <c r="L1703" s="242"/>
      <c r="M1703" s="242"/>
      <c r="N1703" s="242"/>
      <c r="O1703" s="242"/>
      <c r="P1703" s="242"/>
      <c r="Q1703" s="242"/>
      <c r="R1703" s="242"/>
      <c r="S1703" s="253"/>
      <c r="T1703" s="242"/>
      <c r="U1703" s="242"/>
      <c r="V1703" s="242"/>
      <c r="W1703" s="245"/>
      <c r="X1703" s="245"/>
      <c r="Y1703" s="245"/>
      <c r="Z1703" s="245"/>
      <c r="AA1703" s="242"/>
      <c r="AB1703" s="242"/>
      <c r="AC1703" s="242"/>
      <c r="AD1703" s="242"/>
      <c r="AE1703" s="242"/>
      <c r="AF1703" s="242"/>
      <c r="AG1703" s="333">
        <f t="shared" ref="AG1703:AT1703" si="3691">AG1378*AG1692</f>
        <v>0</v>
      </c>
      <c r="AH1703" s="333">
        <f t="shared" si="3691"/>
        <v>0</v>
      </c>
      <c r="AI1703" s="333">
        <f t="shared" si="3691"/>
        <v>0</v>
      </c>
      <c r="AJ1703" s="333">
        <f t="shared" si="3691"/>
        <v>0</v>
      </c>
      <c r="AK1703" s="333">
        <f t="shared" si="3691"/>
        <v>0</v>
      </c>
      <c r="AL1703" s="333">
        <f t="shared" si="3691"/>
        <v>0</v>
      </c>
      <c r="AM1703" s="333">
        <f t="shared" si="3691"/>
        <v>0</v>
      </c>
      <c r="AN1703" s="333">
        <f t="shared" si="3691"/>
        <v>0</v>
      </c>
      <c r="AO1703" s="333">
        <f t="shared" si="3691"/>
        <v>0</v>
      </c>
      <c r="AP1703" s="333">
        <f t="shared" si="3691"/>
        <v>0</v>
      </c>
      <c r="AQ1703" s="333">
        <f t="shared" si="3691"/>
        <v>0</v>
      </c>
      <c r="AR1703" s="333">
        <f t="shared" si="3691"/>
        <v>0</v>
      </c>
      <c r="AS1703" s="333">
        <f t="shared" si="3691"/>
        <v>0</v>
      </c>
      <c r="AT1703" s="333">
        <f t="shared" si="3691"/>
        <v>0</v>
      </c>
      <c r="AU1703" s="545">
        <f t="shared" si="3684"/>
        <v>0</v>
      </c>
    </row>
    <row r="1704" spans="2:47" ht="15">
      <c r="B1704" s="285" t="s">
        <v>831</v>
      </c>
      <c r="C1704" s="303"/>
      <c r="D1704" s="245"/>
      <c r="E1704" s="242"/>
      <c r="F1704" s="242"/>
      <c r="G1704" s="242"/>
      <c r="H1704" s="242"/>
      <c r="I1704" s="242"/>
      <c r="J1704" s="242"/>
      <c r="K1704" s="242"/>
      <c r="L1704" s="242"/>
      <c r="M1704" s="242"/>
      <c r="N1704" s="242"/>
      <c r="O1704" s="242"/>
      <c r="P1704" s="242"/>
      <c r="Q1704" s="242"/>
      <c r="R1704" s="242"/>
      <c r="S1704" s="253"/>
      <c r="T1704" s="242"/>
      <c r="U1704" s="242"/>
      <c r="V1704" s="242"/>
      <c r="W1704" s="245"/>
      <c r="X1704" s="245"/>
      <c r="Y1704" s="245"/>
      <c r="Z1704" s="245"/>
      <c r="AA1704" s="242"/>
      <c r="AB1704" s="242"/>
      <c r="AC1704" s="242"/>
      <c r="AD1704" s="242"/>
      <c r="AE1704" s="242"/>
      <c r="AF1704" s="242"/>
      <c r="AG1704" s="333">
        <f t="shared" ref="AG1704:AT1704" si="3692">AG1572*AG1692</f>
        <v>0</v>
      </c>
      <c r="AH1704" s="333">
        <f t="shared" si="3692"/>
        <v>0</v>
      </c>
      <c r="AI1704" s="333">
        <f t="shared" si="3692"/>
        <v>0</v>
      </c>
      <c r="AJ1704" s="333">
        <f t="shared" si="3692"/>
        <v>0</v>
      </c>
      <c r="AK1704" s="333">
        <f t="shared" si="3692"/>
        <v>0</v>
      </c>
      <c r="AL1704" s="333">
        <f t="shared" si="3692"/>
        <v>0</v>
      </c>
      <c r="AM1704" s="333">
        <f t="shared" si="3692"/>
        <v>0</v>
      </c>
      <c r="AN1704" s="333">
        <f t="shared" si="3692"/>
        <v>0</v>
      </c>
      <c r="AO1704" s="333">
        <f t="shared" si="3692"/>
        <v>0</v>
      </c>
      <c r="AP1704" s="333">
        <f t="shared" si="3692"/>
        <v>0</v>
      </c>
      <c r="AQ1704" s="333">
        <f t="shared" si="3692"/>
        <v>0</v>
      </c>
      <c r="AR1704" s="333">
        <f t="shared" si="3692"/>
        <v>0</v>
      </c>
      <c r="AS1704" s="333">
        <f t="shared" si="3692"/>
        <v>0</v>
      </c>
      <c r="AT1704" s="333">
        <f t="shared" si="3692"/>
        <v>0</v>
      </c>
      <c r="AU1704" s="545">
        <f t="shared" si="3684"/>
        <v>0</v>
      </c>
    </row>
    <row r="1705" spans="2:47" ht="15.6">
      <c r="B1705" s="307" t="s">
        <v>909</v>
      </c>
      <c r="C1705" s="303"/>
      <c r="D1705" s="265"/>
      <c r="E1705" s="295"/>
      <c r="F1705" s="295"/>
      <c r="G1705" s="295"/>
      <c r="H1705" s="295"/>
      <c r="I1705" s="295"/>
      <c r="J1705" s="295"/>
      <c r="K1705" s="295"/>
      <c r="L1705" s="295"/>
      <c r="M1705" s="295"/>
      <c r="N1705" s="295"/>
      <c r="O1705" s="295"/>
      <c r="P1705" s="295"/>
      <c r="Q1705" s="295"/>
      <c r="R1705" s="295"/>
      <c r="S1705" s="262"/>
      <c r="T1705" s="295"/>
      <c r="U1705" s="295"/>
      <c r="V1705" s="295"/>
      <c r="W1705" s="265"/>
      <c r="X1705" s="265"/>
      <c r="Y1705" s="265"/>
      <c r="Z1705" s="265"/>
      <c r="AA1705" s="295"/>
      <c r="AB1705" s="295"/>
      <c r="AC1705" s="295"/>
      <c r="AD1705" s="295"/>
      <c r="AE1705" s="295"/>
      <c r="AF1705" s="295"/>
      <c r="AG1705" s="304">
        <f>SUM(AG1693:AG1704)</f>
        <v>0</v>
      </c>
      <c r="AH1705" s="304">
        <f>SUM(AH1693:AH1704)</f>
        <v>10733.676225515999</v>
      </c>
      <c r="AI1705" s="304">
        <f t="shared" ref="AI1705:AT1705" si="3693">SUM(AI1693:AI1704)</f>
        <v>36720.69866329003</v>
      </c>
      <c r="AJ1705" s="304">
        <f t="shared" si="3693"/>
        <v>0</v>
      </c>
      <c r="AK1705" s="304">
        <f t="shared" si="3693"/>
        <v>0</v>
      </c>
      <c r="AL1705" s="304">
        <f t="shared" si="3693"/>
        <v>0</v>
      </c>
      <c r="AM1705" s="304">
        <f t="shared" si="3693"/>
        <v>0</v>
      </c>
      <c r="AN1705" s="304">
        <f t="shared" si="3693"/>
        <v>0</v>
      </c>
      <c r="AO1705" s="304">
        <f t="shared" si="3693"/>
        <v>0</v>
      </c>
      <c r="AP1705" s="304">
        <f t="shared" si="3693"/>
        <v>0</v>
      </c>
      <c r="AQ1705" s="304">
        <f t="shared" si="3693"/>
        <v>0</v>
      </c>
      <c r="AR1705" s="304">
        <f t="shared" si="3693"/>
        <v>0</v>
      </c>
      <c r="AS1705" s="304">
        <f t="shared" si="3693"/>
        <v>0</v>
      </c>
      <c r="AT1705" s="304">
        <f t="shared" si="3693"/>
        <v>0</v>
      </c>
      <c r="AU1705" s="361">
        <f t="shared" si="3684"/>
        <v>47454.374888806029</v>
      </c>
    </row>
    <row r="1706" spans="2:47" ht="15.6">
      <c r="B1706" s="307" t="s">
        <v>910</v>
      </c>
      <c r="C1706" s="303"/>
      <c r="D1706" s="308"/>
      <c r="E1706" s="295"/>
      <c r="F1706" s="295"/>
      <c r="G1706" s="295"/>
      <c r="H1706" s="295"/>
      <c r="I1706" s="295"/>
      <c r="J1706" s="295"/>
      <c r="K1706" s="295"/>
      <c r="L1706" s="295"/>
      <c r="M1706" s="295"/>
      <c r="N1706" s="295"/>
      <c r="O1706" s="295"/>
      <c r="P1706" s="295"/>
      <c r="Q1706" s="295"/>
      <c r="R1706" s="295"/>
      <c r="S1706" s="262"/>
      <c r="T1706" s="295"/>
      <c r="U1706" s="295"/>
      <c r="V1706" s="295"/>
      <c r="W1706" s="265"/>
      <c r="X1706" s="265"/>
      <c r="Y1706" s="265"/>
      <c r="Z1706" s="265"/>
      <c r="AA1706" s="295"/>
      <c r="AB1706" s="295"/>
      <c r="AC1706" s="295"/>
      <c r="AD1706" s="295"/>
      <c r="AE1706" s="295"/>
      <c r="AF1706" s="295"/>
      <c r="AG1706" s="305">
        <f>AG1690*AG1692</f>
        <v>0</v>
      </c>
      <c r="AH1706" s="305">
        <f>AH1690*AH1692</f>
        <v>46321.271999999997</v>
      </c>
      <c r="AI1706" s="305">
        <f t="shared" ref="AI1706:AT1706" si="3694">AI1690*AI1692</f>
        <v>2151.0720000000001</v>
      </c>
      <c r="AJ1706" s="305">
        <f t="shared" si="3694"/>
        <v>0</v>
      </c>
      <c r="AK1706" s="305">
        <f t="shared" si="3694"/>
        <v>0</v>
      </c>
      <c r="AL1706" s="305">
        <f t="shared" si="3694"/>
        <v>0</v>
      </c>
      <c r="AM1706" s="305">
        <f t="shared" si="3694"/>
        <v>0</v>
      </c>
      <c r="AN1706" s="305">
        <f t="shared" si="3694"/>
        <v>0</v>
      </c>
      <c r="AO1706" s="305">
        <f t="shared" si="3694"/>
        <v>0</v>
      </c>
      <c r="AP1706" s="305">
        <f t="shared" si="3694"/>
        <v>0</v>
      </c>
      <c r="AQ1706" s="305">
        <f t="shared" si="3694"/>
        <v>0</v>
      </c>
      <c r="AR1706" s="305">
        <f t="shared" si="3694"/>
        <v>0</v>
      </c>
      <c r="AS1706" s="305">
        <f t="shared" si="3694"/>
        <v>0</v>
      </c>
      <c r="AT1706" s="305">
        <f t="shared" si="3694"/>
        <v>0</v>
      </c>
      <c r="AU1706" s="361">
        <f>SUM(AG1706:AT1706)</f>
        <v>48472.343999999997</v>
      </c>
    </row>
    <row r="1707" spans="2:47" ht="15.6">
      <c r="B1707" s="307" t="s">
        <v>911</v>
      </c>
      <c r="C1707" s="303"/>
      <c r="D1707" s="308"/>
      <c r="E1707" s="295"/>
      <c r="F1707" s="295"/>
      <c r="G1707" s="295"/>
      <c r="H1707" s="295"/>
      <c r="I1707" s="295"/>
      <c r="J1707" s="295"/>
      <c r="K1707" s="295"/>
      <c r="L1707" s="295"/>
      <c r="M1707" s="295"/>
      <c r="N1707" s="295"/>
      <c r="O1707" s="295"/>
      <c r="P1707" s="295"/>
      <c r="Q1707" s="295"/>
      <c r="R1707" s="295"/>
      <c r="S1707" s="262"/>
      <c r="T1707" s="295"/>
      <c r="U1707" s="295"/>
      <c r="V1707" s="295"/>
      <c r="W1707" s="308"/>
      <c r="X1707" s="308"/>
      <c r="Y1707" s="308"/>
      <c r="Z1707" s="308"/>
      <c r="AA1707" s="295"/>
      <c r="AB1707" s="295"/>
      <c r="AC1707" s="295"/>
      <c r="AD1707" s="295"/>
      <c r="AE1707" s="295"/>
      <c r="AF1707" s="295"/>
      <c r="AG1707" s="309"/>
      <c r="AH1707" s="309"/>
      <c r="AI1707" s="309"/>
      <c r="AJ1707" s="309"/>
      <c r="AK1707" s="309"/>
      <c r="AL1707" s="309"/>
      <c r="AM1707" s="309"/>
      <c r="AN1707" s="309"/>
      <c r="AO1707" s="309"/>
      <c r="AP1707" s="309"/>
      <c r="AQ1707" s="309"/>
      <c r="AR1707" s="309"/>
      <c r="AS1707" s="309"/>
      <c r="AT1707" s="309"/>
      <c r="AU1707" s="361">
        <f>AU1705-AU1706</f>
        <v>-1017.9691111939683</v>
      </c>
    </row>
    <row r="1708" spans="2:47" ht="15">
      <c r="B1708" s="336"/>
      <c r="C1708" s="398"/>
      <c r="D1708" s="398"/>
      <c r="E1708" s="399"/>
      <c r="F1708" s="399"/>
      <c r="G1708" s="399"/>
      <c r="H1708" s="399"/>
      <c r="I1708" s="399"/>
      <c r="J1708" s="399"/>
      <c r="K1708" s="399"/>
      <c r="L1708" s="399"/>
      <c r="M1708" s="399"/>
      <c r="N1708" s="399"/>
      <c r="O1708" s="399"/>
      <c r="P1708" s="399"/>
      <c r="Q1708" s="900"/>
      <c r="R1708" s="399"/>
      <c r="S1708" s="400"/>
      <c r="T1708" s="399"/>
      <c r="U1708" s="399"/>
      <c r="V1708" s="399"/>
      <c r="W1708" s="398"/>
      <c r="X1708" s="401"/>
      <c r="Y1708" s="398"/>
      <c r="Z1708" s="398"/>
      <c r="AA1708" s="399"/>
      <c r="AB1708" s="399"/>
      <c r="AC1708" s="399"/>
      <c r="AD1708" s="399"/>
      <c r="AE1708" s="399"/>
      <c r="AF1708" s="900"/>
      <c r="AG1708" s="402"/>
      <c r="AH1708" s="402"/>
      <c r="AI1708" s="402"/>
      <c r="AJ1708" s="402"/>
      <c r="AK1708" s="402"/>
      <c r="AL1708" s="402"/>
      <c r="AM1708" s="402"/>
      <c r="AN1708" s="402"/>
      <c r="AO1708" s="402"/>
      <c r="AP1708" s="402"/>
      <c r="AQ1708" s="402"/>
      <c r="AR1708" s="402"/>
      <c r="AS1708" s="402"/>
      <c r="AT1708" s="402"/>
      <c r="AU1708" s="341"/>
    </row>
    <row r="1710" spans="2:47" ht="15.6">
      <c r="B1710" s="243" t="s">
        <v>1124</v>
      </c>
      <c r="C1710" s="244"/>
      <c r="D1710" s="513" t="s">
        <v>523</v>
      </c>
      <c r="E1710" s="219"/>
      <c r="F1710" s="513"/>
      <c r="G1710" s="219"/>
      <c r="H1710" s="219"/>
      <c r="I1710" s="219"/>
      <c r="J1710" s="219"/>
      <c r="K1710" s="219"/>
      <c r="L1710" s="219"/>
      <c r="M1710" s="219"/>
      <c r="N1710" s="219"/>
      <c r="O1710" s="219"/>
      <c r="P1710" s="219"/>
      <c r="Q1710" s="219"/>
      <c r="R1710" s="219"/>
      <c r="S1710" s="244"/>
      <c r="T1710" s="219"/>
      <c r="U1710" s="219"/>
      <c r="V1710" s="219"/>
      <c r="W1710" s="219"/>
      <c r="X1710" s="219"/>
      <c r="Y1710" s="219"/>
      <c r="Z1710" s="219"/>
      <c r="AA1710" s="219"/>
      <c r="AB1710" s="219"/>
      <c r="AC1710" s="219"/>
      <c r="AD1710" s="219"/>
      <c r="AE1710" s="219"/>
      <c r="AF1710" s="219"/>
      <c r="AG1710" s="233"/>
      <c r="AH1710" s="231"/>
      <c r="AI1710" s="231"/>
      <c r="AJ1710" s="231"/>
      <c r="AK1710" s="231"/>
      <c r="AL1710" s="231"/>
      <c r="AM1710" s="231"/>
      <c r="AN1710" s="231"/>
      <c r="AO1710" s="231"/>
      <c r="AP1710" s="231"/>
      <c r="AQ1710" s="231"/>
      <c r="AR1710" s="231"/>
      <c r="AS1710" s="231"/>
      <c r="AT1710" s="231"/>
    </row>
    <row r="1711" spans="2:47" ht="39.75" customHeight="1">
      <c r="B1711" s="964" t="s">
        <v>211</v>
      </c>
      <c r="C1711" s="966" t="s">
        <v>33</v>
      </c>
      <c r="D1711" s="246" t="s">
        <v>421</v>
      </c>
      <c r="E1711" s="970" t="s">
        <v>209</v>
      </c>
      <c r="F1711" s="971"/>
      <c r="G1711" s="971"/>
      <c r="H1711" s="971"/>
      <c r="I1711" s="971"/>
      <c r="J1711" s="971"/>
      <c r="K1711" s="971"/>
      <c r="L1711" s="971"/>
      <c r="M1711" s="971"/>
      <c r="N1711" s="971"/>
      <c r="O1711" s="971"/>
      <c r="P1711" s="972"/>
      <c r="Q1711" s="661"/>
      <c r="R1711" s="968" t="s">
        <v>213</v>
      </c>
      <c r="S1711" s="246" t="s">
        <v>422</v>
      </c>
      <c r="T1711" s="961" t="s">
        <v>212</v>
      </c>
      <c r="U1711" s="962"/>
      <c r="V1711" s="962"/>
      <c r="W1711" s="962"/>
      <c r="X1711" s="962"/>
      <c r="Y1711" s="962"/>
      <c r="Z1711" s="962"/>
      <c r="AA1711" s="962"/>
      <c r="AB1711" s="962"/>
      <c r="AC1711" s="962"/>
      <c r="AD1711" s="962"/>
      <c r="AE1711" s="973"/>
      <c r="AF1711" s="896"/>
      <c r="AG1711" s="961" t="s">
        <v>242</v>
      </c>
      <c r="AH1711" s="962"/>
      <c r="AI1711" s="962"/>
      <c r="AJ1711" s="962"/>
      <c r="AK1711" s="962"/>
      <c r="AL1711" s="962"/>
      <c r="AM1711" s="962"/>
      <c r="AN1711" s="962"/>
      <c r="AO1711" s="962"/>
      <c r="AP1711" s="962"/>
      <c r="AQ1711" s="962"/>
      <c r="AR1711" s="962"/>
      <c r="AS1711" s="962"/>
      <c r="AT1711" s="962"/>
      <c r="AU1711" s="963"/>
    </row>
    <row r="1712" spans="2:47" ht="65.25" customHeight="1">
      <c r="B1712" s="965"/>
      <c r="C1712" s="967"/>
      <c r="D1712" s="247">
        <v>2027</v>
      </c>
      <c r="E1712" s="247">
        <v>2028</v>
      </c>
      <c r="F1712" s="247">
        <v>2029</v>
      </c>
      <c r="G1712" s="247">
        <v>2030</v>
      </c>
      <c r="H1712" s="247">
        <v>2031</v>
      </c>
      <c r="I1712" s="247">
        <v>2032</v>
      </c>
      <c r="J1712" s="247">
        <v>2033</v>
      </c>
      <c r="K1712" s="247">
        <v>2034</v>
      </c>
      <c r="L1712" s="247">
        <v>2035</v>
      </c>
      <c r="M1712" s="247">
        <v>2036</v>
      </c>
      <c r="N1712" s="247">
        <v>2037</v>
      </c>
      <c r="O1712" s="247">
        <v>2038</v>
      </c>
      <c r="P1712" s="247">
        <v>2039</v>
      </c>
      <c r="Q1712" s="382"/>
      <c r="R1712" s="969"/>
      <c r="S1712" s="247">
        <v>2027</v>
      </c>
      <c r="T1712" s="247">
        <v>2028</v>
      </c>
      <c r="U1712" s="247">
        <v>2029</v>
      </c>
      <c r="V1712" s="247">
        <v>2030</v>
      </c>
      <c r="W1712" s="247">
        <v>2031</v>
      </c>
      <c r="X1712" s="247">
        <v>2032</v>
      </c>
      <c r="Y1712" s="247">
        <v>2033</v>
      </c>
      <c r="Z1712" s="247">
        <v>2034</v>
      </c>
      <c r="AA1712" s="247">
        <v>2035</v>
      </c>
      <c r="AB1712" s="247">
        <v>2036</v>
      </c>
      <c r="AC1712" s="247">
        <v>2037</v>
      </c>
      <c r="AD1712" s="247">
        <v>2038</v>
      </c>
      <c r="AE1712" s="247">
        <v>2039</v>
      </c>
      <c r="AF1712" s="247"/>
      <c r="AG1712" s="247" t="str">
        <f>'1.  LRAMVA Summary'!$D$53</f>
        <v>Residential</v>
      </c>
      <c r="AH1712" s="247" t="str">
        <f>'1.  LRAMVA Summary'!$E$53</f>
        <v>GS&lt;50 kW</v>
      </c>
      <c r="AI1712" s="247" t="str">
        <f>'1.  LRAMVA Summary'!$F$53</f>
        <v>GS&gt;50 KW</v>
      </c>
      <c r="AJ1712" s="247" t="str">
        <f>'1.  LRAMVA Summary'!$G$53</f>
        <v>Street Lights</v>
      </c>
      <c r="AK1712" s="247" t="str">
        <f>'1.  LRAMVA Summary'!$H$53</f>
        <v/>
      </c>
      <c r="AL1712" s="247" t="str">
        <f>'1.  LRAMVA Summary'!$I$53</f>
        <v/>
      </c>
      <c r="AM1712" s="247" t="str">
        <f>'1.  LRAMVA Summary'!$J$53</f>
        <v/>
      </c>
      <c r="AN1712" s="247" t="str">
        <f>'1.  LRAMVA Summary'!$K$53</f>
        <v/>
      </c>
      <c r="AO1712" s="247" t="str">
        <f>'1.  LRAMVA Summary'!$L$53</f>
        <v/>
      </c>
      <c r="AP1712" s="247" t="str">
        <f>'1.  LRAMVA Summary'!$M$53</f>
        <v/>
      </c>
      <c r="AQ1712" s="247" t="str">
        <f>'1.  LRAMVA Summary'!$N$53</f>
        <v/>
      </c>
      <c r="AR1712" s="247" t="str">
        <f>'1.  LRAMVA Summary'!$O$53</f>
        <v/>
      </c>
      <c r="AS1712" s="247" t="str">
        <f>'1.  LRAMVA Summary'!$P$53</f>
        <v/>
      </c>
      <c r="AT1712" s="247" t="str">
        <f>'1.  LRAMVA Summary'!$Q$53</f>
        <v/>
      </c>
      <c r="AU1712" s="249" t="str">
        <f>'1.  LRAMVA Summary'!$R$53</f>
        <v>Total</v>
      </c>
    </row>
    <row r="1713" spans="1:47" ht="15" hidden="1" customHeight="1" outlineLevel="1">
      <c r="A1713" s="466"/>
      <c r="B1713" s="256"/>
      <c r="C1713" s="267"/>
      <c r="D1713" s="253"/>
      <c r="E1713" s="253"/>
      <c r="F1713" s="253"/>
      <c r="G1713" s="253"/>
      <c r="H1713" s="253"/>
      <c r="I1713" s="253"/>
      <c r="J1713" s="253"/>
      <c r="K1713" s="253"/>
      <c r="L1713" s="253"/>
      <c r="M1713" s="253"/>
      <c r="N1713" s="253"/>
      <c r="O1713" s="253"/>
      <c r="P1713" s="253"/>
      <c r="Q1713" s="253"/>
      <c r="R1713" s="253"/>
      <c r="S1713" s="253"/>
      <c r="T1713" s="253"/>
      <c r="U1713" s="253"/>
      <c r="V1713" s="253"/>
      <c r="W1713" s="253"/>
      <c r="X1713" s="253"/>
      <c r="Y1713" s="253"/>
      <c r="Z1713" s="253"/>
      <c r="AA1713" s="253"/>
      <c r="AB1713" s="253"/>
      <c r="AC1713" s="253"/>
      <c r="AD1713" s="253"/>
      <c r="AE1713" s="253"/>
      <c r="AF1713" s="253"/>
      <c r="AG1713" s="253">
        <f>'1.  LRAMVA Summary'!D775</f>
        <v>0</v>
      </c>
      <c r="AH1713" s="253">
        <f>'1.  LRAMVA Summary'!E775</f>
        <v>0</v>
      </c>
      <c r="AI1713" s="253">
        <f>'1.  LRAMVA Summary'!F775</f>
        <v>0</v>
      </c>
      <c r="AJ1713" s="253">
        <f>'1.  LRAMVA Summary'!G775</f>
        <v>0</v>
      </c>
      <c r="AK1713" s="253">
        <f>'1.  LRAMVA Summary'!H775</f>
        <v>0</v>
      </c>
      <c r="AL1713" s="253">
        <f>'1.  LRAMVA Summary'!I775</f>
        <v>0</v>
      </c>
      <c r="AM1713" s="253">
        <f>'1.  LRAMVA Summary'!J775</f>
        <v>0</v>
      </c>
      <c r="AN1713" s="253">
        <f>'1.  LRAMVA Summary'!K775</f>
        <v>0</v>
      </c>
      <c r="AO1713" s="253">
        <f>'1.  LRAMVA Summary'!L775</f>
        <v>0</v>
      </c>
      <c r="AP1713" s="253">
        <f>'1.  LRAMVA Summary'!M775</f>
        <v>0</v>
      </c>
      <c r="AQ1713" s="253">
        <f>'1.  LRAMVA Summary'!N775</f>
        <v>0</v>
      </c>
      <c r="AR1713" s="253">
        <f>'1.  LRAMVA Summary'!O775</f>
        <v>0</v>
      </c>
      <c r="AS1713" s="253">
        <f>'1.  LRAMVA Summary'!P775</f>
        <v>0</v>
      </c>
      <c r="AT1713" s="253">
        <f>'1.  LRAMVA Summary'!Q775</f>
        <v>0</v>
      </c>
      <c r="AU1713" s="254"/>
    </row>
    <row r="1714" spans="1:47" ht="15.6" collapsed="1">
      <c r="B1714" s="741"/>
      <c r="C1714" s="296"/>
      <c r="D1714" s="296"/>
      <c r="E1714" s="296"/>
      <c r="F1714" s="296"/>
      <c r="G1714" s="296"/>
      <c r="H1714" s="296"/>
      <c r="I1714" s="296"/>
      <c r="J1714" s="296"/>
      <c r="K1714" s="296"/>
      <c r="L1714" s="296"/>
      <c r="M1714" s="296"/>
      <c r="N1714" s="296"/>
      <c r="O1714" s="296"/>
      <c r="P1714" s="296"/>
      <c r="Q1714" s="296"/>
      <c r="R1714" s="296"/>
      <c r="S1714" s="296"/>
      <c r="T1714" s="296"/>
      <c r="U1714" s="296"/>
      <c r="V1714" s="296"/>
      <c r="W1714" s="296"/>
      <c r="X1714" s="296"/>
      <c r="Y1714" s="296"/>
      <c r="Z1714" s="296"/>
      <c r="AA1714" s="296"/>
      <c r="AB1714" s="296"/>
      <c r="AC1714" s="296"/>
      <c r="AD1714" s="296"/>
      <c r="AE1714" s="746"/>
      <c r="AF1714" s="296"/>
      <c r="AG1714" s="253" t="str">
        <f>'1.  LRAMVA Summary'!$D$54</f>
        <v>kWh</v>
      </c>
      <c r="AH1714" s="253" t="str">
        <f>'1.  LRAMVA Summary'!$E$54</f>
        <v>kWh</v>
      </c>
      <c r="AI1714" s="253" t="str">
        <f>'1.  LRAMVA Summary'!$F$54</f>
        <v>kW</v>
      </c>
      <c r="AJ1714" s="253" t="str">
        <f>'1.  LRAMVA Summary'!$G$54</f>
        <v>kW</v>
      </c>
      <c r="AK1714" s="253">
        <f>'1.  LRAMVA Summary'!$H$54</f>
        <v>0</v>
      </c>
      <c r="AL1714" s="253">
        <f>'1.  LRAMVA Summary'!$I$54</f>
        <v>0</v>
      </c>
      <c r="AM1714" s="253">
        <f>'1.  LRAMVA Summary'!$J$54</f>
        <v>0</v>
      </c>
      <c r="AN1714" s="253">
        <f>'1.  LRAMVA Summary'!$K$54</f>
        <v>0</v>
      </c>
      <c r="AO1714" s="253">
        <f>'1.  LRAMVA Summary'!$L$54</f>
        <v>0</v>
      </c>
      <c r="AP1714" s="253">
        <f>'1.  LRAMVA Summary'!$M$54</f>
        <v>0</v>
      </c>
      <c r="AQ1714" s="253">
        <f>'1.  LRAMVA Summary'!$N$54</f>
        <v>0</v>
      </c>
      <c r="AR1714" s="253">
        <f>'1.  LRAMVA Summary'!$O$54</f>
        <v>0</v>
      </c>
      <c r="AS1714" s="253">
        <f>'1.  LRAMVA Summary'!$P$54</f>
        <v>0</v>
      </c>
      <c r="AT1714" s="253">
        <f>'1.  LRAMVA Summary'!$Q$54</f>
        <v>0</v>
      </c>
      <c r="AU1714" s="291"/>
    </row>
    <row r="1715" spans="1:47" ht="15.6">
      <c r="B1715" s="742" t="s">
        <v>1125</v>
      </c>
      <c r="C1715" s="296"/>
      <c r="D1715" s="296"/>
      <c r="E1715" s="296"/>
      <c r="F1715" s="296"/>
      <c r="G1715" s="296"/>
      <c r="H1715" s="296"/>
      <c r="I1715" s="296"/>
      <c r="J1715" s="296"/>
      <c r="K1715" s="296"/>
      <c r="L1715" s="296"/>
      <c r="M1715" s="296"/>
      <c r="N1715" s="296"/>
      <c r="O1715" s="296"/>
      <c r="P1715" s="296"/>
      <c r="Q1715" s="296"/>
      <c r="R1715" s="296"/>
      <c r="S1715" s="296"/>
      <c r="T1715" s="296"/>
      <c r="U1715" s="296"/>
      <c r="V1715" s="296"/>
      <c r="W1715" s="296"/>
      <c r="X1715" s="296"/>
      <c r="Y1715" s="296"/>
      <c r="Z1715" s="296"/>
      <c r="AA1715" s="296"/>
      <c r="AB1715" s="296"/>
      <c r="AC1715" s="296"/>
      <c r="AD1715" s="296"/>
      <c r="AE1715" s="746"/>
      <c r="AF1715" s="296"/>
      <c r="AG1715" s="744">
        <v>0</v>
      </c>
      <c r="AH1715" s="739">
        <v>0</v>
      </c>
      <c r="AI1715" s="739">
        <v>0</v>
      </c>
      <c r="AJ1715" s="739">
        <v>0</v>
      </c>
      <c r="AK1715" s="739">
        <v>0</v>
      </c>
      <c r="AL1715" s="739">
        <v>0</v>
      </c>
      <c r="AM1715" s="739">
        <v>0</v>
      </c>
      <c r="AN1715" s="739">
        <v>0</v>
      </c>
      <c r="AO1715" s="739">
        <v>0</v>
      </c>
      <c r="AP1715" s="739">
        <v>0</v>
      </c>
      <c r="AQ1715" s="739">
        <v>0</v>
      </c>
      <c r="AR1715" s="739">
        <v>0</v>
      </c>
      <c r="AS1715" s="739">
        <v>0</v>
      </c>
      <c r="AT1715" s="739">
        <v>0</v>
      </c>
      <c r="AU1715" s="740"/>
    </row>
    <row r="1716" spans="1:47" ht="15.6">
      <c r="B1716" s="743" t="s">
        <v>1126</v>
      </c>
      <c r="C1716" s="357"/>
      <c r="D1716" s="357"/>
      <c r="E1716" s="357"/>
      <c r="F1716" s="357"/>
      <c r="G1716" s="357"/>
      <c r="H1716" s="357"/>
      <c r="I1716" s="357"/>
      <c r="J1716" s="357"/>
      <c r="K1716" s="357"/>
      <c r="L1716" s="357"/>
      <c r="M1716" s="357"/>
      <c r="N1716" s="357"/>
      <c r="O1716" s="357"/>
      <c r="P1716" s="357"/>
      <c r="Q1716" s="357"/>
      <c r="R1716" s="357"/>
      <c r="S1716" s="357"/>
      <c r="T1716" s="357"/>
      <c r="U1716" s="357"/>
      <c r="V1716" s="357"/>
      <c r="W1716" s="357"/>
      <c r="X1716" s="357"/>
      <c r="Y1716" s="357"/>
      <c r="Z1716" s="357"/>
      <c r="AA1716" s="357"/>
      <c r="AB1716" s="357"/>
      <c r="AC1716" s="357"/>
      <c r="AD1716" s="357"/>
      <c r="AE1716" s="747"/>
      <c r="AF1716" s="296"/>
      <c r="AG1716" s="745">
        <f>HLOOKUP(AG1712,'2. LRAMVA Threshold'!$B$42:$Q$60,19,FALSE)</f>
        <v>494885</v>
      </c>
      <c r="AH1716" s="745">
        <f>HLOOKUP(AH1712,'2. LRAMVA Threshold'!$B$42:$Q$60,19,FALSE)</f>
        <v>2573404</v>
      </c>
      <c r="AI1716" s="745">
        <f>HLOOKUP(AI1712,'2. LRAMVA Threshold'!$B$42:$Q$60,19,FALSE)</f>
        <v>576</v>
      </c>
      <c r="AJ1716" s="745">
        <f>HLOOKUP(AJ1712,'2. LRAMVA Threshold'!$B$42:$Q$60,19,FALSE)</f>
        <v>0</v>
      </c>
      <c r="AK1716" s="745">
        <f>HLOOKUP(AK1712,'2. LRAMVA Threshold'!$B$42:$Q$60,19,FALSE)</f>
        <v>0</v>
      </c>
      <c r="AL1716" s="745">
        <f>HLOOKUP(AL1712,'2. LRAMVA Threshold'!$B$42:$Q$60,19,FALSE)</f>
        <v>0</v>
      </c>
      <c r="AM1716" s="745">
        <f>HLOOKUP(AM1712,'2. LRAMVA Threshold'!$B$42:$Q$60,19,FALSE)</f>
        <v>0</v>
      </c>
      <c r="AN1716" s="745">
        <f>HLOOKUP(AN1712,'2. LRAMVA Threshold'!$B$42:$Q$60,19,FALSE)</f>
        <v>0</v>
      </c>
      <c r="AO1716" s="745">
        <f>HLOOKUP(AO1712,'2. LRAMVA Threshold'!$B$42:$Q$60,19,FALSE)</f>
        <v>0</v>
      </c>
      <c r="AP1716" s="745">
        <f>HLOOKUP(AP1712,'2. LRAMVA Threshold'!$B$42:$Q$60,19,FALSE)</f>
        <v>0</v>
      </c>
      <c r="AQ1716" s="745">
        <f>HLOOKUP(AQ1712,'2. LRAMVA Threshold'!$B$42:$Q$60,19,FALSE)</f>
        <v>0</v>
      </c>
      <c r="AR1716" s="745">
        <f>HLOOKUP(AR1712,'2. LRAMVA Threshold'!$B$42:$Q$60,19,FALSE)</f>
        <v>0</v>
      </c>
      <c r="AS1716" s="745">
        <f>HLOOKUP(AS1712,'2. LRAMVA Threshold'!$B$42:$Q$60,19,FALSE)</f>
        <v>0</v>
      </c>
      <c r="AT1716" s="745">
        <f>HLOOKUP(AT1712,'2. LRAMVA Threshold'!$B$42:$Q$60,19,FALSE)</f>
        <v>0</v>
      </c>
      <c r="AU1716" s="395"/>
    </row>
    <row r="1717" spans="1:47" ht="15">
      <c r="B1717" s="348"/>
      <c r="C1717" s="294"/>
      <c r="D1717" s="295"/>
      <c r="E1717" s="295"/>
      <c r="F1717" s="295"/>
      <c r="G1717" s="295"/>
      <c r="H1717" s="295"/>
      <c r="I1717" s="295"/>
      <c r="J1717" s="295"/>
      <c r="K1717" s="295"/>
      <c r="L1717" s="295"/>
      <c r="M1717" s="295"/>
      <c r="N1717" s="295"/>
      <c r="O1717" s="295"/>
      <c r="P1717" s="295"/>
      <c r="Q1717" s="295"/>
      <c r="R1717" s="295"/>
      <c r="S1717" s="296"/>
      <c r="T1717" s="295"/>
      <c r="U1717" s="295"/>
      <c r="V1717" s="295"/>
      <c r="W1717" s="265"/>
      <c r="X1717" s="265"/>
      <c r="Y1717" s="265"/>
      <c r="Z1717" s="265"/>
      <c r="AA1717" s="295"/>
      <c r="AB1717" s="295"/>
      <c r="AC1717" s="295"/>
      <c r="AD1717" s="295"/>
      <c r="AE1717" s="295"/>
      <c r="AF1717" s="295"/>
      <c r="AG1717" s="389"/>
      <c r="AH1717" s="389"/>
      <c r="AI1717" s="389"/>
      <c r="AJ1717" s="389"/>
      <c r="AK1717" s="389"/>
      <c r="AL1717" s="389"/>
      <c r="AM1717" s="389"/>
      <c r="AN1717" s="353"/>
      <c r="AO1717" s="353"/>
      <c r="AP1717" s="353"/>
      <c r="AQ1717" s="353"/>
      <c r="AR1717" s="353"/>
      <c r="AS1717" s="353"/>
      <c r="AT1717" s="353"/>
      <c r="AU1717" s="354"/>
    </row>
    <row r="1718" spans="1:47" ht="15">
      <c r="B1718" s="285" t="s">
        <v>744</v>
      </c>
      <c r="C1718" s="298"/>
      <c r="D1718" s="298"/>
      <c r="E1718" s="331"/>
      <c r="F1718" s="331"/>
      <c r="G1718" s="331"/>
      <c r="H1718" s="331"/>
      <c r="I1718" s="331"/>
      <c r="J1718" s="331"/>
      <c r="K1718" s="331"/>
      <c r="L1718" s="331"/>
      <c r="M1718" s="331"/>
      <c r="N1718" s="331"/>
      <c r="O1718" s="331"/>
      <c r="P1718" s="331"/>
      <c r="Q1718" s="331"/>
      <c r="R1718" s="331"/>
      <c r="S1718" s="253"/>
      <c r="T1718" s="300"/>
      <c r="U1718" s="300"/>
      <c r="V1718" s="300"/>
      <c r="W1718" s="299"/>
      <c r="X1718" s="299"/>
      <c r="Y1718" s="299"/>
      <c r="Z1718" s="299"/>
      <c r="AA1718" s="300"/>
      <c r="AB1718" s="300"/>
      <c r="AC1718" s="300"/>
      <c r="AD1718" s="300"/>
      <c r="AE1718" s="300"/>
      <c r="AF1718" s="300"/>
      <c r="AG1718" s="737">
        <f>HLOOKUP(AG35,'3.  Distribution Rates'!$C$122:$P$135,14,FALSE)</f>
        <v>0</v>
      </c>
      <c r="AH1718" s="737">
        <f>HLOOKUP(AH35,'3.  Distribution Rates'!$C$122:$P$135,14,FALSE)</f>
        <v>1.7999999999999999E-2</v>
      </c>
      <c r="AI1718" s="737">
        <f>HLOOKUP(AI35,'3.  Distribution Rates'!$C$122:$P$135,14,FALSE)</f>
        <v>3.7345000000000002</v>
      </c>
      <c r="AJ1718" s="737">
        <f>HLOOKUP(AJ35,'3.  Distribution Rates'!$C$122:$P$135,14,FALSE)</f>
        <v>3.9982000000000002</v>
      </c>
      <c r="AK1718" s="737">
        <f>HLOOKUP(AK35,'3.  Distribution Rates'!$C$122:$P$135,14,FALSE)</f>
        <v>0</v>
      </c>
      <c r="AL1718" s="737">
        <f>HLOOKUP(AL35,'3.  Distribution Rates'!$C$122:$P$135,14,FALSE)</f>
        <v>0</v>
      </c>
      <c r="AM1718" s="737">
        <f>HLOOKUP(AM35,'3.  Distribution Rates'!$C$122:$P$135,14,FALSE)</f>
        <v>0</v>
      </c>
      <c r="AN1718" s="737">
        <f>HLOOKUP(AN35,'3.  Distribution Rates'!$C$122:$P$135,14,FALSE)</f>
        <v>0</v>
      </c>
      <c r="AO1718" s="737">
        <f>HLOOKUP(AO35,'3.  Distribution Rates'!$C$122:$P$135,14,FALSE)</f>
        <v>0</v>
      </c>
      <c r="AP1718" s="737">
        <f>HLOOKUP(AP35,'3.  Distribution Rates'!$C$122:$P$135,14,FALSE)</f>
        <v>0</v>
      </c>
      <c r="AQ1718" s="737">
        <f>HLOOKUP(AQ35,'3.  Distribution Rates'!$C$122:$P$135,14,FALSE)</f>
        <v>0</v>
      </c>
      <c r="AR1718" s="737">
        <f>HLOOKUP(AR35,'3.  Distribution Rates'!$C$122:$P$135,14,FALSE)</f>
        <v>0</v>
      </c>
      <c r="AS1718" s="737">
        <f>HLOOKUP(AS35,'3.  Distribution Rates'!$C$122:$P$135,14,FALSE)</f>
        <v>0</v>
      </c>
      <c r="AT1718" s="737">
        <f>HLOOKUP(AT35,'3.  Distribution Rates'!$C$122:$P$135,14,FALSE)</f>
        <v>0</v>
      </c>
      <c r="AU1718" s="397"/>
    </row>
    <row r="1719" spans="1:47" ht="15">
      <c r="B1719" s="285" t="s">
        <v>1127</v>
      </c>
      <c r="C1719" s="303"/>
      <c r="D1719" s="245"/>
      <c r="E1719" s="242"/>
      <c r="F1719" s="242"/>
      <c r="G1719" s="242"/>
      <c r="H1719" s="242"/>
      <c r="I1719" s="242"/>
      <c r="J1719" s="242"/>
      <c r="K1719" s="242"/>
      <c r="L1719" s="242"/>
      <c r="M1719" s="242"/>
      <c r="N1719" s="242"/>
      <c r="O1719" s="242"/>
      <c r="P1719" s="242"/>
      <c r="Q1719" s="242"/>
      <c r="R1719" s="242"/>
      <c r="S1719" s="253"/>
      <c r="T1719" s="242"/>
      <c r="U1719" s="242"/>
      <c r="V1719" s="242"/>
      <c r="W1719" s="245"/>
      <c r="X1719" s="245"/>
      <c r="Y1719" s="245"/>
      <c r="Z1719" s="245"/>
      <c r="AA1719" s="242"/>
      <c r="AB1719" s="242"/>
      <c r="AC1719" s="242"/>
      <c r="AD1719" s="242"/>
      <c r="AE1719" s="242"/>
      <c r="AF1719" s="242"/>
      <c r="AG1719" s="333">
        <f>'4.  2011-2014 LRAM'!AM151*AG1692</f>
        <v>0</v>
      </c>
      <c r="AH1719" s="906">
        <f>'4.  2011-2014 LRAM'!AN151*AH1692</f>
        <v>0</v>
      </c>
      <c r="AI1719" s="906">
        <f>'4.  2011-2014 LRAM'!AO151*AI1692</f>
        <v>0</v>
      </c>
      <c r="AJ1719" s="333">
        <f>'4.  2011-2014 LRAM'!AP151*AJ1692</f>
        <v>0</v>
      </c>
      <c r="AK1719" s="333">
        <f>'4.  2011-2014 LRAM'!AQ151*AK1692</f>
        <v>0</v>
      </c>
      <c r="AL1719" s="333">
        <f>'4.  2011-2014 LRAM'!AR151*AL1692</f>
        <v>0</v>
      </c>
      <c r="AM1719" s="333">
        <f>'4.  2011-2014 LRAM'!AS151*AM1692</f>
        <v>0</v>
      </c>
      <c r="AN1719" s="333">
        <f>'4.  2011-2014 LRAM'!AT151*AN1692</f>
        <v>0</v>
      </c>
      <c r="AO1719" s="333">
        <f>'4.  2011-2014 LRAM'!AU151*AO1692</f>
        <v>0</v>
      </c>
      <c r="AP1719" s="333">
        <f>'4.  2011-2014 LRAM'!AV151*AP1692</f>
        <v>0</v>
      </c>
      <c r="AQ1719" s="333">
        <f>'4.  2011-2014 LRAM'!AW151*AQ1692</f>
        <v>0</v>
      </c>
      <c r="AR1719" s="333">
        <f>'4.  2011-2014 LRAM'!AX151*AR1692</f>
        <v>0</v>
      </c>
      <c r="AS1719" s="333">
        <f>'4.  2011-2014 LRAM'!AY151*AS1692</f>
        <v>0</v>
      </c>
      <c r="AT1719" s="333">
        <f>'4.  2011-2014 LRAM'!AZ151*AT1692</f>
        <v>0</v>
      </c>
      <c r="AU1719" s="545">
        <f>SUM(AG1719:AT1719)</f>
        <v>0</v>
      </c>
    </row>
    <row r="1720" spans="1:47" ht="15">
      <c r="B1720" s="285" t="s">
        <v>1128</v>
      </c>
      <c r="C1720" s="303"/>
      <c r="D1720" s="245"/>
      <c r="E1720" s="242"/>
      <c r="F1720" s="242"/>
      <c r="G1720" s="242"/>
      <c r="H1720" s="242"/>
      <c r="I1720" s="242"/>
      <c r="J1720" s="242"/>
      <c r="K1720" s="242"/>
      <c r="L1720" s="242"/>
      <c r="M1720" s="242"/>
      <c r="N1720" s="242"/>
      <c r="O1720" s="242"/>
      <c r="P1720" s="242"/>
      <c r="Q1720" s="242"/>
      <c r="R1720" s="242"/>
      <c r="S1720" s="253"/>
      <c r="T1720" s="242"/>
      <c r="U1720" s="242"/>
      <c r="V1720" s="242"/>
      <c r="W1720" s="245"/>
      <c r="X1720" s="245"/>
      <c r="Y1720" s="245"/>
      <c r="Z1720" s="245"/>
      <c r="AA1720" s="242"/>
      <c r="AB1720" s="242"/>
      <c r="AC1720" s="242"/>
      <c r="AD1720" s="242"/>
      <c r="AE1720" s="242"/>
      <c r="AF1720" s="242"/>
      <c r="AG1720" s="333">
        <f>'4.  2011-2014 LRAM'!AM291*AG1692</f>
        <v>0</v>
      </c>
      <c r="AH1720" s="906">
        <f>'4.  2011-2014 LRAM'!AN291*AH1692</f>
        <v>0</v>
      </c>
      <c r="AI1720" s="906">
        <f>'4.  2011-2014 LRAM'!AO291*AI1692</f>
        <v>0</v>
      </c>
      <c r="AJ1720" s="333">
        <f>'4.  2011-2014 LRAM'!AP291*AJ1692</f>
        <v>0</v>
      </c>
      <c r="AK1720" s="333">
        <f>'4.  2011-2014 LRAM'!AQ291*AK1692</f>
        <v>0</v>
      </c>
      <c r="AL1720" s="333">
        <f>'4.  2011-2014 LRAM'!AR291*AL1692</f>
        <v>0</v>
      </c>
      <c r="AM1720" s="333">
        <f>'4.  2011-2014 LRAM'!AS291*AM1692</f>
        <v>0</v>
      </c>
      <c r="AN1720" s="333">
        <f>'4.  2011-2014 LRAM'!AT291*AN1692</f>
        <v>0</v>
      </c>
      <c r="AO1720" s="333">
        <f>'4.  2011-2014 LRAM'!AU291*AO1692</f>
        <v>0</v>
      </c>
      <c r="AP1720" s="333">
        <f>'4.  2011-2014 LRAM'!AV291*AP1692</f>
        <v>0</v>
      </c>
      <c r="AQ1720" s="333">
        <f>'4.  2011-2014 LRAM'!AW291*AQ1692</f>
        <v>0</v>
      </c>
      <c r="AR1720" s="333">
        <f>'4.  2011-2014 LRAM'!AX291*AR1692</f>
        <v>0</v>
      </c>
      <c r="AS1720" s="333">
        <f>'4.  2011-2014 LRAM'!AY291*AS1692</f>
        <v>0</v>
      </c>
      <c r="AT1720" s="333">
        <f>'4.  2011-2014 LRAM'!AZ291*AT1692</f>
        <v>0</v>
      </c>
      <c r="AU1720" s="545">
        <f>SUM(AG1720:AT1720)</f>
        <v>0</v>
      </c>
    </row>
    <row r="1721" spans="1:47" ht="15">
      <c r="B1721" s="285" t="s">
        <v>1129</v>
      </c>
      <c r="C1721" s="303"/>
      <c r="D1721" s="245"/>
      <c r="E1721" s="242"/>
      <c r="F1721" s="242"/>
      <c r="G1721" s="242"/>
      <c r="H1721" s="242"/>
      <c r="I1721" s="242"/>
      <c r="J1721" s="242"/>
      <c r="K1721" s="242"/>
      <c r="L1721" s="242"/>
      <c r="M1721" s="242"/>
      <c r="N1721" s="242"/>
      <c r="O1721" s="242"/>
      <c r="P1721" s="242"/>
      <c r="Q1721" s="242"/>
      <c r="R1721" s="242"/>
      <c r="S1721" s="253"/>
      <c r="T1721" s="242"/>
      <c r="U1721" s="242"/>
      <c r="V1721" s="242"/>
      <c r="W1721" s="245"/>
      <c r="X1721" s="245"/>
      <c r="Y1721" s="245"/>
      <c r="Z1721" s="245"/>
      <c r="AA1721" s="242"/>
      <c r="AB1721" s="242"/>
      <c r="AC1721" s="242"/>
      <c r="AD1721" s="242"/>
      <c r="AE1721" s="242"/>
      <c r="AF1721" s="242"/>
      <c r="AG1721" s="333">
        <f>'4.  2011-2014 LRAM'!AM429*AG1692</f>
        <v>0</v>
      </c>
      <c r="AH1721" s="906">
        <f>'4.  2011-2014 LRAM'!AN429*AH1692</f>
        <v>0</v>
      </c>
      <c r="AI1721" s="906">
        <f>'4.  2011-2014 LRAM'!AO429*AI1692</f>
        <v>0</v>
      </c>
      <c r="AJ1721" s="333">
        <f>'4.  2011-2014 LRAM'!AP429*AJ1692</f>
        <v>0</v>
      </c>
      <c r="AK1721" s="333">
        <f>'4.  2011-2014 LRAM'!AQ429*AK1692</f>
        <v>0</v>
      </c>
      <c r="AL1721" s="333">
        <f>'4.  2011-2014 LRAM'!AR429*AL1692</f>
        <v>0</v>
      </c>
      <c r="AM1721" s="333">
        <f>'4.  2011-2014 LRAM'!AS429*AM1692</f>
        <v>0</v>
      </c>
      <c r="AN1721" s="333">
        <f>'4.  2011-2014 LRAM'!AT429*AN1692</f>
        <v>0</v>
      </c>
      <c r="AO1721" s="333">
        <f>'4.  2011-2014 LRAM'!AU429*AO1692</f>
        <v>0</v>
      </c>
      <c r="AP1721" s="333">
        <f>'4.  2011-2014 LRAM'!AV429*AP1692</f>
        <v>0</v>
      </c>
      <c r="AQ1721" s="333">
        <f>'4.  2011-2014 LRAM'!AW429*AQ1692</f>
        <v>0</v>
      </c>
      <c r="AR1721" s="333">
        <f>'4.  2011-2014 LRAM'!AX429*AR1692</f>
        <v>0</v>
      </c>
      <c r="AS1721" s="333">
        <f>'4.  2011-2014 LRAM'!AY429*AS1692</f>
        <v>0</v>
      </c>
      <c r="AT1721" s="333">
        <f>'4.  2011-2014 LRAM'!AZ429*AT1692</f>
        <v>0</v>
      </c>
      <c r="AU1721" s="545">
        <f>SUM(AG1721:AT1721)</f>
        <v>0</v>
      </c>
    </row>
    <row r="1722" spans="1:47" ht="15">
      <c r="B1722" s="285" t="s">
        <v>1130</v>
      </c>
      <c r="C1722" s="303"/>
      <c r="D1722" s="245"/>
      <c r="E1722" s="242"/>
      <c r="F1722" s="242"/>
      <c r="G1722" s="242"/>
      <c r="H1722" s="242"/>
      <c r="I1722" s="242"/>
      <c r="J1722" s="242"/>
      <c r="K1722" s="242"/>
      <c r="L1722" s="242"/>
      <c r="M1722" s="242"/>
      <c r="N1722" s="242"/>
      <c r="O1722" s="242"/>
      <c r="P1722" s="242"/>
      <c r="Q1722" s="242"/>
      <c r="R1722" s="242"/>
      <c r="S1722" s="253"/>
      <c r="T1722" s="242"/>
      <c r="U1722" s="242"/>
      <c r="V1722" s="242"/>
      <c r="W1722" s="245"/>
      <c r="X1722" s="245"/>
      <c r="Y1722" s="245"/>
      <c r="Z1722" s="245"/>
      <c r="AA1722" s="242"/>
      <c r="AB1722" s="242"/>
      <c r="AC1722" s="242"/>
      <c r="AD1722" s="242"/>
      <c r="AE1722" s="242"/>
      <c r="AF1722" s="242"/>
      <c r="AG1722" s="333">
        <f>'4.  2011-2014 LRAM'!AM566*AG1692</f>
        <v>0</v>
      </c>
      <c r="AH1722" s="906">
        <f>'4.  2011-2014 LRAM'!AN566*AH1692</f>
        <v>1567.5520655159996</v>
      </c>
      <c r="AI1722" s="906">
        <f>'4.  2011-2014 LRAM'!AO566*AI1692</f>
        <v>6670.222823290027</v>
      </c>
      <c r="AJ1722" s="333">
        <f>'4.  2011-2014 LRAM'!AP566*AJ1692</f>
        <v>0</v>
      </c>
      <c r="AK1722" s="333">
        <f>'4.  2011-2014 LRAM'!AQ566*AK1692</f>
        <v>0</v>
      </c>
      <c r="AL1722" s="333">
        <f>'4.  2011-2014 LRAM'!AR566*AL1692</f>
        <v>0</v>
      </c>
      <c r="AM1722" s="333">
        <f>'4.  2011-2014 LRAM'!AS566*AM1692</f>
        <v>0</v>
      </c>
      <c r="AN1722" s="333">
        <f>'4.  2011-2014 LRAM'!AT566*AN1692</f>
        <v>0</v>
      </c>
      <c r="AO1722" s="333">
        <f>'4.  2011-2014 LRAM'!AU566*AO1692</f>
        <v>0</v>
      </c>
      <c r="AP1722" s="333">
        <f>'4.  2011-2014 LRAM'!AV566*AP1692</f>
        <v>0</v>
      </c>
      <c r="AQ1722" s="333">
        <f>'4.  2011-2014 LRAM'!AW566*AQ1692</f>
        <v>0</v>
      </c>
      <c r="AR1722" s="333">
        <f>'4.  2011-2014 LRAM'!AX566*AR1692</f>
        <v>0</v>
      </c>
      <c r="AS1722" s="333">
        <f>'4.  2011-2014 LRAM'!AY566*AS1692</f>
        <v>0</v>
      </c>
      <c r="AT1722" s="333">
        <f>'4.  2011-2014 LRAM'!AZ566*AT1692</f>
        <v>0</v>
      </c>
      <c r="AU1722" s="545">
        <f t="shared" ref="AU1722:AU1731" si="3695">SUM(AG1722:AT1722)</f>
        <v>8237.7748888060269</v>
      </c>
    </row>
    <row r="1723" spans="1:47" ht="15">
      <c r="B1723" s="285" t="s">
        <v>1131</v>
      </c>
      <c r="C1723" s="303"/>
      <c r="D1723" s="245"/>
      <c r="E1723" s="242"/>
      <c r="F1723" s="242"/>
      <c r="G1723" s="242"/>
      <c r="H1723" s="242"/>
      <c r="I1723" s="242"/>
      <c r="J1723" s="242"/>
      <c r="K1723" s="242"/>
      <c r="L1723" s="242"/>
      <c r="M1723" s="242"/>
      <c r="N1723" s="242"/>
      <c r="O1723" s="242"/>
      <c r="P1723" s="242"/>
      <c r="Q1723" s="242"/>
      <c r="R1723" s="242"/>
      <c r="S1723" s="253"/>
      <c r="T1723" s="242"/>
      <c r="U1723" s="242"/>
      <c r="V1723" s="242"/>
      <c r="W1723" s="245"/>
      <c r="X1723" s="245"/>
      <c r="Y1723" s="245"/>
      <c r="Z1723" s="245"/>
      <c r="AA1723" s="242"/>
      <c r="AB1723" s="242"/>
      <c r="AC1723" s="242"/>
      <c r="AD1723" s="242"/>
      <c r="AE1723" s="242"/>
      <c r="AF1723" s="242"/>
      <c r="AG1723" s="333">
        <f>AG220*AG1718</f>
        <v>0</v>
      </c>
      <c r="AH1723" s="906">
        <f t="shared" ref="AH1723:AR1723" si="3696">AH220*AH1718</f>
        <v>2686.9017599999997</v>
      </c>
      <c r="AI1723" s="906">
        <f t="shared" si="3696"/>
        <v>7419.4058400000004</v>
      </c>
      <c r="AJ1723" s="333">
        <f t="shared" si="3696"/>
        <v>0</v>
      </c>
      <c r="AK1723" s="333">
        <f t="shared" si="3696"/>
        <v>0</v>
      </c>
      <c r="AL1723" s="333">
        <f t="shared" si="3696"/>
        <v>0</v>
      </c>
      <c r="AM1723" s="333">
        <f t="shared" si="3696"/>
        <v>0</v>
      </c>
      <c r="AN1723" s="333">
        <f t="shared" si="3696"/>
        <v>0</v>
      </c>
      <c r="AO1723" s="333">
        <f t="shared" si="3696"/>
        <v>0</v>
      </c>
      <c r="AP1723" s="333">
        <f t="shared" si="3696"/>
        <v>0</v>
      </c>
      <c r="AQ1723" s="333">
        <f t="shared" si="3696"/>
        <v>0</v>
      </c>
      <c r="AR1723" s="333">
        <f t="shared" si="3696"/>
        <v>0</v>
      </c>
      <c r="AS1723" s="333">
        <f t="shared" ref="AS1723:AT1723" si="3697">AS246*AS1718</f>
        <v>0</v>
      </c>
      <c r="AT1723" s="333">
        <f t="shared" si="3697"/>
        <v>0</v>
      </c>
      <c r="AU1723" s="545">
        <f t="shared" si="3695"/>
        <v>10106.3076</v>
      </c>
    </row>
    <row r="1724" spans="1:47" ht="15">
      <c r="B1724" s="285" t="s">
        <v>1132</v>
      </c>
      <c r="C1724" s="303"/>
      <c r="D1724" s="245"/>
      <c r="E1724" s="242"/>
      <c r="F1724" s="242"/>
      <c r="G1724" s="242"/>
      <c r="H1724" s="242"/>
      <c r="I1724" s="242"/>
      <c r="J1724" s="242"/>
      <c r="K1724" s="242"/>
      <c r="L1724" s="242"/>
      <c r="M1724" s="242"/>
      <c r="N1724" s="242"/>
      <c r="O1724" s="242"/>
      <c r="P1724" s="242"/>
      <c r="Q1724" s="242"/>
      <c r="R1724" s="242"/>
      <c r="S1724" s="253"/>
      <c r="T1724" s="242"/>
      <c r="U1724" s="242"/>
      <c r="V1724" s="242"/>
      <c r="W1724" s="245"/>
      <c r="X1724" s="245"/>
      <c r="Y1724" s="245"/>
      <c r="Z1724" s="245"/>
      <c r="AA1724" s="242"/>
      <c r="AB1724" s="242"/>
      <c r="AC1724" s="242"/>
      <c r="AD1724" s="242"/>
      <c r="AE1724" s="242"/>
      <c r="AF1724" s="242"/>
      <c r="AG1724" s="333">
        <f>AG411*AG1718</f>
        <v>0</v>
      </c>
      <c r="AH1724" s="906">
        <f t="shared" ref="AH1724:AT1724" si="3698">AH411*AH1718</f>
        <v>935.00999999999988</v>
      </c>
      <c r="AI1724" s="906">
        <f t="shared" si="3698"/>
        <v>3670.2666000000004</v>
      </c>
      <c r="AJ1724" s="333">
        <f t="shared" si="3698"/>
        <v>0</v>
      </c>
      <c r="AK1724" s="333">
        <f t="shared" si="3698"/>
        <v>0</v>
      </c>
      <c r="AL1724" s="333">
        <f t="shared" si="3698"/>
        <v>0</v>
      </c>
      <c r="AM1724" s="333">
        <f t="shared" si="3698"/>
        <v>0</v>
      </c>
      <c r="AN1724" s="333">
        <f t="shared" si="3698"/>
        <v>0</v>
      </c>
      <c r="AO1724" s="333">
        <f t="shared" si="3698"/>
        <v>0</v>
      </c>
      <c r="AP1724" s="333">
        <f t="shared" si="3698"/>
        <v>0</v>
      </c>
      <c r="AQ1724" s="333">
        <f t="shared" si="3698"/>
        <v>0</v>
      </c>
      <c r="AR1724" s="333">
        <f t="shared" si="3698"/>
        <v>0</v>
      </c>
      <c r="AS1724" s="333">
        <f>AS411*AS1718</f>
        <v>0</v>
      </c>
      <c r="AT1724" s="333">
        <f t="shared" si="3698"/>
        <v>0</v>
      </c>
      <c r="AU1724" s="545">
        <f t="shared" si="3695"/>
        <v>4605.2766000000001</v>
      </c>
    </row>
    <row r="1725" spans="1:47" ht="15">
      <c r="B1725" s="285" t="s">
        <v>1133</v>
      </c>
      <c r="C1725" s="303"/>
      <c r="D1725" s="245"/>
      <c r="E1725" s="242"/>
      <c r="F1725" s="242"/>
      <c r="G1725" s="242"/>
      <c r="H1725" s="242"/>
      <c r="I1725" s="242"/>
      <c r="J1725" s="242"/>
      <c r="K1725" s="242"/>
      <c r="L1725" s="242"/>
      <c r="M1725" s="242"/>
      <c r="N1725" s="242"/>
      <c r="O1725" s="242"/>
      <c r="P1725" s="242"/>
      <c r="Q1725" s="242"/>
      <c r="R1725" s="242"/>
      <c r="S1725" s="253"/>
      <c r="T1725" s="242"/>
      <c r="U1725" s="242"/>
      <c r="V1725" s="242"/>
      <c r="W1725" s="245"/>
      <c r="X1725" s="245"/>
      <c r="Y1725" s="245"/>
      <c r="Z1725" s="245"/>
      <c r="AA1725" s="242"/>
      <c r="AB1725" s="242"/>
      <c r="AC1725" s="242"/>
      <c r="AD1725" s="242"/>
      <c r="AE1725" s="242"/>
      <c r="AF1725" s="242"/>
      <c r="AG1725" s="333">
        <f>AG602*AG1718</f>
        <v>0</v>
      </c>
      <c r="AH1725" s="906">
        <f>AH602*AH1718</f>
        <v>4567.7069999999994</v>
      </c>
      <c r="AI1725" s="906">
        <f t="shared" ref="AI1725:AS1725" si="3699">AI602*AI1718</f>
        <v>17827.0092</v>
      </c>
      <c r="AJ1725" s="333">
        <f t="shared" si="3699"/>
        <v>0</v>
      </c>
      <c r="AK1725" s="333">
        <f t="shared" si="3699"/>
        <v>0</v>
      </c>
      <c r="AL1725" s="333">
        <f t="shared" si="3699"/>
        <v>0</v>
      </c>
      <c r="AM1725" s="333">
        <f t="shared" si="3699"/>
        <v>0</v>
      </c>
      <c r="AN1725" s="333">
        <f t="shared" si="3699"/>
        <v>0</v>
      </c>
      <c r="AO1725" s="333">
        <f t="shared" si="3699"/>
        <v>0</v>
      </c>
      <c r="AP1725" s="333">
        <f t="shared" si="3699"/>
        <v>0</v>
      </c>
      <c r="AQ1725" s="333">
        <f t="shared" si="3699"/>
        <v>0</v>
      </c>
      <c r="AR1725" s="333">
        <f t="shared" si="3699"/>
        <v>0</v>
      </c>
      <c r="AS1725" s="333">
        <f t="shared" si="3699"/>
        <v>0</v>
      </c>
      <c r="AT1725" s="333">
        <f>AT602*AT1718</f>
        <v>0</v>
      </c>
      <c r="AU1725" s="545">
        <f t="shared" si="3695"/>
        <v>22394.716199999999</v>
      </c>
    </row>
    <row r="1726" spans="1:47" ht="15">
      <c r="B1726" s="285" t="s">
        <v>1134</v>
      </c>
      <c r="C1726" s="303"/>
      <c r="D1726" s="245"/>
      <c r="E1726" s="242"/>
      <c r="F1726" s="242"/>
      <c r="G1726" s="242"/>
      <c r="H1726" s="242"/>
      <c r="I1726" s="242"/>
      <c r="J1726" s="242"/>
      <c r="K1726" s="242"/>
      <c r="L1726" s="242"/>
      <c r="M1726" s="242"/>
      <c r="N1726" s="242"/>
      <c r="O1726" s="242"/>
      <c r="P1726" s="242"/>
      <c r="Q1726" s="242"/>
      <c r="R1726" s="242"/>
      <c r="S1726" s="253"/>
      <c r="T1726" s="242"/>
      <c r="U1726" s="242"/>
      <c r="V1726" s="242"/>
      <c r="W1726" s="245"/>
      <c r="X1726" s="245"/>
      <c r="Y1726" s="245"/>
      <c r="Z1726" s="245"/>
      <c r="AA1726" s="242"/>
      <c r="AB1726" s="242"/>
      <c r="AC1726" s="242"/>
      <c r="AD1726" s="242"/>
      <c r="AE1726" s="242"/>
      <c r="AF1726" s="242"/>
      <c r="AG1726" s="333">
        <f>AG793*AG1718</f>
        <v>0</v>
      </c>
      <c r="AH1726" s="906">
        <f t="shared" ref="AH1726:AT1726" si="3700">AH793*AH1718</f>
        <v>0</v>
      </c>
      <c r="AI1726" s="906">
        <f t="shared" si="3700"/>
        <v>0</v>
      </c>
      <c r="AJ1726" s="333">
        <f t="shared" si="3700"/>
        <v>0</v>
      </c>
      <c r="AK1726" s="333">
        <f t="shared" si="3700"/>
        <v>0</v>
      </c>
      <c r="AL1726" s="333">
        <f t="shared" si="3700"/>
        <v>0</v>
      </c>
      <c r="AM1726" s="333">
        <f t="shared" si="3700"/>
        <v>0</v>
      </c>
      <c r="AN1726" s="333">
        <f t="shared" si="3700"/>
        <v>0</v>
      </c>
      <c r="AO1726" s="333">
        <f t="shared" si="3700"/>
        <v>0</v>
      </c>
      <c r="AP1726" s="333">
        <f t="shared" si="3700"/>
        <v>0</v>
      </c>
      <c r="AQ1726" s="333">
        <f t="shared" si="3700"/>
        <v>0</v>
      </c>
      <c r="AR1726" s="333">
        <f t="shared" si="3700"/>
        <v>0</v>
      </c>
      <c r="AS1726" s="333">
        <f t="shared" si="3700"/>
        <v>0</v>
      </c>
      <c r="AT1726" s="333">
        <f t="shared" si="3700"/>
        <v>0</v>
      </c>
      <c r="AU1726" s="545">
        <f t="shared" si="3695"/>
        <v>0</v>
      </c>
    </row>
    <row r="1727" spans="1:47" ht="15">
      <c r="B1727" s="285" t="s">
        <v>1135</v>
      </c>
      <c r="C1727" s="303"/>
      <c r="D1727" s="245"/>
      <c r="E1727" s="242"/>
      <c r="F1727" s="242"/>
      <c r="G1727" s="242"/>
      <c r="H1727" s="242"/>
      <c r="I1727" s="242"/>
      <c r="J1727" s="242"/>
      <c r="K1727" s="242"/>
      <c r="L1727" s="242"/>
      <c r="M1727" s="242"/>
      <c r="N1727" s="242"/>
      <c r="O1727" s="242"/>
      <c r="P1727" s="242"/>
      <c r="Q1727" s="242"/>
      <c r="R1727" s="242"/>
      <c r="S1727" s="253"/>
      <c r="T1727" s="242"/>
      <c r="U1727" s="242"/>
      <c r="V1727" s="242"/>
      <c r="W1727" s="245"/>
      <c r="X1727" s="245"/>
      <c r="Y1727" s="245"/>
      <c r="Z1727" s="245"/>
      <c r="AA1727" s="242"/>
      <c r="AB1727" s="242"/>
      <c r="AC1727" s="242"/>
      <c r="AD1727" s="242"/>
      <c r="AE1727" s="242"/>
      <c r="AF1727" s="242"/>
      <c r="AG1727" s="333">
        <f>AG989*AG1718</f>
        <v>0</v>
      </c>
      <c r="AH1727" s="906">
        <f t="shared" ref="AH1727:AT1727" si="3701">AH989*AH1718</f>
        <v>0</v>
      </c>
      <c r="AI1727" s="906">
        <f t="shared" si="3701"/>
        <v>0</v>
      </c>
      <c r="AJ1727" s="333">
        <f t="shared" si="3701"/>
        <v>0</v>
      </c>
      <c r="AK1727" s="333">
        <f t="shared" si="3701"/>
        <v>0</v>
      </c>
      <c r="AL1727" s="333">
        <f t="shared" si="3701"/>
        <v>0</v>
      </c>
      <c r="AM1727" s="333">
        <f t="shared" si="3701"/>
        <v>0</v>
      </c>
      <c r="AN1727" s="333">
        <f t="shared" si="3701"/>
        <v>0</v>
      </c>
      <c r="AO1727" s="333">
        <f t="shared" si="3701"/>
        <v>0</v>
      </c>
      <c r="AP1727" s="333">
        <f t="shared" si="3701"/>
        <v>0</v>
      </c>
      <c r="AQ1727" s="333">
        <f t="shared" si="3701"/>
        <v>0</v>
      </c>
      <c r="AR1727" s="333">
        <f t="shared" si="3701"/>
        <v>0</v>
      </c>
      <c r="AS1727" s="333">
        <f t="shared" si="3701"/>
        <v>0</v>
      </c>
      <c r="AT1727" s="333">
        <f t="shared" si="3701"/>
        <v>0</v>
      </c>
      <c r="AU1727" s="545">
        <f t="shared" si="3695"/>
        <v>0</v>
      </c>
    </row>
    <row r="1728" spans="1:47" ht="15">
      <c r="B1728" s="285" t="s">
        <v>1136</v>
      </c>
      <c r="C1728" s="303"/>
      <c r="D1728" s="245"/>
      <c r="E1728" s="242"/>
      <c r="F1728" s="242"/>
      <c r="G1728" s="242"/>
      <c r="H1728" s="242"/>
      <c r="I1728" s="242"/>
      <c r="J1728" s="242"/>
      <c r="K1728" s="242"/>
      <c r="L1728" s="242"/>
      <c r="M1728" s="242"/>
      <c r="N1728" s="242"/>
      <c r="O1728" s="242"/>
      <c r="P1728" s="242"/>
      <c r="Q1728" s="242"/>
      <c r="R1728" s="242"/>
      <c r="S1728" s="253"/>
      <c r="T1728" s="242"/>
      <c r="U1728" s="242"/>
      <c r="V1728" s="242"/>
      <c r="W1728" s="245"/>
      <c r="X1728" s="245"/>
      <c r="Y1728" s="245"/>
      <c r="Z1728" s="245"/>
      <c r="AA1728" s="242"/>
      <c r="AB1728" s="242"/>
      <c r="AC1728" s="242"/>
      <c r="AD1728" s="242"/>
      <c r="AE1728" s="242"/>
      <c r="AF1728" s="242"/>
      <c r="AG1728" s="333">
        <f t="shared" ref="AG1728:AT1728" si="3702">AG1184*AG1718</f>
        <v>0</v>
      </c>
      <c r="AH1728" s="906">
        <f t="shared" si="3702"/>
        <v>0</v>
      </c>
      <c r="AI1728" s="906">
        <f>AI1184*AI1718</f>
        <v>0</v>
      </c>
      <c r="AJ1728" s="333">
        <f t="shared" si="3702"/>
        <v>0</v>
      </c>
      <c r="AK1728" s="333">
        <f t="shared" si="3702"/>
        <v>0</v>
      </c>
      <c r="AL1728" s="333">
        <f t="shared" si="3702"/>
        <v>0</v>
      </c>
      <c r="AM1728" s="333">
        <f t="shared" si="3702"/>
        <v>0</v>
      </c>
      <c r="AN1728" s="333">
        <f t="shared" si="3702"/>
        <v>0</v>
      </c>
      <c r="AO1728" s="333">
        <f t="shared" si="3702"/>
        <v>0</v>
      </c>
      <c r="AP1728" s="333">
        <f t="shared" si="3702"/>
        <v>0</v>
      </c>
      <c r="AQ1728" s="333">
        <f t="shared" si="3702"/>
        <v>0</v>
      </c>
      <c r="AR1728" s="333">
        <f t="shared" si="3702"/>
        <v>0</v>
      </c>
      <c r="AS1728" s="333">
        <f t="shared" si="3702"/>
        <v>0</v>
      </c>
      <c r="AT1728" s="333">
        <f t="shared" si="3702"/>
        <v>0</v>
      </c>
      <c r="AU1728" s="545">
        <f t="shared" si="3695"/>
        <v>0</v>
      </c>
    </row>
    <row r="1729" spans="2:47" ht="15">
      <c r="B1729" s="285" t="s">
        <v>1137</v>
      </c>
      <c r="C1729" s="303"/>
      <c r="D1729" s="245"/>
      <c r="E1729" s="242"/>
      <c r="F1729" s="242"/>
      <c r="G1729" s="242"/>
      <c r="H1729" s="242"/>
      <c r="I1729" s="242"/>
      <c r="J1729" s="242"/>
      <c r="K1729" s="242"/>
      <c r="L1729" s="242"/>
      <c r="M1729" s="242"/>
      <c r="N1729" s="242"/>
      <c r="O1729" s="242"/>
      <c r="P1729" s="242"/>
      <c r="Q1729" s="242"/>
      <c r="R1729" s="242"/>
      <c r="S1729" s="253"/>
      <c r="T1729" s="242"/>
      <c r="U1729" s="242"/>
      <c r="V1729" s="242"/>
      <c r="W1729" s="245"/>
      <c r="X1729" s="245"/>
      <c r="Y1729" s="245"/>
      <c r="Z1729" s="245"/>
      <c r="AA1729" s="242"/>
      <c r="AB1729" s="242"/>
      <c r="AC1729" s="242"/>
      <c r="AD1729" s="242"/>
      <c r="AE1729" s="242"/>
      <c r="AF1729" s="242"/>
      <c r="AG1729" s="333">
        <f>AG1379*AG1718</f>
        <v>0</v>
      </c>
      <c r="AH1729" s="906">
        <f>AH1379*AH1718</f>
        <v>0</v>
      </c>
      <c r="AI1729" s="906">
        <f t="shared" ref="AI1729:AT1729" si="3703">AI1379*AI1718</f>
        <v>0</v>
      </c>
      <c r="AJ1729" s="333">
        <f t="shared" si="3703"/>
        <v>0</v>
      </c>
      <c r="AK1729" s="333">
        <f t="shared" si="3703"/>
        <v>0</v>
      </c>
      <c r="AL1729" s="333">
        <f t="shared" si="3703"/>
        <v>0</v>
      </c>
      <c r="AM1729" s="333">
        <f t="shared" si="3703"/>
        <v>0</v>
      </c>
      <c r="AN1729" s="333">
        <f t="shared" si="3703"/>
        <v>0</v>
      </c>
      <c r="AO1729" s="333">
        <f t="shared" si="3703"/>
        <v>0</v>
      </c>
      <c r="AP1729" s="333">
        <f t="shared" si="3703"/>
        <v>0</v>
      </c>
      <c r="AQ1729" s="333">
        <f t="shared" si="3703"/>
        <v>0</v>
      </c>
      <c r="AR1729" s="333">
        <f t="shared" si="3703"/>
        <v>0</v>
      </c>
      <c r="AS1729" s="333">
        <f t="shared" si="3703"/>
        <v>0</v>
      </c>
      <c r="AT1729" s="333">
        <f t="shared" si="3703"/>
        <v>0</v>
      </c>
      <c r="AU1729" s="545">
        <f t="shared" si="3695"/>
        <v>0</v>
      </c>
    </row>
    <row r="1730" spans="2:47" ht="15">
      <c r="B1730" s="285" t="s">
        <v>1148</v>
      </c>
      <c r="C1730" s="303"/>
      <c r="D1730" s="245"/>
      <c r="E1730" s="242"/>
      <c r="F1730" s="242"/>
      <c r="G1730" s="242"/>
      <c r="H1730" s="242"/>
      <c r="I1730" s="242"/>
      <c r="J1730" s="242"/>
      <c r="K1730" s="242"/>
      <c r="L1730" s="242"/>
      <c r="M1730" s="242"/>
      <c r="N1730" s="242"/>
      <c r="O1730" s="242"/>
      <c r="P1730" s="242"/>
      <c r="Q1730" s="242"/>
      <c r="R1730" s="242"/>
      <c r="S1730" s="253"/>
      <c r="T1730" s="242"/>
      <c r="U1730" s="242"/>
      <c r="V1730" s="242"/>
      <c r="W1730" s="245"/>
      <c r="X1730" s="245"/>
      <c r="Y1730" s="245"/>
      <c r="Z1730" s="245"/>
      <c r="AA1730" s="242"/>
      <c r="AB1730" s="242"/>
      <c r="AC1730" s="242"/>
      <c r="AD1730" s="242"/>
      <c r="AE1730" s="242"/>
      <c r="AF1730" s="242"/>
      <c r="AG1730" s="333">
        <f>AG1573*AG1718</f>
        <v>0</v>
      </c>
      <c r="AH1730" s="906">
        <f>AH1573*AH1718</f>
        <v>0</v>
      </c>
      <c r="AI1730" s="906">
        <f t="shared" ref="AI1730:AT1730" si="3704">AI1573*AI1718</f>
        <v>0</v>
      </c>
      <c r="AJ1730" s="333">
        <f t="shared" si="3704"/>
        <v>0</v>
      </c>
      <c r="AK1730" s="333">
        <f t="shared" si="3704"/>
        <v>0</v>
      </c>
      <c r="AL1730" s="333">
        <f t="shared" si="3704"/>
        <v>0</v>
      </c>
      <c r="AM1730" s="333">
        <f t="shared" si="3704"/>
        <v>0</v>
      </c>
      <c r="AN1730" s="333">
        <f t="shared" si="3704"/>
        <v>0</v>
      </c>
      <c r="AO1730" s="333">
        <f t="shared" si="3704"/>
        <v>0</v>
      </c>
      <c r="AP1730" s="333">
        <f t="shared" si="3704"/>
        <v>0</v>
      </c>
      <c r="AQ1730" s="333">
        <f t="shared" si="3704"/>
        <v>0</v>
      </c>
      <c r="AR1730" s="333">
        <f t="shared" si="3704"/>
        <v>0</v>
      </c>
      <c r="AS1730" s="333">
        <f t="shared" si="3704"/>
        <v>0</v>
      </c>
      <c r="AT1730" s="333">
        <f t="shared" si="3704"/>
        <v>0</v>
      </c>
      <c r="AU1730" s="545">
        <f t="shared" si="3695"/>
        <v>0</v>
      </c>
    </row>
    <row r="1731" spans="2:47" ht="15.6">
      <c r="B1731" s="307" t="s">
        <v>1138</v>
      </c>
      <c r="C1731" s="303"/>
      <c r="D1731" s="265"/>
      <c r="E1731" s="295"/>
      <c r="F1731" s="295"/>
      <c r="G1731" s="295"/>
      <c r="H1731" s="295"/>
      <c r="I1731" s="295"/>
      <c r="J1731" s="295"/>
      <c r="K1731" s="295"/>
      <c r="L1731" s="295"/>
      <c r="M1731" s="295"/>
      <c r="N1731" s="295"/>
      <c r="O1731" s="295"/>
      <c r="P1731" s="295"/>
      <c r="Q1731" s="295"/>
      <c r="R1731" s="295"/>
      <c r="S1731" s="262"/>
      <c r="T1731" s="295"/>
      <c r="U1731" s="295"/>
      <c r="V1731" s="295"/>
      <c r="W1731" s="265"/>
      <c r="X1731" s="265"/>
      <c r="Y1731" s="265"/>
      <c r="Z1731" s="265"/>
      <c r="AA1731" s="295"/>
      <c r="AB1731" s="295"/>
      <c r="AC1731" s="295"/>
      <c r="AD1731" s="295"/>
      <c r="AE1731" s="295"/>
      <c r="AF1731" s="295"/>
      <c r="AG1731" s="304">
        <f>SUM(AG1719:AG1730)</f>
        <v>0</v>
      </c>
      <c r="AH1731" s="304">
        <f>SUM(AH1719:AH1730)</f>
        <v>9757.1708255159992</v>
      </c>
      <c r="AI1731" s="304">
        <f t="shared" ref="AI1731:AT1731" si="3705">SUM(AI1719:AI1730)</f>
        <v>35586.904463290026</v>
      </c>
      <c r="AJ1731" s="304">
        <f t="shared" si="3705"/>
        <v>0</v>
      </c>
      <c r="AK1731" s="304">
        <f t="shared" si="3705"/>
        <v>0</v>
      </c>
      <c r="AL1731" s="304">
        <f t="shared" si="3705"/>
        <v>0</v>
      </c>
      <c r="AM1731" s="304">
        <f t="shared" si="3705"/>
        <v>0</v>
      </c>
      <c r="AN1731" s="304">
        <f t="shared" si="3705"/>
        <v>0</v>
      </c>
      <c r="AO1731" s="304">
        <f t="shared" si="3705"/>
        <v>0</v>
      </c>
      <c r="AP1731" s="304">
        <f t="shared" si="3705"/>
        <v>0</v>
      </c>
      <c r="AQ1731" s="304">
        <f t="shared" si="3705"/>
        <v>0</v>
      </c>
      <c r="AR1731" s="304">
        <f t="shared" si="3705"/>
        <v>0</v>
      </c>
      <c r="AS1731" s="304">
        <f t="shared" si="3705"/>
        <v>0</v>
      </c>
      <c r="AT1731" s="304">
        <f t="shared" si="3705"/>
        <v>0</v>
      </c>
      <c r="AU1731" s="361">
        <f t="shared" si="3695"/>
        <v>45344.075288806023</v>
      </c>
    </row>
    <row r="1732" spans="2:47" ht="15.6">
      <c r="B1732" s="307" t="s">
        <v>1139</v>
      </c>
      <c r="C1732" s="303"/>
      <c r="D1732" s="308"/>
      <c r="E1732" s="295"/>
      <c r="F1732" s="295"/>
      <c r="G1732" s="295"/>
      <c r="H1732" s="295"/>
      <c r="I1732" s="295"/>
      <c r="J1732" s="295"/>
      <c r="K1732" s="295"/>
      <c r="L1732" s="295"/>
      <c r="M1732" s="295"/>
      <c r="N1732" s="295"/>
      <c r="O1732" s="295"/>
      <c r="P1732" s="295"/>
      <c r="Q1732" s="295"/>
      <c r="R1732" s="295"/>
      <c r="S1732" s="262"/>
      <c r="T1732" s="295"/>
      <c r="U1732" s="295"/>
      <c r="V1732" s="295"/>
      <c r="W1732" s="265"/>
      <c r="X1732" s="265"/>
      <c r="Y1732" s="265"/>
      <c r="Z1732" s="265"/>
      <c r="AA1732" s="295"/>
      <c r="AB1732" s="295"/>
      <c r="AC1732" s="295"/>
      <c r="AD1732" s="295"/>
      <c r="AE1732" s="295"/>
      <c r="AF1732" s="295"/>
      <c r="AG1732" s="305">
        <f>AG1716*AG1718</f>
        <v>0</v>
      </c>
      <c r="AH1732" s="305">
        <f>AH1716*AH1718</f>
        <v>46321.271999999997</v>
      </c>
      <c r="AI1732" s="305">
        <f t="shared" ref="AI1732:AT1732" si="3706">AI1716*AI1718</f>
        <v>2151.0720000000001</v>
      </c>
      <c r="AJ1732" s="305">
        <f t="shared" si="3706"/>
        <v>0</v>
      </c>
      <c r="AK1732" s="305">
        <f t="shared" si="3706"/>
        <v>0</v>
      </c>
      <c r="AL1732" s="305">
        <f t="shared" si="3706"/>
        <v>0</v>
      </c>
      <c r="AM1732" s="305">
        <f t="shared" si="3706"/>
        <v>0</v>
      </c>
      <c r="AN1732" s="305">
        <f t="shared" si="3706"/>
        <v>0</v>
      </c>
      <c r="AO1732" s="305">
        <f t="shared" si="3706"/>
        <v>0</v>
      </c>
      <c r="AP1732" s="305">
        <f t="shared" si="3706"/>
        <v>0</v>
      </c>
      <c r="AQ1732" s="305">
        <f t="shared" si="3706"/>
        <v>0</v>
      </c>
      <c r="AR1732" s="305">
        <f t="shared" si="3706"/>
        <v>0</v>
      </c>
      <c r="AS1732" s="305">
        <f t="shared" si="3706"/>
        <v>0</v>
      </c>
      <c r="AT1732" s="305">
        <f t="shared" si="3706"/>
        <v>0</v>
      </c>
      <c r="AU1732" s="361">
        <f>SUM(AG1732:AT1732)</f>
        <v>48472.343999999997</v>
      </c>
    </row>
    <row r="1733" spans="2:47" ht="15.6">
      <c r="B1733" s="307" t="s">
        <v>1140</v>
      </c>
      <c r="C1733" s="303"/>
      <c r="D1733" s="308"/>
      <c r="E1733" s="295"/>
      <c r="F1733" s="295"/>
      <c r="G1733" s="295"/>
      <c r="H1733" s="295"/>
      <c r="I1733" s="295"/>
      <c r="J1733" s="295"/>
      <c r="K1733" s="295"/>
      <c r="L1733" s="295"/>
      <c r="M1733" s="295"/>
      <c r="N1733" s="295"/>
      <c r="O1733" s="295"/>
      <c r="P1733" s="295"/>
      <c r="Q1733" s="295"/>
      <c r="R1733" s="295"/>
      <c r="S1733" s="262"/>
      <c r="T1733" s="295"/>
      <c r="U1733" s="295"/>
      <c r="V1733" s="295"/>
      <c r="W1733" s="308"/>
      <c r="X1733" s="308"/>
      <c r="Y1733" s="308"/>
      <c r="Z1733" s="308"/>
      <c r="AA1733" s="295"/>
      <c r="AB1733" s="295"/>
      <c r="AC1733" s="295"/>
      <c r="AD1733" s="295"/>
      <c r="AE1733" s="295"/>
      <c r="AF1733" s="295"/>
      <c r="AG1733" s="309"/>
      <c r="AH1733" s="309"/>
      <c r="AI1733" s="309"/>
      <c r="AJ1733" s="309"/>
      <c r="AK1733" s="309"/>
      <c r="AL1733" s="309"/>
      <c r="AM1733" s="309"/>
      <c r="AN1733" s="309"/>
      <c r="AO1733" s="309"/>
      <c r="AP1733" s="309"/>
      <c r="AQ1733" s="309"/>
      <c r="AR1733" s="309"/>
      <c r="AS1733" s="309"/>
      <c r="AT1733" s="309"/>
      <c r="AU1733" s="361">
        <f>AU1731-AU1732</f>
        <v>-3128.268711193974</v>
      </c>
    </row>
    <row r="1734" spans="2:47" ht="15">
      <c r="B1734" s="336"/>
      <c r="C1734" s="398"/>
      <c r="D1734" s="398"/>
      <c r="E1734" s="399"/>
      <c r="F1734" s="399"/>
      <c r="G1734" s="399"/>
      <c r="H1734" s="399"/>
      <c r="I1734" s="399"/>
      <c r="J1734" s="399"/>
      <c r="K1734" s="399"/>
      <c r="L1734" s="399"/>
      <c r="M1734" s="399"/>
      <c r="N1734" s="399"/>
      <c r="O1734" s="399"/>
      <c r="P1734" s="399"/>
      <c r="Q1734" s="900"/>
      <c r="R1734" s="399"/>
      <c r="S1734" s="400"/>
      <c r="T1734" s="399"/>
      <c r="U1734" s="399"/>
      <c r="V1734" s="399"/>
      <c r="W1734" s="398"/>
      <c r="X1734" s="401"/>
      <c r="Y1734" s="398"/>
      <c r="Z1734" s="398"/>
      <c r="AA1734" s="399"/>
      <c r="AB1734" s="399"/>
      <c r="AC1734" s="399"/>
      <c r="AD1734" s="399"/>
      <c r="AE1734" s="399"/>
      <c r="AF1734" s="900"/>
      <c r="AG1734" s="402"/>
      <c r="AH1734" s="402"/>
      <c r="AI1734" s="402"/>
      <c r="AJ1734" s="402"/>
      <c r="AK1734" s="402"/>
      <c r="AL1734" s="402"/>
      <c r="AM1734" s="402"/>
      <c r="AN1734" s="402"/>
      <c r="AO1734" s="402"/>
      <c r="AP1734" s="402"/>
      <c r="AQ1734" s="402"/>
      <c r="AR1734" s="402"/>
      <c r="AS1734" s="402"/>
      <c r="AT1734" s="402"/>
      <c r="AU1734" s="341"/>
    </row>
  </sheetData>
  <sheetProtection formatCells="0" formatColumns="0" formatRows="0" insertColumns="0" insertRows="0" insertHyperlinks="0" deleteColumns="0" deleteRows="0" sort="0" autoFilter="0" pivotTables="0"/>
  <mergeCells count="93">
    <mergeCell ref="AG1711:AU1711"/>
    <mergeCell ref="B1711:B1712"/>
    <mergeCell ref="C1711:C1712"/>
    <mergeCell ref="E1711:P1711"/>
    <mergeCell ref="R1711:R1712"/>
    <mergeCell ref="T1711:AE1711"/>
    <mergeCell ref="AG1685:AU1685"/>
    <mergeCell ref="B1685:B1686"/>
    <mergeCell ref="C1685:C1686"/>
    <mergeCell ref="R1685:R1686"/>
    <mergeCell ref="E1685:P1685"/>
    <mergeCell ref="T1685:AE1685"/>
    <mergeCell ref="AG1631:AU1631"/>
    <mergeCell ref="B1658:B1659"/>
    <mergeCell ref="C1658:C1659"/>
    <mergeCell ref="R1658:R1659"/>
    <mergeCell ref="AG1658:AU1658"/>
    <mergeCell ref="B1631:B1632"/>
    <mergeCell ref="C1631:C1632"/>
    <mergeCell ref="R1631:R1632"/>
    <mergeCell ref="E1631:P1631"/>
    <mergeCell ref="E1658:P1658"/>
    <mergeCell ref="T1658:AE1658"/>
    <mergeCell ref="T1631:AE1631"/>
    <mergeCell ref="AG1579:AU1579"/>
    <mergeCell ref="B1605:B1606"/>
    <mergeCell ref="C1605:C1606"/>
    <mergeCell ref="R1605:R1606"/>
    <mergeCell ref="AG1605:AU1605"/>
    <mergeCell ref="B1579:B1580"/>
    <mergeCell ref="C1579:C1580"/>
    <mergeCell ref="R1579:R1580"/>
    <mergeCell ref="E1579:P1579"/>
    <mergeCell ref="E1605:P1605"/>
    <mergeCell ref="T1579:AE1579"/>
    <mergeCell ref="T1605:AE1605"/>
    <mergeCell ref="AG1188:AU1188"/>
    <mergeCell ref="B1382:B1383"/>
    <mergeCell ref="C1382:C1383"/>
    <mergeCell ref="R1382:R1383"/>
    <mergeCell ref="AG1382:AU1382"/>
    <mergeCell ref="B1188:B1189"/>
    <mergeCell ref="C1188:C1189"/>
    <mergeCell ref="R1188:R1189"/>
    <mergeCell ref="E1188:P1188"/>
    <mergeCell ref="E1382:P1382"/>
    <mergeCell ref="T1188:AE1188"/>
    <mergeCell ref="T1382:AE1382"/>
    <mergeCell ref="AG607:AU607"/>
    <mergeCell ref="R993:R994"/>
    <mergeCell ref="B993:B994"/>
    <mergeCell ref="C993:C994"/>
    <mergeCell ref="E798:P798"/>
    <mergeCell ref="E993:P993"/>
    <mergeCell ref="AG993:AU993"/>
    <mergeCell ref="B798:B799"/>
    <mergeCell ref="C798:C799"/>
    <mergeCell ref="R798:R799"/>
    <mergeCell ref="AG798:AU798"/>
    <mergeCell ref="T607:AE607"/>
    <mergeCell ref="T798:AE798"/>
    <mergeCell ref="T993:AE993"/>
    <mergeCell ref="B607:B608"/>
    <mergeCell ref="C607:C608"/>
    <mergeCell ref="B416:B417"/>
    <mergeCell ref="E416:P416"/>
    <mergeCell ref="B225:B226"/>
    <mergeCell ref="C225:C226"/>
    <mergeCell ref="R225:R226"/>
    <mergeCell ref="E225:P225"/>
    <mergeCell ref="AG416:AU416"/>
    <mergeCell ref="AG225:AU225"/>
    <mergeCell ref="R34:R35"/>
    <mergeCell ref="AG34:AU34"/>
    <mergeCell ref="T416:AE416"/>
    <mergeCell ref="R416:R417"/>
    <mergeCell ref="C18:AE18"/>
    <mergeCell ref="B14:B16"/>
    <mergeCell ref="B34:B35"/>
    <mergeCell ref="C34:C35"/>
    <mergeCell ref="B18:B19"/>
    <mergeCell ref="B24:B25"/>
    <mergeCell ref="C16:D16"/>
    <mergeCell ref="E34:P34"/>
    <mergeCell ref="T34:AE34"/>
    <mergeCell ref="C1576:AE1576"/>
    <mergeCell ref="C22:AE22"/>
    <mergeCell ref="C21:AE21"/>
    <mergeCell ref="C20:AE20"/>
    <mergeCell ref="C19:AE19"/>
    <mergeCell ref="C416:C417"/>
    <mergeCell ref="T225:AE225"/>
    <mergeCell ref="R607:R608"/>
  </mergeCells>
  <phoneticPr fontId="246" type="noConversion"/>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606"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24" location="'5.  2015-2020 LRAM'!A1" display="Return to top" xr:uid="{00000000-0004-0000-0A00-000007000000}"/>
    <hyperlink ref="D415" location="'5.  2015-2020 LRAM'!A1" display="Return to top" xr:uid="{00000000-0004-0000-0A00-000008000000}"/>
    <hyperlink ref="D797" location="'5.  2015-2027 LRAM'!A1" display="Return to top" xr:uid="{00000000-0004-0000-0A00-000009000000}"/>
    <hyperlink ref="D992" location="'5.  2015-2020 LRAM'!A1" display="Return to top" xr:uid="{00000000-0004-0000-0A00-00000A000000}"/>
    <hyperlink ref="B1186" location="'5.  2015-2020 LRAM'!A1" display="Return to top" xr:uid="{00000000-0004-0000-0A00-00000B000000}"/>
    <hyperlink ref="F24" location="Table_5_g.__2021_Lost_Revenues_Work_Form" display="Table 5-f.  2021 Lost Revenues" xr:uid="{BDB3503E-0457-4355-A0DC-8854CC96A46F}"/>
    <hyperlink ref="F25" location="Table_5_h.__2022_Lost_Revenues_Work_Form" display="Table 5-f.  2022 Lost Revenues" xr:uid="{0DA3AB95-53AB-414C-AA6D-D5E7F62B7A38}"/>
    <hyperlink ref="F26" location="Table_5_i.__2023_Lost_Revenues_Work_Form" display="Table 5-f.  2023 Lost Revenues" xr:uid="{D89FDD80-BE3B-43BB-B473-859DF2C22BAA}"/>
    <hyperlink ref="F27" location="Table_5_j.__2024_Lost_Revenues_Work_Form" display="Table 5-f.  2024 Lost Revenues" xr:uid="{AB7A8B4E-12A4-4B29-B687-5DA9A83A481E}"/>
    <hyperlink ref="F28" location="Table_5_k.__2025_Lost_Revenues_Work_Form" display="Table 5-f.  2025 Lost Revenues" xr:uid="{C20F8161-8471-4077-89E5-531FB01FF12C}"/>
    <hyperlink ref="F29" location="Table_5_l.__2026_Lost_Revenues_Work_Form" display="Table 5-f.  2026 Lost Revenues" xr:uid="{CA629377-D8ED-469C-8DF3-B3C6B8170375}"/>
    <hyperlink ref="J24" location="Table_5_m.__2027_Lost_Revenues_Work_Form" display="Table 5-f.  2027 Lost Revenues" xr:uid="{0D347E37-90CE-48EF-A003-24BFA06EF7E0}"/>
    <hyperlink ref="D1187" location="'5.  2015-2020 LRAM'!A1" display="Return to top" xr:uid="{141C9DF9-F462-465C-8607-9E22DF653212}"/>
    <hyperlink ref="D1381" location="'5.  2015-2020 LRAM'!A1" display="Return to top" xr:uid="{019149FC-4E2B-4E1F-8127-0F67A8621F66}"/>
    <hyperlink ref="D1604" location="'5.  2015-2020 LRAM'!A1" display="Return to top" xr:uid="{6EC8DA8E-6F1F-4C73-A137-6E5BB30C5B94}"/>
    <hyperlink ref="D1630" location="'5.  2015-2020 LRAM'!A1" display="Return to top" xr:uid="{31D5DA7B-CBF7-4225-982B-2FD4C5554E84}"/>
    <hyperlink ref="D1657" location="'5.  2015-2020 LRAM'!A1" display="Return to top" xr:uid="{278D811C-DEDB-43E0-A919-D4F625F1C6E5}"/>
    <hyperlink ref="D1684" location="'5.  2015-2020 LRAM'!A1" display="Return to top" xr:uid="{223528A0-8936-430C-B9FD-6493F6E71F79}"/>
    <hyperlink ref="D1578" location="'5.  2015-2020 LRAM'!A1" display="Return to top" xr:uid="{76C075F7-ADAE-47EB-98FE-BA816BC7C1EB}"/>
    <hyperlink ref="D1710" location="'5.  2015-2020 LRAM'!A1" display="Return to top" xr:uid="{75D89606-F2BC-4AFE-A734-F2AD5AE4A3B1}"/>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B208"/>
  <sheetViews>
    <sheetView topLeftCell="A163" zoomScale="80" zoomScaleNormal="80" workbookViewId="0">
      <selection activeCell="E208" sqref="E208"/>
    </sheetView>
  </sheetViews>
  <sheetFormatPr defaultColWidth="9" defaultRowHeight="14.4"/>
  <cols>
    <col min="1" max="1" width="4.5546875" style="1" customWidth="1"/>
    <col min="2" max="2" width="19.5546875" style="10" customWidth="1"/>
    <col min="3" max="3" width="31" style="1" customWidth="1"/>
    <col min="4" max="4" width="5" style="1" customWidth="1"/>
    <col min="5" max="5" width="14.33203125" style="1" customWidth="1"/>
    <col min="6" max="6" width="15" style="1" customWidth="1"/>
    <col min="7" max="7" width="11.44140625" style="1" customWidth="1"/>
    <col min="8" max="8" width="13" style="5" customWidth="1"/>
    <col min="9" max="10" width="14" style="1" customWidth="1"/>
    <col min="11" max="11" width="18" style="1" customWidth="1"/>
    <col min="12" max="12" width="19" style="1" customWidth="1"/>
    <col min="13" max="13" width="17" style="1" customWidth="1"/>
    <col min="14" max="14" width="16" style="1" customWidth="1"/>
    <col min="15" max="16" width="14.5546875" style="1" customWidth="1"/>
    <col min="17" max="17" width="14" style="1" customWidth="1"/>
    <col min="18" max="18" width="15.5546875" style="1" customWidth="1"/>
    <col min="19" max="19" width="14" style="1" customWidth="1"/>
    <col min="20" max="22" width="15" style="1" customWidth="1"/>
    <col min="23" max="23" width="13.44140625" style="1" customWidth="1"/>
    <col min="24" max="24" width="4" style="1" customWidth="1"/>
    <col min="25" max="16384" width="9" style="1"/>
  </cols>
  <sheetData>
    <row r="1" spans="1:28" ht="153" customHeight="1"/>
    <row r="3" spans="1:28" ht="14.25" customHeight="1" thickBot="1">
      <c r="B3" s="17"/>
      <c r="C3" s="45"/>
      <c r="D3" s="45"/>
      <c r="E3" s="46"/>
      <c r="F3" s="46"/>
      <c r="G3" s="46"/>
      <c r="H3" s="46"/>
      <c r="I3" s="46"/>
      <c r="J3" s="46"/>
      <c r="K3" s="46"/>
      <c r="L3" s="46"/>
      <c r="M3" s="46"/>
      <c r="N3" s="46"/>
      <c r="O3" s="46"/>
      <c r="P3" s="46"/>
      <c r="Q3" s="46"/>
      <c r="R3" s="46"/>
      <c r="S3" s="46"/>
      <c r="T3" s="46"/>
      <c r="U3" s="46"/>
      <c r="V3" s="46"/>
      <c r="W3" s="46"/>
      <c r="Z3" s="2"/>
    </row>
    <row r="4" spans="1:28" ht="30" customHeight="1" thickBot="1">
      <c r="B4" s="90" t="s">
        <v>171</v>
      </c>
      <c r="C4" s="99" t="s">
        <v>175</v>
      </c>
      <c r="D4" s="13"/>
      <c r="E4" s="13"/>
      <c r="F4" s="13"/>
      <c r="G4" s="147"/>
      <c r="H4" s="148"/>
      <c r="I4" s="149"/>
      <c r="J4" s="149"/>
      <c r="K4" s="149"/>
      <c r="L4" s="149"/>
      <c r="M4" s="149"/>
      <c r="N4" s="147"/>
      <c r="O4" s="147"/>
      <c r="P4" s="147"/>
      <c r="Q4" s="147"/>
      <c r="R4" s="147"/>
      <c r="S4" s="147"/>
      <c r="T4" s="147"/>
      <c r="U4" s="147"/>
      <c r="V4" s="147"/>
      <c r="W4" s="150"/>
    </row>
    <row r="5" spans="1:28" ht="25.5" customHeight="1" thickBot="1">
      <c r="B5" s="37"/>
      <c r="C5" s="102" t="s">
        <v>172</v>
      </c>
      <c r="D5" s="147"/>
      <c r="E5" s="147"/>
      <c r="F5" s="13"/>
      <c r="G5" s="147"/>
      <c r="H5" s="148"/>
      <c r="I5" s="149"/>
      <c r="J5" s="149"/>
      <c r="K5" s="149"/>
      <c r="L5" s="149"/>
      <c r="M5" s="149"/>
      <c r="N5" s="147"/>
      <c r="O5" s="147"/>
      <c r="P5" s="147"/>
      <c r="Q5" s="147"/>
      <c r="R5" s="147"/>
      <c r="S5" s="147"/>
      <c r="T5" s="147"/>
      <c r="U5" s="147"/>
      <c r="V5" s="147"/>
      <c r="W5" s="13"/>
    </row>
    <row r="6" spans="1:28" ht="31.5" customHeight="1" thickBot="1">
      <c r="B6" s="37"/>
      <c r="C6" s="530" t="s">
        <v>548</v>
      </c>
      <c r="D6" s="147"/>
      <c r="E6" s="147"/>
      <c r="F6" s="13"/>
      <c r="G6" s="147"/>
      <c r="H6" s="148"/>
      <c r="I6" s="149"/>
      <c r="J6" s="149"/>
      <c r="K6" s="149"/>
      <c r="L6" s="149"/>
      <c r="M6" s="149"/>
      <c r="N6" s="147"/>
      <c r="O6" s="147"/>
      <c r="P6" s="147"/>
      <c r="Q6" s="147"/>
      <c r="R6" s="147"/>
      <c r="S6" s="147"/>
      <c r="T6" s="147"/>
      <c r="U6" s="147"/>
      <c r="V6" s="147"/>
      <c r="W6" s="13"/>
    </row>
    <row r="7" spans="1:28" ht="25.35" customHeight="1">
      <c r="B7" s="37"/>
      <c r="C7" s="147"/>
      <c r="D7" s="147"/>
      <c r="E7" s="147"/>
      <c r="F7" s="13"/>
      <c r="G7" s="147"/>
      <c r="H7" s="148"/>
      <c r="I7" s="149"/>
      <c r="J7" s="149"/>
      <c r="K7" s="149"/>
      <c r="L7" s="149"/>
      <c r="M7" s="149"/>
      <c r="N7" s="147"/>
      <c r="O7" s="147"/>
      <c r="P7" s="147"/>
      <c r="Q7" s="147"/>
      <c r="R7" s="147"/>
      <c r="S7" s="147"/>
      <c r="T7" s="147"/>
      <c r="U7" s="147"/>
      <c r="V7" s="147"/>
      <c r="W7" s="13"/>
    </row>
    <row r="8" spans="1:28" ht="36" customHeight="1">
      <c r="A8" s="9"/>
      <c r="B8" s="91" t="s">
        <v>502</v>
      </c>
      <c r="C8" s="982" t="s">
        <v>640</v>
      </c>
      <c r="D8" s="982"/>
      <c r="E8" s="982"/>
      <c r="F8" s="982"/>
      <c r="G8" s="982"/>
      <c r="H8" s="982"/>
      <c r="I8" s="982"/>
      <c r="J8" s="982"/>
      <c r="K8" s="982"/>
      <c r="L8" s="982"/>
      <c r="M8" s="982"/>
      <c r="N8" s="982"/>
      <c r="O8" s="982"/>
      <c r="P8" s="982"/>
      <c r="Q8" s="982"/>
      <c r="R8" s="982"/>
      <c r="S8" s="982"/>
      <c r="T8" s="84"/>
      <c r="U8" s="84"/>
      <c r="V8" s="84"/>
      <c r="W8" s="84"/>
    </row>
    <row r="9" spans="1:28" ht="47.1" customHeight="1">
      <c r="B9" s="44"/>
      <c r="C9" s="940" t="s">
        <v>651</v>
      </c>
      <c r="D9" s="940"/>
      <c r="E9" s="940"/>
      <c r="F9" s="940"/>
      <c r="G9" s="940"/>
      <c r="H9" s="940"/>
      <c r="I9" s="940"/>
      <c r="J9" s="940"/>
      <c r="K9" s="940"/>
      <c r="L9" s="940"/>
      <c r="M9" s="940"/>
      <c r="N9" s="940"/>
      <c r="O9" s="940"/>
      <c r="P9" s="940"/>
      <c r="Q9" s="940"/>
      <c r="R9" s="940"/>
      <c r="S9" s="940"/>
      <c r="T9" s="84"/>
      <c r="U9" s="84"/>
      <c r="V9" s="84"/>
      <c r="W9" s="84"/>
    </row>
    <row r="10" spans="1:28" ht="38.1" customHeight="1">
      <c r="B10" s="37"/>
      <c r="C10" s="960" t="s">
        <v>652</v>
      </c>
      <c r="D10" s="940"/>
      <c r="E10" s="940"/>
      <c r="F10" s="940"/>
      <c r="G10" s="940"/>
      <c r="H10" s="940"/>
      <c r="I10" s="940"/>
      <c r="J10" s="940"/>
      <c r="K10" s="940"/>
      <c r="L10" s="940"/>
      <c r="M10" s="940"/>
      <c r="N10" s="940"/>
      <c r="O10" s="940"/>
      <c r="P10" s="940"/>
      <c r="Q10" s="940"/>
      <c r="R10" s="940"/>
      <c r="S10" s="940"/>
      <c r="T10" s="37"/>
      <c r="U10" s="37"/>
      <c r="V10" s="37"/>
    </row>
    <row r="11" spans="1:28" ht="32.4" customHeight="1">
      <c r="B11" s="17"/>
      <c r="C11" s="17"/>
      <c r="D11" s="34"/>
      <c r="E11" s="18"/>
      <c r="F11" s="18"/>
      <c r="G11" s="18"/>
      <c r="H11" s="46"/>
      <c r="I11" s="32"/>
      <c r="J11" s="32"/>
      <c r="K11" s="32"/>
      <c r="L11" s="32"/>
      <c r="M11" s="32"/>
      <c r="N11" s="18"/>
      <c r="O11" s="18"/>
      <c r="P11" s="18"/>
      <c r="Q11" s="18"/>
      <c r="R11" s="18"/>
      <c r="S11" s="18"/>
      <c r="T11" s="18"/>
      <c r="U11" s="18"/>
      <c r="V11" s="18"/>
      <c r="W11" s="18"/>
    </row>
    <row r="12" spans="1:28" s="39" customFormat="1" ht="17.25" customHeight="1">
      <c r="B12" s="981" t="s">
        <v>235</v>
      </c>
      <c r="C12" s="981"/>
      <c r="D12" s="92"/>
      <c r="E12" s="151" t="s">
        <v>236</v>
      </c>
      <c r="F12" s="40"/>
      <c r="G12" s="40"/>
      <c r="H12" s="33"/>
      <c r="I12" s="40"/>
      <c r="K12" s="515" t="s">
        <v>532</v>
      </c>
      <c r="L12" s="41"/>
      <c r="M12" s="41"/>
      <c r="N12" s="41"/>
      <c r="O12" s="41"/>
      <c r="P12" s="41"/>
      <c r="Q12" s="41"/>
      <c r="R12" s="41"/>
      <c r="S12" s="41"/>
      <c r="T12" s="41"/>
      <c r="U12" s="41"/>
      <c r="V12" s="41"/>
      <c r="W12" s="41"/>
      <c r="Y12" s="1"/>
      <c r="Z12" s="1"/>
      <c r="AA12" s="1"/>
      <c r="AB12" s="1"/>
    </row>
    <row r="13" spans="1:28" s="2" customFormat="1" ht="11.25" customHeight="1">
      <c r="B13" s="15"/>
      <c r="E13" s="8"/>
      <c r="F13" s="8"/>
      <c r="G13" s="1"/>
      <c r="H13" s="5"/>
      <c r="I13" s="1"/>
      <c r="J13" s="1"/>
      <c r="K13" s="1"/>
      <c r="L13" s="1"/>
      <c r="M13" s="1"/>
      <c r="N13" s="1"/>
      <c r="O13" s="1"/>
      <c r="P13" s="1"/>
      <c r="Q13" s="1"/>
      <c r="R13" s="1"/>
      <c r="S13" s="1"/>
      <c r="T13" s="1"/>
      <c r="U13" s="1"/>
      <c r="V13" s="1"/>
      <c r="W13" s="1"/>
      <c r="Y13" s="1"/>
      <c r="Z13" s="1"/>
      <c r="AA13" s="1"/>
      <c r="AB13" s="1"/>
    </row>
    <row r="14" spans="1:28" ht="63" customHeight="1">
      <c r="B14" s="168" t="s">
        <v>63</v>
      </c>
      <c r="C14" s="169" t="s">
        <v>469</v>
      </c>
      <c r="D14" s="170"/>
      <c r="E14" s="171" t="s">
        <v>62</v>
      </c>
      <c r="F14" s="171" t="s">
        <v>491</v>
      </c>
      <c r="G14" s="171" t="s">
        <v>63</v>
      </c>
      <c r="H14" s="171" t="s">
        <v>64</v>
      </c>
      <c r="I14" s="171" t="str">
        <f>'1.  LRAMVA Summary'!D53</f>
        <v>Residential</v>
      </c>
      <c r="J14" s="171" t="str">
        <f>'1.  LRAMVA Summary'!E53</f>
        <v>GS&lt;50 kW</v>
      </c>
      <c r="K14" s="171" t="str">
        <f>'1.  LRAMVA Summary'!F53</f>
        <v>GS&gt;50 KW</v>
      </c>
      <c r="L14" s="171" t="str">
        <f>'1.  LRAMVA Summary'!G53</f>
        <v>Street Lights</v>
      </c>
      <c r="M14" s="171" t="str">
        <f>'1.  LRAMVA Summary'!H53</f>
        <v/>
      </c>
      <c r="N14" s="171" t="str">
        <f>'1.  LRAMVA Summary'!I53</f>
        <v/>
      </c>
      <c r="O14" s="171" t="str">
        <f>'1.  LRAMVA Summary'!J53</f>
        <v/>
      </c>
      <c r="P14" s="171" t="str">
        <f>'1.  LRAMVA Summary'!K53</f>
        <v/>
      </c>
      <c r="Q14" s="171" t="str">
        <f>'1.  LRAMVA Summary'!L53</f>
        <v/>
      </c>
      <c r="R14" s="171" t="str">
        <f>'1.  LRAMVA Summary'!M53</f>
        <v/>
      </c>
      <c r="S14" s="171" t="str">
        <f>'1.  LRAMVA Summary'!N53</f>
        <v/>
      </c>
      <c r="T14" s="171" t="str">
        <f>'1.  LRAMVA Summary'!O53</f>
        <v/>
      </c>
      <c r="U14" s="171" t="str">
        <f>'1.  LRAMVA Summary'!P53</f>
        <v/>
      </c>
      <c r="V14" s="171" t="str">
        <f>'1.  LRAMVA Summary'!Q53</f>
        <v/>
      </c>
      <c r="W14" s="171" t="str">
        <f>'1.  LRAMVA Summary'!R53</f>
        <v>Total</v>
      </c>
    </row>
    <row r="15" spans="1:28">
      <c r="B15" s="172" t="s">
        <v>44</v>
      </c>
      <c r="C15" s="172">
        <v>1.47E-2</v>
      </c>
      <c r="D15" s="173"/>
      <c r="E15" s="174">
        <v>40544</v>
      </c>
      <c r="F15" s="175">
        <v>2011</v>
      </c>
      <c r="G15" s="176" t="s">
        <v>65</v>
      </c>
      <c r="H15" s="177">
        <f>C$15/12</f>
        <v>1.225E-3</v>
      </c>
      <c r="I15" s="178">
        <f>SUM('1.  LRAMVA Summary'!D$55:D$56)*(MONTH($E15)-1)/12*$H15</f>
        <v>0</v>
      </c>
      <c r="J15" s="178">
        <f>SUM('1.  LRAMVA Summary'!E$55:E$56)*(MONTH($E15)-1)/12*$H15</f>
        <v>0</v>
      </c>
      <c r="K15" s="178">
        <f>SUM('1.  LRAMVA Summary'!F$55:F$56)*(MONTH($E15)-1)/12*$H15</f>
        <v>0</v>
      </c>
      <c r="L15" s="178">
        <f>SUM('1.  LRAMVA Summary'!G$55:G$56)*(MONTH($E15)-1)/12*$H15</f>
        <v>0</v>
      </c>
      <c r="M15" s="178">
        <f>SUM('1.  LRAMVA Summary'!H$55:H$56)*(MONTH($E15)-1)/12*$H15</f>
        <v>0</v>
      </c>
      <c r="N15" s="178">
        <f>SUM('1.  LRAMVA Summary'!I$55:I$56)*(MONTH($E15)-1)/12*$H15</f>
        <v>0</v>
      </c>
      <c r="O15" s="178">
        <f>SUM('1.  LRAMVA Summary'!J$55:J$56)*(MONTH($E15)-1)/12*$H15</f>
        <v>0</v>
      </c>
      <c r="P15" s="178">
        <f>SUM('1.  LRAMVA Summary'!K$55:K$56)*(MONTH($E15)-1)/12*$H15</f>
        <v>0</v>
      </c>
      <c r="Q15" s="178">
        <f>SUM('1.  LRAMVA Summary'!L$55:L$56)*(MONTH($E15)-1)/12*$H15</f>
        <v>0</v>
      </c>
      <c r="R15" s="178">
        <f>SUM('1.  LRAMVA Summary'!M$55:M$56)*(MONTH($E15)-1)/12*$H15</f>
        <v>0</v>
      </c>
      <c r="S15" s="178">
        <f>SUM('1.  LRAMVA Summary'!N$55:N$56)*(MONTH($E15)-1)/12*$H15</f>
        <v>0</v>
      </c>
      <c r="T15" s="178">
        <f>SUM('1.  LRAMVA Summary'!O$55:O$56)*(MONTH($E15)-1)/12*$H15</f>
        <v>0</v>
      </c>
      <c r="U15" s="178">
        <f>SUM('1.  LRAMVA Summary'!P$55:P$56)*(MONTH($E15)-1)/12*$H15</f>
        <v>0</v>
      </c>
      <c r="V15" s="178">
        <f>SUM('1.  LRAMVA Summary'!Q$55:Q$56)*(MONTH($E15)-1)/12*$H15</f>
        <v>0</v>
      </c>
      <c r="W15" s="179">
        <f>SUM(I15:V15)</f>
        <v>0</v>
      </c>
    </row>
    <row r="16" spans="1:28">
      <c r="B16" s="180" t="s">
        <v>45</v>
      </c>
      <c r="C16" s="180">
        <v>1.47E-2</v>
      </c>
      <c r="D16" s="173"/>
      <c r="E16" s="174">
        <v>40575</v>
      </c>
      <c r="F16" s="175">
        <v>2011</v>
      </c>
      <c r="G16" s="176" t="s">
        <v>65</v>
      </c>
      <c r="H16" s="177">
        <f>C$15/12</f>
        <v>1.225E-3</v>
      </c>
      <c r="I16" s="178">
        <f>SUM('1.  LRAMVA Summary'!D$55:D$56)*(MONTH($E16)-1)/12*$H16</f>
        <v>0</v>
      </c>
      <c r="J16" s="178">
        <f>SUM('1.  LRAMVA Summary'!E$55:E$56)*(MONTH($E16)-1)/12*$H16</f>
        <v>0</v>
      </c>
      <c r="K16" s="178">
        <f>SUM('1.  LRAMVA Summary'!F$55:F$56)*(MONTH($E16)-1)/12*$H16</f>
        <v>0</v>
      </c>
      <c r="L16" s="178">
        <f>SUM('1.  LRAMVA Summary'!G$55:G$56)*(MONTH($E16)-1)/12*$H16</f>
        <v>0</v>
      </c>
      <c r="M16" s="178">
        <f>SUM('1.  LRAMVA Summary'!H$55:H$56)*(MONTH($E16)-1)/12*$H16</f>
        <v>0</v>
      </c>
      <c r="N16" s="178">
        <f>SUM('1.  LRAMVA Summary'!I$55:I$56)*(MONTH($E16)-1)/12*$H16</f>
        <v>0</v>
      </c>
      <c r="O16" s="178">
        <f>SUM('1.  LRAMVA Summary'!J$55:J$56)*(MONTH($E16)-1)/12*$H16</f>
        <v>0</v>
      </c>
      <c r="P16" s="178">
        <f>SUM('1.  LRAMVA Summary'!K$55:K$56)*(MONTH($E16)-1)/12*$H16</f>
        <v>0</v>
      </c>
      <c r="Q16" s="178">
        <f>SUM('1.  LRAMVA Summary'!L$55:L$56)*(MONTH($E16)-1)/12*$H16</f>
        <v>0</v>
      </c>
      <c r="R16" s="178">
        <f>SUM('1.  LRAMVA Summary'!M$55:M$56)*(MONTH($E16)-1)/12*$H16</f>
        <v>0</v>
      </c>
      <c r="S16" s="178">
        <f>SUM('1.  LRAMVA Summary'!N$55:N$56)*(MONTH($E16)-1)/12*$H16</f>
        <v>0</v>
      </c>
      <c r="T16" s="178">
        <f>SUM('1.  LRAMVA Summary'!O$55:O$56)*(MONTH($E16)-1)/12*$H16</f>
        <v>0</v>
      </c>
      <c r="U16" s="178">
        <f>SUM('1.  LRAMVA Summary'!P$55:P$56)*(MONTH($E16)-1)/12*$H16</f>
        <v>0</v>
      </c>
      <c r="V16" s="178">
        <f>SUM('1.  LRAMVA Summary'!Q$55:Q$56)*(MONTH($E16)-1)/12*$H16</f>
        <v>0</v>
      </c>
      <c r="W16" s="179">
        <f t="shared" ref="W16:W25" si="0">SUM(I16:V16)</f>
        <v>0</v>
      </c>
    </row>
    <row r="17" spans="2:23">
      <c r="B17" s="180" t="s">
        <v>46</v>
      </c>
      <c r="C17" s="180">
        <v>1.47E-2</v>
      </c>
      <c r="D17" s="173"/>
      <c r="E17" s="174">
        <v>40603</v>
      </c>
      <c r="F17" s="175">
        <v>2011</v>
      </c>
      <c r="G17" s="176" t="s">
        <v>65</v>
      </c>
      <c r="H17" s="177">
        <f>C$15/12</f>
        <v>1.225E-3</v>
      </c>
      <c r="I17" s="178">
        <f>SUM('1.  LRAMVA Summary'!D$55:D$56)*(MONTH($E17)-1)/12*$H17</f>
        <v>0</v>
      </c>
      <c r="J17" s="178">
        <f>SUM('1.  LRAMVA Summary'!E$55:E$56)*(MONTH($E17)-1)/12*$H17</f>
        <v>0</v>
      </c>
      <c r="K17" s="178">
        <f>SUM('1.  LRAMVA Summary'!F$55:F$56)*(MONTH($E17)-1)/12*$H17</f>
        <v>0</v>
      </c>
      <c r="L17" s="178">
        <f>SUM('1.  LRAMVA Summary'!G$55:G$56)*(MONTH($E17)-1)/12*$H17</f>
        <v>0</v>
      </c>
      <c r="M17" s="178">
        <f>SUM('1.  LRAMVA Summary'!H$55:H$56)*(MONTH($E17)-1)/12*$H17</f>
        <v>0</v>
      </c>
      <c r="N17" s="178">
        <f>SUM('1.  LRAMVA Summary'!I$55:I$56)*(MONTH($E17)-1)/12*$H17</f>
        <v>0</v>
      </c>
      <c r="O17" s="178">
        <f>SUM('1.  LRAMVA Summary'!J$55:J$56)*(MONTH($E17)-1)/12*$H17</f>
        <v>0</v>
      </c>
      <c r="P17" s="178">
        <f>SUM('1.  LRAMVA Summary'!K$55:K$56)*(MONTH($E17)-1)/12*$H17</f>
        <v>0</v>
      </c>
      <c r="Q17" s="178">
        <f>SUM('1.  LRAMVA Summary'!L$55:L$56)*(MONTH($E17)-1)/12*$H17</f>
        <v>0</v>
      </c>
      <c r="R17" s="178">
        <f>SUM('1.  LRAMVA Summary'!M$55:M$56)*(MONTH($E17)-1)/12*$H17</f>
        <v>0</v>
      </c>
      <c r="S17" s="178">
        <f>SUM('1.  LRAMVA Summary'!N$55:N$56)*(MONTH($E17)-1)/12*$H17</f>
        <v>0</v>
      </c>
      <c r="T17" s="178">
        <f>SUM('1.  LRAMVA Summary'!O$55:O$56)*(MONTH($E17)-1)/12*$H17</f>
        <v>0</v>
      </c>
      <c r="U17" s="178">
        <f>SUM('1.  LRAMVA Summary'!P$55:P$56)*(MONTH($E17)-1)/12*$H17</f>
        <v>0</v>
      </c>
      <c r="V17" s="178">
        <f>SUM('1.  LRAMVA Summary'!Q$55:Q$56)*(MONTH($E17)-1)/12*$H17</f>
        <v>0</v>
      </c>
      <c r="W17" s="179">
        <f>SUM(I17:V17)</f>
        <v>0</v>
      </c>
    </row>
    <row r="18" spans="2:23">
      <c r="B18" s="180" t="s">
        <v>47</v>
      </c>
      <c r="C18" s="180">
        <v>1.47E-2</v>
      </c>
      <c r="D18" s="173"/>
      <c r="E18" s="181">
        <v>40634</v>
      </c>
      <c r="F18" s="175">
        <v>2011</v>
      </c>
      <c r="G18" s="182" t="s">
        <v>66</v>
      </c>
      <c r="H18" s="177">
        <f>C$16/12</f>
        <v>1.225E-3</v>
      </c>
      <c r="I18" s="178">
        <f>SUM('1.  LRAMVA Summary'!D$55:D$56)*(MONTH($E18)-1)/12*$H18</f>
        <v>0</v>
      </c>
      <c r="J18" s="178">
        <f>SUM('1.  LRAMVA Summary'!E$55:E$56)*(MONTH($E18)-1)/12*$H18</f>
        <v>0</v>
      </c>
      <c r="K18" s="178">
        <f>SUM('1.  LRAMVA Summary'!F$55:F$56)*(MONTH($E18)-1)/12*$H18</f>
        <v>0</v>
      </c>
      <c r="L18" s="178">
        <f>SUM('1.  LRAMVA Summary'!G$55:G$56)*(MONTH($E18)-1)/12*$H18</f>
        <v>0</v>
      </c>
      <c r="M18" s="178">
        <f>SUM('1.  LRAMVA Summary'!H$55:H$56)*(MONTH($E18)-1)/12*$H18</f>
        <v>0</v>
      </c>
      <c r="N18" s="178">
        <f>SUM('1.  LRAMVA Summary'!I$55:I$56)*(MONTH($E18)-1)/12*$H18</f>
        <v>0</v>
      </c>
      <c r="O18" s="178">
        <f>SUM('1.  LRAMVA Summary'!J$55:J$56)*(MONTH($E18)-1)/12*$H18</f>
        <v>0</v>
      </c>
      <c r="P18" s="178">
        <f>SUM('1.  LRAMVA Summary'!K$55:K$56)*(MONTH($E18)-1)/12*$H18</f>
        <v>0</v>
      </c>
      <c r="Q18" s="178">
        <f>SUM('1.  LRAMVA Summary'!L$55:L$56)*(MONTH($E18)-1)/12*$H18</f>
        <v>0</v>
      </c>
      <c r="R18" s="178">
        <f>SUM('1.  LRAMVA Summary'!M$55:M$56)*(MONTH($E18)-1)/12*$H18</f>
        <v>0</v>
      </c>
      <c r="S18" s="178">
        <f>SUM('1.  LRAMVA Summary'!N$55:N$56)*(MONTH($E18)-1)/12*$H18</f>
        <v>0</v>
      </c>
      <c r="T18" s="178">
        <f>SUM('1.  LRAMVA Summary'!O$55:O$56)*(MONTH($E18)-1)/12*$H18</f>
        <v>0</v>
      </c>
      <c r="U18" s="178">
        <f>SUM('1.  LRAMVA Summary'!P$55:P$56)*(MONTH($E18)-1)/12*$H18</f>
        <v>0</v>
      </c>
      <c r="V18" s="178">
        <f>SUM('1.  LRAMVA Summary'!Q$55:Q$56)*(MONTH($E18)-1)/12*$H18</f>
        <v>0</v>
      </c>
      <c r="W18" s="179">
        <f>SUM(I18:V18)</f>
        <v>0</v>
      </c>
    </row>
    <row r="19" spans="2:23">
      <c r="B19" s="180" t="s">
        <v>48</v>
      </c>
      <c r="C19" s="180">
        <v>1.47E-2</v>
      </c>
      <c r="D19" s="173"/>
      <c r="E19" s="181">
        <v>40664</v>
      </c>
      <c r="F19" s="175">
        <v>2011</v>
      </c>
      <c r="G19" s="182" t="s">
        <v>66</v>
      </c>
      <c r="H19" s="177">
        <f>C$16/12</f>
        <v>1.225E-3</v>
      </c>
      <c r="I19" s="178">
        <f>SUM('1.  LRAMVA Summary'!D$55:D$56)*(MONTH($E19)-1)/12*$H19</f>
        <v>0</v>
      </c>
      <c r="J19" s="178">
        <f>SUM('1.  LRAMVA Summary'!E$55:E$56)*(MONTH($E19)-1)/12*$H19</f>
        <v>0</v>
      </c>
      <c r="K19" s="178">
        <f>SUM('1.  LRAMVA Summary'!F$55:F$56)*(MONTH($E19)-1)/12*$H19</f>
        <v>0</v>
      </c>
      <c r="L19" s="178">
        <f>SUM('1.  LRAMVA Summary'!G$55:G$56)*(MONTH($E19)-1)/12*$H19</f>
        <v>0</v>
      </c>
      <c r="M19" s="178">
        <f>SUM('1.  LRAMVA Summary'!H$55:H$56)*(MONTH($E19)-1)/12*$H19</f>
        <v>0</v>
      </c>
      <c r="N19" s="178">
        <f>SUM('1.  LRAMVA Summary'!I$55:I$56)*(MONTH($E19)-1)/12*$H19</f>
        <v>0</v>
      </c>
      <c r="O19" s="178">
        <f>SUM('1.  LRAMVA Summary'!J$55:J$56)*(MONTH($E19)-1)/12*$H19</f>
        <v>0</v>
      </c>
      <c r="P19" s="178">
        <f>SUM('1.  LRAMVA Summary'!K$55:K$56)*(MONTH($E19)-1)/12*$H19</f>
        <v>0</v>
      </c>
      <c r="Q19" s="178">
        <f>SUM('1.  LRAMVA Summary'!L$55:L$56)*(MONTH($E19)-1)/12*$H19</f>
        <v>0</v>
      </c>
      <c r="R19" s="178">
        <f>SUM('1.  LRAMVA Summary'!M$55:M$56)*(MONTH($E19)-1)/12*$H19</f>
        <v>0</v>
      </c>
      <c r="S19" s="178">
        <f>SUM('1.  LRAMVA Summary'!N$55:N$56)*(MONTH($E19)-1)/12*$H19</f>
        <v>0</v>
      </c>
      <c r="T19" s="178">
        <f>SUM('1.  LRAMVA Summary'!O$55:O$56)*(MONTH($E19)-1)/12*$H19</f>
        <v>0</v>
      </c>
      <c r="U19" s="178">
        <f>SUM('1.  LRAMVA Summary'!P$55:P$56)*(MONTH($E19)-1)/12*$H19</f>
        <v>0</v>
      </c>
      <c r="V19" s="178">
        <f>SUM('1.  LRAMVA Summary'!Q$55:Q$56)*(MONTH($E19)-1)/12*$H19</f>
        <v>0</v>
      </c>
      <c r="W19" s="179">
        <f t="shared" si="0"/>
        <v>0</v>
      </c>
    </row>
    <row r="20" spans="2:23">
      <c r="B20" s="180" t="s">
        <v>49</v>
      </c>
      <c r="C20" s="180">
        <v>1.47E-2</v>
      </c>
      <c r="D20" s="173"/>
      <c r="E20" s="181">
        <v>40695</v>
      </c>
      <c r="F20" s="175">
        <v>2011</v>
      </c>
      <c r="G20" s="182" t="s">
        <v>66</v>
      </c>
      <c r="H20" s="177">
        <f>C$16/12</f>
        <v>1.225E-3</v>
      </c>
      <c r="I20" s="178">
        <f>SUM('1.  LRAMVA Summary'!D$55:D$56)*(MONTH($E20)-1)/12*$H20</f>
        <v>0</v>
      </c>
      <c r="J20" s="178">
        <f>SUM('1.  LRAMVA Summary'!E$55:E$56)*(MONTH($E20)-1)/12*$H20</f>
        <v>0</v>
      </c>
      <c r="K20" s="178">
        <f>SUM('1.  LRAMVA Summary'!F$55:F$56)*(MONTH($E20)-1)/12*$H20</f>
        <v>0</v>
      </c>
      <c r="L20" s="178">
        <f>SUM('1.  LRAMVA Summary'!G$55:G$56)*(MONTH($E20)-1)/12*$H20</f>
        <v>0</v>
      </c>
      <c r="M20" s="178">
        <f>SUM('1.  LRAMVA Summary'!H$55:H$56)*(MONTH($E20)-1)/12*$H20</f>
        <v>0</v>
      </c>
      <c r="N20" s="178">
        <f>SUM('1.  LRAMVA Summary'!I$55:I$56)*(MONTH($E20)-1)/12*$H20</f>
        <v>0</v>
      </c>
      <c r="O20" s="178">
        <f>SUM('1.  LRAMVA Summary'!J$55:J$56)*(MONTH($E20)-1)/12*$H20</f>
        <v>0</v>
      </c>
      <c r="P20" s="178">
        <f>SUM('1.  LRAMVA Summary'!K$55:K$56)*(MONTH($E20)-1)/12*$H20</f>
        <v>0</v>
      </c>
      <c r="Q20" s="178">
        <f>SUM('1.  LRAMVA Summary'!L$55:L$56)*(MONTH($E20)-1)/12*$H20</f>
        <v>0</v>
      </c>
      <c r="R20" s="178">
        <f>SUM('1.  LRAMVA Summary'!M$55:M$56)*(MONTH($E20)-1)/12*$H20</f>
        <v>0</v>
      </c>
      <c r="S20" s="178">
        <f>SUM('1.  LRAMVA Summary'!N$55:N$56)*(MONTH($E20)-1)/12*$H20</f>
        <v>0</v>
      </c>
      <c r="T20" s="178">
        <f>SUM('1.  LRAMVA Summary'!O$55:O$56)*(MONTH($E20)-1)/12*$H20</f>
        <v>0</v>
      </c>
      <c r="U20" s="178">
        <f>SUM('1.  LRAMVA Summary'!P$55:P$56)*(MONTH($E20)-1)/12*$H20</f>
        <v>0</v>
      </c>
      <c r="V20" s="178">
        <f>SUM('1.  LRAMVA Summary'!Q$55:Q$56)*(MONTH($E20)-1)/12*$H20</f>
        <v>0</v>
      </c>
      <c r="W20" s="179">
        <f t="shared" si="0"/>
        <v>0</v>
      </c>
    </row>
    <row r="21" spans="2:23">
      <c r="B21" s="180" t="s">
        <v>50</v>
      </c>
      <c r="C21" s="180">
        <v>1.47E-2</v>
      </c>
      <c r="D21" s="173"/>
      <c r="E21" s="181">
        <v>40725</v>
      </c>
      <c r="F21" s="175">
        <v>2011</v>
      </c>
      <c r="G21" s="182" t="s">
        <v>68</v>
      </c>
      <c r="H21" s="177">
        <f>C$17/12</f>
        <v>1.225E-3</v>
      </c>
      <c r="I21" s="178">
        <f>SUM('1.  LRAMVA Summary'!D$55:D$56)*(MONTH($E21)-1)/12*$H21</f>
        <v>0</v>
      </c>
      <c r="J21" s="178">
        <f>SUM('1.  LRAMVA Summary'!E$55:E$56)*(MONTH($E21)-1)/12*$H21</f>
        <v>0</v>
      </c>
      <c r="K21" s="178">
        <f>SUM('1.  LRAMVA Summary'!F$55:F$56)*(MONTH($E21)-1)/12*$H21</f>
        <v>0</v>
      </c>
      <c r="L21" s="178">
        <f>SUM('1.  LRAMVA Summary'!G$55:G$56)*(MONTH($E21)-1)/12*$H21</f>
        <v>0</v>
      </c>
      <c r="M21" s="178">
        <f>SUM('1.  LRAMVA Summary'!H$55:H$56)*(MONTH($E21)-1)/12*$H21</f>
        <v>0</v>
      </c>
      <c r="N21" s="178">
        <f>SUM('1.  LRAMVA Summary'!I$55:I$56)*(MONTH($E21)-1)/12*$H21</f>
        <v>0</v>
      </c>
      <c r="O21" s="178">
        <f>SUM('1.  LRAMVA Summary'!J$55:J$56)*(MONTH($E21)-1)/12*$H21</f>
        <v>0</v>
      </c>
      <c r="P21" s="178">
        <f>SUM('1.  LRAMVA Summary'!K$55:K$56)*(MONTH($E21)-1)/12*$H21</f>
        <v>0</v>
      </c>
      <c r="Q21" s="178">
        <f>SUM('1.  LRAMVA Summary'!L$55:L$56)*(MONTH($E21)-1)/12*$H21</f>
        <v>0</v>
      </c>
      <c r="R21" s="178">
        <f>SUM('1.  LRAMVA Summary'!M$55:M$56)*(MONTH($E21)-1)/12*$H21</f>
        <v>0</v>
      </c>
      <c r="S21" s="178">
        <f>SUM('1.  LRAMVA Summary'!N$55:N$56)*(MONTH($E21)-1)/12*$H21</f>
        <v>0</v>
      </c>
      <c r="T21" s="178">
        <f>SUM('1.  LRAMVA Summary'!O$55:O$56)*(MONTH($E21)-1)/12*$H21</f>
        <v>0</v>
      </c>
      <c r="U21" s="178">
        <f>SUM('1.  LRAMVA Summary'!P$55:P$56)*(MONTH($E21)-1)/12*$H21</f>
        <v>0</v>
      </c>
      <c r="V21" s="178">
        <f>SUM('1.  LRAMVA Summary'!Q$55:Q$56)*(MONTH($E21)-1)/12*$H21</f>
        <v>0</v>
      </c>
      <c r="W21" s="179">
        <f t="shared" si="0"/>
        <v>0</v>
      </c>
    </row>
    <row r="22" spans="2:23">
      <c r="B22" s="180" t="s">
        <v>51</v>
      </c>
      <c r="C22" s="180">
        <v>1.47E-2</v>
      </c>
      <c r="D22" s="173"/>
      <c r="E22" s="181">
        <v>40756</v>
      </c>
      <c r="F22" s="175">
        <v>2011</v>
      </c>
      <c r="G22" s="182" t="s">
        <v>68</v>
      </c>
      <c r="H22" s="177">
        <f>C$17/12</f>
        <v>1.225E-3</v>
      </c>
      <c r="I22" s="178">
        <f>SUM('1.  LRAMVA Summary'!D$55:D$56)*(MONTH($E22)-1)/12*$H22</f>
        <v>0</v>
      </c>
      <c r="J22" s="178">
        <f>SUM('1.  LRAMVA Summary'!E$55:E$56)*(MONTH($E22)-1)/12*$H22</f>
        <v>0</v>
      </c>
      <c r="K22" s="178">
        <f>SUM('1.  LRAMVA Summary'!F$55:F$56)*(MONTH($E22)-1)/12*$H22</f>
        <v>0</v>
      </c>
      <c r="L22" s="178">
        <f>SUM('1.  LRAMVA Summary'!G$55:G$56)*(MONTH($E22)-1)/12*$H22</f>
        <v>0</v>
      </c>
      <c r="M22" s="178">
        <f>SUM('1.  LRAMVA Summary'!H$55:H$56)*(MONTH($E22)-1)/12*$H22</f>
        <v>0</v>
      </c>
      <c r="N22" s="178">
        <f>SUM('1.  LRAMVA Summary'!I$55:I$56)*(MONTH($E22)-1)/12*$H22</f>
        <v>0</v>
      </c>
      <c r="O22" s="178">
        <f>SUM('1.  LRAMVA Summary'!J$55:J$56)*(MONTH($E22)-1)/12*$H22</f>
        <v>0</v>
      </c>
      <c r="P22" s="178">
        <f>SUM('1.  LRAMVA Summary'!K$55:K$56)*(MONTH($E22)-1)/12*$H22</f>
        <v>0</v>
      </c>
      <c r="Q22" s="178">
        <f>SUM('1.  LRAMVA Summary'!L$55:L$56)*(MONTH($E22)-1)/12*$H22</f>
        <v>0</v>
      </c>
      <c r="R22" s="178">
        <f>SUM('1.  LRAMVA Summary'!M$55:M$56)*(MONTH($E22)-1)/12*$H22</f>
        <v>0</v>
      </c>
      <c r="S22" s="178">
        <f>SUM('1.  LRAMVA Summary'!N$55:N$56)*(MONTH($E22)-1)/12*$H22</f>
        <v>0</v>
      </c>
      <c r="T22" s="178">
        <f>SUM('1.  LRAMVA Summary'!O$55:O$56)*(MONTH($E22)-1)/12*$H22</f>
        <v>0</v>
      </c>
      <c r="U22" s="178">
        <f>SUM('1.  LRAMVA Summary'!P$55:P$56)*(MONTH($E22)-1)/12*$H22</f>
        <v>0</v>
      </c>
      <c r="V22" s="178">
        <f>SUM('1.  LRAMVA Summary'!Q$55:Q$56)*(MONTH($E22)-1)/12*$H22</f>
        <v>0</v>
      </c>
      <c r="W22" s="179">
        <f t="shared" si="0"/>
        <v>0</v>
      </c>
    </row>
    <row r="23" spans="2:23">
      <c r="B23" s="180" t="s">
        <v>52</v>
      </c>
      <c r="C23" s="180">
        <v>1.47E-2</v>
      </c>
      <c r="D23" s="173"/>
      <c r="E23" s="181">
        <v>40787</v>
      </c>
      <c r="F23" s="175">
        <v>2011</v>
      </c>
      <c r="G23" s="182" t="s">
        <v>68</v>
      </c>
      <c r="H23" s="177">
        <f>C$17/12</f>
        <v>1.225E-3</v>
      </c>
      <c r="I23" s="178">
        <f>SUM('1.  LRAMVA Summary'!D$55:D$56)*(MONTH($E23)-1)/12*$H23</f>
        <v>0</v>
      </c>
      <c r="J23" s="178">
        <f>SUM('1.  LRAMVA Summary'!E$55:E$56)*(MONTH($E23)-1)/12*$H23</f>
        <v>0</v>
      </c>
      <c r="K23" s="178">
        <f>SUM('1.  LRAMVA Summary'!F$55:F$56)*(MONTH($E23)-1)/12*$H23</f>
        <v>0</v>
      </c>
      <c r="L23" s="178">
        <f>SUM('1.  LRAMVA Summary'!G$55:G$56)*(MONTH($E23)-1)/12*$H23</f>
        <v>0</v>
      </c>
      <c r="M23" s="178">
        <f>SUM('1.  LRAMVA Summary'!H$55:H$56)*(MONTH($E23)-1)/12*$H23</f>
        <v>0</v>
      </c>
      <c r="N23" s="178">
        <f>SUM('1.  LRAMVA Summary'!I$55:I$56)*(MONTH($E23)-1)/12*$H23</f>
        <v>0</v>
      </c>
      <c r="O23" s="178">
        <f>SUM('1.  LRAMVA Summary'!J$55:J$56)*(MONTH($E23)-1)/12*$H23</f>
        <v>0</v>
      </c>
      <c r="P23" s="178">
        <f>SUM('1.  LRAMVA Summary'!K$55:K$56)*(MONTH($E23)-1)/12*$H23</f>
        <v>0</v>
      </c>
      <c r="Q23" s="178">
        <f>SUM('1.  LRAMVA Summary'!L$55:L$56)*(MONTH($E23)-1)/12*$H23</f>
        <v>0</v>
      </c>
      <c r="R23" s="178">
        <f>SUM('1.  LRAMVA Summary'!M$55:M$56)*(MONTH($E23)-1)/12*$H23</f>
        <v>0</v>
      </c>
      <c r="S23" s="178">
        <f>SUM('1.  LRAMVA Summary'!N$55:N$56)*(MONTH($E23)-1)/12*$H23</f>
        <v>0</v>
      </c>
      <c r="T23" s="178">
        <f>SUM('1.  LRAMVA Summary'!O$55:O$56)*(MONTH($E23)-1)/12*$H23</f>
        <v>0</v>
      </c>
      <c r="U23" s="178">
        <f>SUM('1.  LRAMVA Summary'!P$55:P$56)*(MONTH($E23)-1)/12*$H23</f>
        <v>0</v>
      </c>
      <c r="V23" s="178">
        <f>SUM('1.  LRAMVA Summary'!Q$55:Q$56)*(MONTH($E23)-1)/12*$H23</f>
        <v>0</v>
      </c>
      <c r="W23" s="179">
        <f t="shared" si="0"/>
        <v>0</v>
      </c>
    </row>
    <row r="24" spans="2:23">
      <c r="B24" s="180" t="s">
        <v>53</v>
      </c>
      <c r="C24" s="180">
        <v>1.47E-2</v>
      </c>
      <c r="D24" s="173"/>
      <c r="E24" s="181">
        <v>40817</v>
      </c>
      <c r="F24" s="175">
        <v>2011</v>
      </c>
      <c r="G24" s="182" t="s">
        <v>69</v>
      </c>
      <c r="H24" s="177">
        <f>C$18/12</f>
        <v>1.225E-3</v>
      </c>
      <c r="I24" s="178">
        <f>SUM('1.  LRAMVA Summary'!D$55:D$56)*(MONTH($E24)-1)/12*$H24</f>
        <v>0</v>
      </c>
      <c r="J24" s="178">
        <f>SUM('1.  LRAMVA Summary'!E$55:E$56)*(MONTH($E24)-1)/12*$H24</f>
        <v>0</v>
      </c>
      <c r="K24" s="178">
        <f>SUM('1.  LRAMVA Summary'!F$55:F$56)*(MONTH($E24)-1)/12*$H24</f>
        <v>0</v>
      </c>
      <c r="L24" s="178">
        <f>SUM('1.  LRAMVA Summary'!G$55:G$56)*(MONTH($E24)-1)/12*$H24</f>
        <v>0</v>
      </c>
      <c r="M24" s="178">
        <f>SUM('1.  LRAMVA Summary'!H$55:H$56)*(MONTH($E24)-1)/12*$H24</f>
        <v>0</v>
      </c>
      <c r="N24" s="178">
        <f>SUM('1.  LRAMVA Summary'!I$55:I$56)*(MONTH($E24)-1)/12*$H24</f>
        <v>0</v>
      </c>
      <c r="O24" s="178">
        <f>SUM('1.  LRAMVA Summary'!J$55:J$56)*(MONTH($E24)-1)/12*$H24</f>
        <v>0</v>
      </c>
      <c r="P24" s="178">
        <f>SUM('1.  LRAMVA Summary'!K$55:K$56)*(MONTH($E24)-1)/12*$H24</f>
        <v>0</v>
      </c>
      <c r="Q24" s="178">
        <f>SUM('1.  LRAMVA Summary'!L$55:L$56)*(MONTH($E24)-1)/12*$H24</f>
        <v>0</v>
      </c>
      <c r="R24" s="178">
        <f>SUM('1.  LRAMVA Summary'!M$55:M$56)*(MONTH($E24)-1)/12*$H24</f>
        <v>0</v>
      </c>
      <c r="S24" s="178">
        <f>SUM('1.  LRAMVA Summary'!N$55:N$56)*(MONTH($E24)-1)/12*$H24</f>
        <v>0</v>
      </c>
      <c r="T24" s="178">
        <f>SUM('1.  LRAMVA Summary'!O$55:O$56)*(MONTH($E24)-1)/12*$H24</f>
        <v>0</v>
      </c>
      <c r="U24" s="178">
        <f>SUM('1.  LRAMVA Summary'!P$55:P$56)*(MONTH($E24)-1)/12*$H24</f>
        <v>0</v>
      </c>
      <c r="V24" s="178">
        <f>SUM('1.  LRAMVA Summary'!Q$55:Q$56)*(MONTH($E24)-1)/12*$H24</f>
        <v>0</v>
      </c>
      <c r="W24" s="179">
        <f t="shared" si="0"/>
        <v>0</v>
      </c>
    </row>
    <row r="25" spans="2:23">
      <c r="B25" s="180" t="s">
        <v>54</v>
      </c>
      <c r="C25" s="180">
        <v>1.47E-2</v>
      </c>
      <c r="D25" s="173"/>
      <c r="E25" s="181">
        <v>40848</v>
      </c>
      <c r="F25" s="175">
        <v>2011</v>
      </c>
      <c r="G25" s="182" t="s">
        <v>69</v>
      </c>
      <c r="H25" s="177">
        <f>C$18/12</f>
        <v>1.225E-3</v>
      </c>
      <c r="I25" s="178">
        <f>SUM('1.  LRAMVA Summary'!D$55:D$56)*(MONTH($E25)-1)/12*$H25</f>
        <v>0</v>
      </c>
      <c r="J25" s="178">
        <f>SUM('1.  LRAMVA Summary'!E$55:E$56)*(MONTH($E25)-1)/12*$H25</f>
        <v>0</v>
      </c>
      <c r="K25" s="178">
        <f>SUM('1.  LRAMVA Summary'!F$55:F$56)*(MONTH($E25)-1)/12*$H25</f>
        <v>0</v>
      </c>
      <c r="L25" s="178">
        <f>SUM('1.  LRAMVA Summary'!G$55:G$56)*(MONTH($E25)-1)/12*$H25</f>
        <v>0</v>
      </c>
      <c r="M25" s="178">
        <f>SUM('1.  LRAMVA Summary'!H$55:H$56)*(MONTH($E25)-1)/12*$H25</f>
        <v>0</v>
      </c>
      <c r="N25" s="178">
        <f>SUM('1.  LRAMVA Summary'!I$55:I$56)*(MONTH($E25)-1)/12*$H25</f>
        <v>0</v>
      </c>
      <c r="O25" s="178">
        <f>SUM('1.  LRAMVA Summary'!J$55:J$56)*(MONTH($E25)-1)/12*$H25</f>
        <v>0</v>
      </c>
      <c r="P25" s="178">
        <f>SUM('1.  LRAMVA Summary'!K$55:K$56)*(MONTH($E25)-1)/12*$H25</f>
        <v>0</v>
      </c>
      <c r="Q25" s="178">
        <f>SUM('1.  LRAMVA Summary'!L$55:L$56)*(MONTH($E25)-1)/12*$H25</f>
        <v>0</v>
      </c>
      <c r="R25" s="178">
        <f>SUM('1.  LRAMVA Summary'!M$55:M$56)*(MONTH($E25)-1)/12*$H25</f>
        <v>0</v>
      </c>
      <c r="S25" s="178">
        <f>SUM('1.  LRAMVA Summary'!N$55:N$56)*(MONTH($E25)-1)/12*$H25</f>
        <v>0</v>
      </c>
      <c r="T25" s="178">
        <f>SUM('1.  LRAMVA Summary'!O$55:O$56)*(MONTH($E25)-1)/12*$H25</f>
        <v>0</v>
      </c>
      <c r="U25" s="178">
        <f>SUM('1.  LRAMVA Summary'!P$55:P$56)*(MONTH($E25)-1)/12*$H25</f>
        <v>0</v>
      </c>
      <c r="V25" s="178">
        <f>SUM('1.  LRAMVA Summary'!Q$55:Q$56)*(MONTH($E25)-1)/12*$H25</f>
        <v>0</v>
      </c>
      <c r="W25" s="179">
        <f t="shared" si="0"/>
        <v>0</v>
      </c>
    </row>
    <row r="26" spans="2:23">
      <c r="B26" s="180" t="s">
        <v>55</v>
      </c>
      <c r="C26" s="180">
        <v>1.47E-2</v>
      </c>
      <c r="D26" s="173"/>
      <c r="E26" s="181">
        <v>40878</v>
      </c>
      <c r="F26" s="175">
        <v>2011</v>
      </c>
      <c r="G26" s="182" t="s">
        <v>69</v>
      </c>
      <c r="H26" s="177">
        <f>C$18/12</f>
        <v>1.225E-3</v>
      </c>
      <c r="I26" s="178">
        <f>SUM('1.  LRAMVA Summary'!D$55:D$56)*(MONTH($E26)-1)/12*$H26</f>
        <v>0</v>
      </c>
      <c r="J26" s="178">
        <f>SUM('1.  LRAMVA Summary'!E$55:E$56)*(MONTH($E26)-1)/12*$H26</f>
        <v>0</v>
      </c>
      <c r="K26" s="178">
        <f>SUM('1.  LRAMVA Summary'!F$55:F$56)*(MONTH($E26)-1)/12*$H26</f>
        <v>0</v>
      </c>
      <c r="L26" s="178">
        <f>SUM('1.  LRAMVA Summary'!G$55:G$56)*(MONTH($E26)-1)/12*$H26</f>
        <v>0</v>
      </c>
      <c r="M26" s="178">
        <f>SUM('1.  LRAMVA Summary'!H$55:H$56)*(MONTH($E26)-1)/12*$H26</f>
        <v>0</v>
      </c>
      <c r="N26" s="178">
        <f>SUM('1.  LRAMVA Summary'!I$55:I$56)*(MONTH($E26)-1)/12*$H26</f>
        <v>0</v>
      </c>
      <c r="O26" s="178">
        <f>SUM('1.  LRAMVA Summary'!J$55:J$56)*(MONTH($E26)-1)/12*$H26</f>
        <v>0</v>
      </c>
      <c r="P26" s="178">
        <f>SUM('1.  LRAMVA Summary'!K$55:K$56)*(MONTH($E26)-1)/12*$H26</f>
        <v>0</v>
      </c>
      <c r="Q26" s="178">
        <f>SUM('1.  LRAMVA Summary'!L$55:L$56)*(MONTH($E26)-1)/12*$H26</f>
        <v>0</v>
      </c>
      <c r="R26" s="178">
        <f>SUM('1.  LRAMVA Summary'!M$55:M$56)*(MONTH($E26)-1)/12*$H26</f>
        <v>0</v>
      </c>
      <c r="S26" s="178">
        <f>SUM('1.  LRAMVA Summary'!N$55:N$56)*(MONTH($E26)-1)/12*$H26</f>
        <v>0</v>
      </c>
      <c r="T26" s="178">
        <f>SUM('1.  LRAMVA Summary'!O$55:O$56)*(MONTH($E26)-1)/12*$H26</f>
        <v>0</v>
      </c>
      <c r="U26" s="178">
        <f>SUM('1.  LRAMVA Summary'!P$55:P$56)*(MONTH($E26)-1)/12*$H26</f>
        <v>0</v>
      </c>
      <c r="V26" s="178">
        <f>SUM('1.  LRAMVA Summary'!Q$55:Q$56)*(MONTH($E26)-1)/12*$H26</f>
        <v>0</v>
      </c>
      <c r="W26" s="179">
        <f>SUM(I26:V26)</f>
        <v>0</v>
      </c>
    </row>
    <row r="27" spans="2:23" ht="15" thickBot="1">
      <c r="B27" s="180" t="s">
        <v>56</v>
      </c>
      <c r="C27" s="180">
        <v>1.47E-2</v>
      </c>
      <c r="D27" s="173"/>
      <c r="E27" s="183" t="s">
        <v>458</v>
      </c>
      <c r="F27" s="183"/>
      <c r="G27" s="184"/>
      <c r="H27" s="185"/>
      <c r="I27" s="186">
        <f>SUM(I15:I26)</f>
        <v>0</v>
      </c>
      <c r="J27" s="186">
        <f t="shared" ref="J27:O27" si="1">SUM(J15:J26)</f>
        <v>0</v>
      </c>
      <c r="K27" s="186">
        <f t="shared" si="1"/>
        <v>0</v>
      </c>
      <c r="L27" s="186">
        <f t="shared" si="1"/>
        <v>0</v>
      </c>
      <c r="M27" s="186">
        <f t="shared" si="1"/>
        <v>0</v>
      </c>
      <c r="N27" s="186">
        <f t="shared" si="1"/>
        <v>0</v>
      </c>
      <c r="O27" s="186">
        <f t="shared" si="1"/>
        <v>0</v>
      </c>
      <c r="P27" s="186">
        <f t="shared" ref="P27:V27" si="2">SUM(P15:P26)</f>
        <v>0</v>
      </c>
      <c r="Q27" s="186">
        <f t="shared" si="2"/>
        <v>0</v>
      </c>
      <c r="R27" s="186">
        <f t="shared" si="2"/>
        <v>0</v>
      </c>
      <c r="S27" s="186">
        <f t="shared" si="2"/>
        <v>0</v>
      </c>
      <c r="T27" s="186">
        <f t="shared" si="2"/>
        <v>0</v>
      </c>
      <c r="U27" s="186">
        <f t="shared" si="2"/>
        <v>0</v>
      </c>
      <c r="V27" s="186">
        <f t="shared" si="2"/>
        <v>0</v>
      </c>
      <c r="W27" s="186">
        <f>SUM(W15:W26)</f>
        <v>0</v>
      </c>
    </row>
    <row r="28" spans="2:23" ht="15" thickTop="1">
      <c r="B28" s="180" t="s">
        <v>57</v>
      </c>
      <c r="C28" s="180">
        <v>1.47E-2</v>
      </c>
      <c r="D28" s="173"/>
      <c r="E28" s="187" t="s">
        <v>67</v>
      </c>
      <c r="F28" s="187"/>
      <c r="G28" s="188"/>
      <c r="H28" s="189"/>
      <c r="I28" s="190"/>
      <c r="J28" s="190"/>
      <c r="K28" s="190"/>
      <c r="L28" s="190"/>
      <c r="M28" s="190"/>
      <c r="N28" s="190"/>
      <c r="O28" s="190"/>
      <c r="P28" s="190"/>
      <c r="Q28" s="190"/>
      <c r="R28" s="190"/>
      <c r="S28" s="190"/>
      <c r="T28" s="190"/>
      <c r="U28" s="190"/>
      <c r="V28" s="190"/>
      <c r="W28" s="191"/>
    </row>
    <row r="29" spans="2:23">
      <c r="B29" s="180" t="s">
        <v>58</v>
      </c>
      <c r="C29" s="180">
        <v>1.47E-2</v>
      </c>
      <c r="D29" s="173"/>
      <c r="E29" s="192" t="s">
        <v>424</v>
      </c>
      <c r="F29" s="192"/>
      <c r="G29" s="193"/>
      <c r="H29" s="194"/>
      <c r="I29" s="195">
        <f>I27+I28</f>
        <v>0</v>
      </c>
      <c r="J29" s="195">
        <f t="shared" ref="J29:M29" si="3">J27+J28</f>
        <v>0</v>
      </c>
      <c r="K29" s="195">
        <f t="shared" si="3"/>
        <v>0</v>
      </c>
      <c r="L29" s="195">
        <f t="shared" si="3"/>
        <v>0</v>
      </c>
      <c r="M29" s="195">
        <f t="shared" si="3"/>
        <v>0</v>
      </c>
      <c r="N29" s="195">
        <f>N27+N28</f>
        <v>0</v>
      </c>
      <c r="O29" s="195">
        <f>O27+O28</f>
        <v>0</v>
      </c>
      <c r="P29" s="195">
        <f t="shared" ref="P29:V29" si="4">P27+P28</f>
        <v>0</v>
      </c>
      <c r="Q29" s="195">
        <f t="shared" si="4"/>
        <v>0</v>
      </c>
      <c r="R29" s="195">
        <f t="shared" si="4"/>
        <v>0</v>
      </c>
      <c r="S29" s="195">
        <f t="shared" si="4"/>
        <v>0</v>
      </c>
      <c r="T29" s="195">
        <f t="shared" si="4"/>
        <v>0</v>
      </c>
      <c r="U29" s="195">
        <f t="shared" si="4"/>
        <v>0</v>
      </c>
      <c r="V29" s="195">
        <f t="shared" si="4"/>
        <v>0</v>
      </c>
      <c r="W29" s="195">
        <f>W27+W28</f>
        <v>0</v>
      </c>
    </row>
    <row r="30" spans="2:23">
      <c r="B30" s="180" t="s">
        <v>59</v>
      </c>
      <c r="C30" s="180">
        <v>1.47E-2</v>
      </c>
      <c r="D30" s="173"/>
      <c r="E30" s="181">
        <v>40909</v>
      </c>
      <c r="F30" s="181" t="s">
        <v>178</v>
      </c>
      <c r="G30" s="182" t="s">
        <v>65</v>
      </c>
      <c r="H30" s="196">
        <f>C$19/12</f>
        <v>1.225E-3</v>
      </c>
      <c r="I30" s="197">
        <f>(SUM('1.  LRAMVA Summary'!D$55:D$57)+SUM('1.  LRAMVA Summary'!D$58:D$59)*(MONTH($E30)-1)/12)*$H30</f>
        <v>0</v>
      </c>
      <c r="J30" s="197">
        <f>(SUM('1.  LRAMVA Summary'!E$55:E$57)+SUM('1.  LRAMVA Summary'!E$58:E$59)*(MONTH($E30)-1)/12)*$H30</f>
        <v>0</v>
      </c>
      <c r="K30" s="197">
        <f>(SUM('1.  LRAMVA Summary'!F$55:F$57)+SUM('1.  LRAMVA Summary'!F$58:F$59)*(MONTH($E30)-1)/12)*$H30</f>
        <v>0</v>
      </c>
      <c r="L30" s="197">
        <f>(SUM('1.  LRAMVA Summary'!G$55:G$57)+SUM('1.  LRAMVA Summary'!G$58:G$59)*(MONTH($E30)-1)/12)*$H30</f>
        <v>0</v>
      </c>
      <c r="M30" s="197">
        <f>(SUM('1.  LRAMVA Summary'!H$55:H$57)+SUM('1.  LRAMVA Summary'!H$58:H$59)*(MONTH($E30)-1)/12)*$H30</f>
        <v>0</v>
      </c>
      <c r="N30" s="197">
        <f>(SUM('1.  LRAMVA Summary'!I$55:I$57)+SUM('1.  LRAMVA Summary'!I$58:I$59)*(MONTH($E30)-1)/12)*$H30</f>
        <v>0</v>
      </c>
      <c r="O30" s="197">
        <f>(SUM('1.  LRAMVA Summary'!J$55:J$57)+SUM('1.  LRAMVA Summary'!J$58:J$59)*(MONTH($E30)-1)/12)*$H30</f>
        <v>0</v>
      </c>
      <c r="P30" s="197">
        <f>(SUM('1.  LRAMVA Summary'!K$55:K$57)+SUM('1.  LRAMVA Summary'!K$58:K$59)*(MONTH($E30)-1)/12)*$H30</f>
        <v>0</v>
      </c>
      <c r="Q30" s="197">
        <f>(SUM('1.  LRAMVA Summary'!L$55:L$57)+SUM('1.  LRAMVA Summary'!L$58:L$59)*(MONTH($E30)-1)/12)*$H30</f>
        <v>0</v>
      </c>
      <c r="R30" s="197">
        <f>(SUM('1.  LRAMVA Summary'!M$55:M$57)+SUM('1.  LRAMVA Summary'!M$58:M$59)*(MONTH($E30)-1)/12)*$H30</f>
        <v>0</v>
      </c>
      <c r="S30" s="197">
        <f>(SUM('1.  LRAMVA Summary'!N$55:N$57)+SUM('1.  LRAMVA Summary'!N$58:N$59)*(MONTH($E30)-1)/12)*$H30</f>
        <v>0</v>
      </c>
      <c r="T30" s="197">
        <f>(SUM('1.  LRAMVA Summary'!O$55:O$57)+SUM('1.  LRAMVA Summary'!O$58:O$59)*(MONTH($E30)-1)/12)*$H30</f>
        <v>0</v>
      </c>
      <c r="U30" s="197">
        <f>(SUM('1.  LRAMVA Summary'!P$55:P$57)+SUM('1.  LRAMVA Summary'!P$58:P$59)*(MONTH($E30)-1)/12)*$H30</f>
        <v>0</v>
      </c>
      <c r="V30" s="197">
        <f>(SUM('1.  LRAMVA Summary'!Q$55:Q$57)+SUM('1.  LRAMVA Summary'!Q$58:Q$59)*(MONTH($E30)-1)/12)*$H30</f>
        <v>0</v>
      </c>
      <c r="W30" s="198">
        <f>SUM(I30:V30)</f>
        <v>0</v>
      </c>
    </row>
    <row r="31" spans="2:23">
      <c r="B31" s="180" t="s">
        <v>60</v>
      </c>
      <c r="C31" s="180">
        <v>1.47E-2</v>
      </c>
      <c r="D31" s="173"/>
      <c r="E31" s="181">
        <v>40940</v>
      </c>
      <c r="F31" s="181" t="s">
        <v>178</v>
      </c>
      <c r="G31" s="182" t="s">
        <v>65</v>
      </c>
      <c r="H31" s="196">
        <f>C$19/12</f>
        <v>1.225E-3</v>
      </c>
      <c r="I31" s="197">
        <f>(SUM('1.  LRAMVA Summary'!D$55:D$57)+SUM('1.  LRAMVA Summary'!D$58:D$59)*(MONTH($E31)-1)/12)*$H31</f>
        <v>0</v>
      </c>
      <c r="J31" s="197">
        <f>(SUM('1.  LRAMVA Summary'!E$55:E$57)+SUM('1.  LRAMVA Summary'!E$58:E$59)*(MONTH($E31)-1)/12)*$H31</f>
        <v>0</v>
      </c>
      <c r="K31" s="197">
        <f>(SUM('1.  LRAMVA Summary'!F$55:F$57)+SUM('1.  LRAMVA Summary'!F$58:F$59)*(MONTH($E31)-1)/12)*$H31</f>
        <v>0</v>
      </c>
      <c r="L31" s="197">
        <f>(SUM('1.  LRAMVA Summary'!G$55:G$57)+SUM('1.  LRAMVA Summary'!G$58:G$59)*(MONTH($E31)-1)/12)*$H31</f>
        <v>0</v>
      </c>
      <c r="M31" s="197">
        <f>(SUM('1.  LRAMVA Summary'!H$55:H$57)+SUM('1.  LRAMVA Summary'!H$58:H$59)*(MONTH($E31)-1)/12)*$H31</f>
        <v>0</v>
      </c>
      <c r="N31" s="197">
        <f>(SUM('1.  LRAMVA Summary'!I$55:I$57)+SUM('1.  LRAMVA Summary'!I$58:I$59)*(MONTH($E31)-1)/12)*$H31</f>
        <v>0</v>
      </c>
      <c r="O31" s="197">
        <f>(SUM('1.  LRAMVA Summary'!J$55:J$57)+SUM('1.  LRAMVA Summary'!J$58:J$59)*(MONTH($E31)-1)/12)*$H31</f>
        <v>0</v>
      </c>
      <c r="P31" s="197">
        <f>(SUM('1.  LRAMVA Summary'!K$55:K$57)+SUM('1.  LRAMVA Summary'!K$58:K$59)*(MONTH($E31)-1)/12)*$H31</f>
        <v>0</v>
      </c>
      <c r="Q31" s="197">
        <f>(SUM('1.  LRAMVA Summary'!L$55:L$57)+SUM('1.  LRAMVA Summary'!L$58:L$59)*(MONTH($E31)-1)/12)*$H31</f>
        <v>0</v>
      </c>
      <c r="R31" s="197">
        <f>(SUM('1.  LRAMVA Summary'!M$55:M$57)+SUM('1.  LRAMVA Summary'!M$58:M$59)*(MONTH($E31)-1)/12)*$H31</f>
        <v>0</v>
      </c>
      <c r="S31" s="197">
        <f>(SUM('1.  LRAMVA Summary'!N$55:N$57)+SUM('1.  LRAMVA Summary'!N$58:N$59)*(MONTH($E31)-1)/12)*$H31</f>
        <v>0</v>
      </c>
      <c r="T31" s="197">
        <f>(SUM('1.  LRAMVA Summary'!O$55:O$57)+SUM('1.  LRAMVA Summary'!O$58:O$59)*(MONTH($E31)-1)/12)*$H31</f>
        <v>0</v>
      </c>
      <c r="U31" s="197">
        <f>(SUM('1.  LRAMVA Summary'!P$55:P$57)+SUM('1.  LRAMVA Summary'!P$58:P$59)*(MONTH($E31)-1)/12)*$H31</f>
        <v>0</v>
      </c>
      <c r="V31" s="197">
        <f>(SUM('1.  LRAMVA Summary'!Q$55:Q$57)+SUM('1.  LRAMVA Summary'!Q$58:Q$59)*(MONTH($E31)-1)/12)*$H31</f>
        <v>0</v>
      </c>
      <c r="W31" s="198">
        <f t="shared" ref="W31:W40" si="5">SUM(I31:V31)</f>
        <v>0</v>
      </c>
    </row>
    <row r="32" spans="2:23">
      <c r="B32" s="180" t="s">
        <v>61</v>
      </c>
      <c r="C32" s="180">
        <v>1.0999999999999999E-2</v>
      </c>
      <c r="D32" s="173"/>
      <c r="E32" s="181">
        <v>40969</v>
      </c>
      <c r="F32" s="181" t="s">
        <v>178</v>
      </c>
      <c r="G32" s="182" t="s">
        <v>65</v>
      </c>
      <c r="H32" s="196">
        <f>C$19/12</f>
        <v>1.225E-3</v>
      </c>
      <c r="I32" s="197">
        <f>(SUM('1.  LRAMVA Summary'!D$55:D$57)+SUM('1.  LRAMVA Summary'!D$58:D$59)*(MONTH($E32)-1)/12)*$H32</f>
        <v>0</v>
      </c>
      <c r="J32" s="197">
        <f>(SUM('1.  LRAMVA Summary'!E$55:E$57)+SUM('1.  LRAMVA Summary'!E$58:E$59)*(MONTH($E32)-1)/12)*$H32</f>
        <v>0</v>
      </c>
      <c r="K32" s="197">
        <f>(SUM('1.  LRAMVA Summary'!F$55:F$57)+SUM('1.  LRAMVA Summary'!F$58:F$59)*(MONTH($E32)-1)/12)*$H32</f>
        <v>0</v>
      </c>
      <c r="L32" s="197">
        <f>(SUM('1.  LRAMVA Summary'!G$55:G$57)+SUM('1.  LRAMVA Summary'!G$58:G$59)*(MONTH($E32)-1)/12)*$H32</f>
        <v>0</v>
      </c>
      <c r="M32" s="197">
        <f>(SUM('1.  LRAMVA Summary'!H$55:H$57)+SUM('1.  LRAMVA Summary'!H$58:H$59)*(MONTH($E32)-1)/12)*$H32</f>
        <v>0</v>
      </c>
      <c r="N32" s="197">
        <f>(SUM('1.  LRAMVA Summary'!I$55:I$57)+SUM('1.  LRAMVA Summary'!I$58:I$59)*(MONTH($E32)-1)/12)*$H32</f>
        <v>0</v>
      </c>
      <c r="O32" s="197">
        <f>(SUM('1.  LRAMVA Summary'!J$55:J$57)+SUM('1.  LRAMVA Summary'!J$58:J$59)*(MONTH($E32)-1)/12)*$H32</f>
        <v>0</v>
      </c>
      <c r="P32" s="197">
        <f>(SUM('1.  LRAMVA Summary'!K$55:K$57)+SUM('1.  LRAMVA Summary'!K$58:K$59)*(MONTH($E32)-1)/12)*$H32</f>
        <v>0</v>
      </c>
      <c r="Q32" s="197">
        <f>(SUM('1.  LRAMVA Summary'!L$55:L$57)+SUM('1.  LRAMVA Summary'!L$58:L$59)*(MONTH($E32)-1)/12)*$H32</f>
        <v>0</v>
      </c>
      <c r="R32" s="197">
        <f>(SUM('1.  LRAMVA Summary'!M$55:M$57)+SUM('1.  LRAMVA Summary'!M$58:M$59)*(MONTH($E32)-1)/12)*$H32</f>
        <v>0</v>
      </c>
      <c r="S32" s="197">
        <f>(SUM('1.  LRAMVA Summary'!N$55:N$57)+SUM('1.  LRAMVA Summary'!N$58:N$59)*(MONTH($E32)-1)/12)*$H32</f>
        <v>0</v>
      </c>
      <c r="T32" s="197">
        <f>(SUM('1.  LRAMVA Summary'!O$55:O$57)+SUM('1.  LRAMVA Summary'!O$58:O$59)*(MONTH($E32)-1)/12)*$H32</f>
        <v>0</v>
      </c>
      <c r="U32" s="197">
        <f>(SUM('1.  LRAMVA Summary'!P$55:P$57)+SUM('1.  LRAMVA Summary'!P$58:P$59)*(MONTH($E32)-1)/12)*$H32</f>
        <v>0</v>
      </c>
      <c r="V32" s="197">
        <f>(SUM('1.  LRAMVA Summary'!Q$55:Q$57)+SUM('1.  LRAMVA Summary'!Q$58:Q$59)*(MONTH($E32)-1)/12)*$H32</f>
        <v>0</v>
      </c>
      <c r="W32" s="198">
        <f t="shared" si="5"/>
        <v>0</v>
      </c>
    </row>
    <row r="33" spans="2:23">
      <c r="B33" s="180" t="s">
        <v>176</v>
      </c>
      <c r="C33" s="180">
        <v>1.0999999999999999E-2</v>
      </c>
      <c r="D33" s="173"/>
      <c r="E33" s="181">
        <v>41000</v>
      </c>
      <c r="F33" s="181" t="s">
        <v>178</v>
      </c>
      <c r="G33" s="182" t="s">
        <v>66</v>
      </c>
      <c r="H33" s="199">
        <f>C$20/12</f>
        <v>1.225E-3</v>
      </c>
      <c r="I33" s="197">
        <f>(SUM('1.  LRAMVA Summary'!D$55:D$57)+SUM('1.  LRAMVA Summary'!D$58:D$59)*(MONTH($E33)-1)/12)*$H33</f>
        <v>0</v>
      </c>
      <c r="J33" s="197">
        <f>(SUM('1.  LRAMVA Summary'!E$55:E$57)+SUM('1.  LRAMVA Summary'!E$58:E$59)*(MONTH($E33)-1)/12)*$H33</f>
        <v>0</v>
      </c>
      <c r="K33" s="197">
        <f>(SUM('1.  LRAMVA Summary'!F$55:F$57)+SUM('1.  LRAMVA Summary'!F$58:F$59)*(MONTH($E33)-1)/12)*$H33</f>
        <v>0</v>
      </c>
      <c r="L33" s="197">
        <f>(SUM('1.  LRAMVA Summary'!G$55:G$57)+SUM('1.  LRAMVA Summary'!G$58:G$59)*(MONTH($E33)-1)/12)*$H33</f>
        <v>0</v>
      </c>
      <c r="M33" s="197">
        <f>(SUM('1.  LRAMVA Summary'!H$55:H$57)+SUM('1.  LRAMVA Summary'!H$58:H$59)*(MONTH($E33)-1)/12)*$H33</f>
        <v>0</v>
      </c>
      <c r="N33" s="197">
        <f>(SUM('1.  LRAMVA Summary'!I$55:I$57)+SUM('1.  LRAMVA Summary'!I$58:I$59)*(MONTH($E33)-1)/12)*$H33</f>
        <v>0</v>
      </c>
      <c r="O33" s="197">
        <f>(SUM('1.  LRAMVA Summary'!J$55:J$57)+SUM('1.  LRAMVA Summary'!J$58:J$59)*(MONTH($E33)-1)/12)*$H33</f>
        <v>0</v>
      </c>
      <c r="P33" s="197">
        <f>(SUM('1.  LRAMVA Summary'!K$55:K$57)+SUM('1.  LRAMVA Summary'!K$58:K$59)*(MONTH($E33)-1)/12)*$H33</f>
        <v>0</v>
      </c>
      <c r="Q33" s="197">
        <f>(SUM('1.  LRAMVA Summary'!L$55:L$57)+SUM('1.  LRAMVA Summary'!L$58:L$59)*(MONTH($E33)-1)/12)*$H33</f>
        <v>0</v>
      </c>
      <c r="R33" s="197">
        <f>(SUM('1.  LRAMVA Summary'!M$55:M$57)+SUM('1.  LRAMVA Summary'!M$58:M$59)*(MONTH($E33)-1)/12)*$H33</f>
        <v>0</v>
      </c>
      <c r="S33" s="197">
        <f>(SUM('1.  LRAMVA Summary'!N$55:N$57)+SUM('1.  LRAMVA Summary'!N$58:N$59)*(MONTH($E33)-1)/12)*$H33</f>
        <v>0</v>
      </c>
      <c r="T33" s="197">
        <f>(SUM('1.  LRAMVA Summary'!O$55:O$57)+SUM('1.  LRAMVA Summary'!O$58:O$59)*(MONTH($E33)-1)/12)*$H33</f>
        <v>0</v>
      </c>
      <c r="U33" s="197">
        <f>(SUM('1.  LRAMVA Summary'!P$55:P$57)+SUM('1.  LRAMVA Summary'!P$58:P$59)*(MONTH($E33)-1)/12)*$H33</f>
        <v>0</v>
      </c>
      <c r="V33" s="197">
        <f>(SUM('1.  LRAMVA Summary'!Q$55:Q$57)+SUM('1.  LRAMVA Summary'!Q$58:Q$59)*(MONTH($E33)-1)/12)*$H33</f>
        <v>0</v>
      </c>
      <c r="W33" s="198">
        <f t="shared" si="5"/>
        <v>0</v>
      </c>
    </row>
    <row r="34" spans="2:23">
      <c r="B34" s="180" t="s">
        <v>177</v>
      </c>
      <c r="C34" s="180">
        <v>1.0999999999999999E-2</v>
      </c>
      <c r="D34" s="173"/>
      <c r="E34" s="181">
        <v>41030</v>
      </c>
      <c r="F34" s="181" t="s">
        <v>178</v>
      </c>
      <c r="G34" s="182" t="s">
        <v>66</v>
      </c>
      <c r="H34" s="196">
        <f>C$20/12</f>
        <v>1.225E-3</v>
      </c>
      <c r="I34" s="197">
        <f>(SUM('1.  LRAMVA Summary'!D$55:D$57)+SUM('1.  LRAMVA Summary'!D$58:D$59)*(MONTH($E34)-1)/12)*$H34</f>
        <v>0</v>
      </c>
      <c r="J34" s="197">
        <f>(SUM('1.  LRAMVA Summary'!E$55:E$57)+SUM('1.  LRAMVA Summary'!E$58:E$59)*(MONTH($E34)-1)/12)*$H34</f>
        <v>0</v>
      </c>
      <c r="K34" s="197">
        <f>(SUM('1.  LRAMVA Summary'!F$55:F$57)+SUM('1.  LRAMVA Summary'!F$58:F$59)*(MONTH($E34)-1)/12)*$H34</f>
        <v>0</v>
      </c>
      <c r="L34" s="197">
        <f>(SUM('1.  LRAMVA Summary'!G$55:G$57)+SUM('1.  LRAMVA Summary'!G$58:G$59)*(MONTH($E34)-1)/12)*$H34</f>
        <v>0</v>
      </c>
      <c r="M34" s="197">
        <f>(SUM('1.  LRAMVA Summary'!H$55:H$57)+SUM('1.  LRAMVA Summary'!H$58:H$59)*(MONTH($E34)-1)/12)*$H34</f>
        <v>0</v>
      </c>
      <c r="N34" s="197">
        <f>(SUM('1.  LRAMVA Summary'!I$55:I$57)+SUM('1.  LRAMVA Summary'!I$58:I$59)*(MONTH($E34)-1)/12)*$H34</f>
        <v>0</v>
      </c>
      <c r="O34" s="197">
        <f>(SUM('1.  LRAMVA Summary'!J$55:J$57)+SUM('1.  LRAMVA Summary'!J$58:J$59)*(MONTH($E34)-1)/12)*$H34</f>
        <v>0</v>
      </c>
      <c r="P34" s="197">
        <f>(SUM('1.  LRAMVA Summary'!K$55:K$57)+SUM('1.  LRAMVA Summary'!K$58:K$59)*(MONTH($E34)-1)/12)*$H34</f>
        <v>0</v>
      </c>
      <c r="Q34" s="197">
        <f>(SUM('1.  LRAMVA Summary'!L$55:L$57)+SUM('1.  LRAMVA Summary'!L$58:L$59)*(MONTH($E34)-1)/12)*$H34</f>
        <v>0</v>
      </c>
      <c r="R34" s="197">
        <f>(SUM('1.  LRAMVA Summary'!M$55:M$57)+SUM('1.  LRAMVA Summary'!M$58:M$59)*(MONTH($E34)-1)/12)*$H34</f>
        <v>0</v>
      </c>
      <c r="S34" s="197">
        <f>(SUM('1.  LRAMVA Summary'!N$55:N$57)+SUM('1.  LRAMVA Summary'!N$58:N$59)*(MONTH($E34)-1)/12)*$H34</f>
        <v>0</v>
      </c>
      <c r="T34" s="197">
        <f>(SUM('1.  LRAMVA Summary'!O$55:O$57)+SUM('1.  LRAMVA Summary'!O$58:O$59)*(MONTH($E34)-1)/12)*$H34</f>
        <v>0</v>
      </c>
      <c r="U34" s="197">
        <f>(SUM('1.  LRAMVA Summary'!P$55:P$57)+SUM('1.  LRAMVA Summary'!P$58:P$59)*(MONTH($E34)-1)/12)*$H34</f>
        <v>0</v>
      </c>
      <c r="V34" s="197">
        <f>(SUM('1.  LRAMVA Summary'!Q$55:Q$57)+SUM('1.  LRAMVA Summary'!Q$58:Q$59)*(MONTH($E34)-1)/12)*$H34</f>
        <v>0</v>
      </c>
      <c r="W34" s="198">
        <f t="shared" si="5"/>
        <v>0</v>
      </c>
    </row>
    <row r="35" spans="2:23">
      <c r="B35" s="180" t="s">
        <v>73</v>
      </c>
      <c r="C35" s="180">
        <v>1.0999999999999999E-2</v>
      </c>
      <c r="D35" s="173"/>
      <c r="E35" s="181">
        <v>41061</v>
      </c>
      <c r="F35" s="181" t="s">
        <v>178</v>
      </c>
      <c r="G35" s="182" t="s">
        <v>66</v>
      </c>
      <c r="H35" s="196">
        <f>C$20/12</f>
        <v>1.225E-3</v>
      </c>
      <c r="I35" s="197">
        <f>(SUM('1.  LRAMVA Summary'!D$55:D$57)+SUM('1.  LRAMVA Summary'!D$58:D$59)*(MONTH($E35)-1)/12)*$H35</f>
        <v>0</v>
      </c>
      <c r="J35" s="197">
        <f>(SUM('1.  LRAMVA Summary'!E$55:E$57)+SUM('1.  LRAMVA Summary'!E$58:E$59)*(MONTH($E35)-1)/12)*$H35</f>
        <v>0</v>
      </c>
      <c r="K35" s="197">
        <f>(SUM('1.  LRAMVA Summary'!F$55:F$57)+SUM('1.  LRAMVA Summary'!F$58:F$59)*(MONTH($E35)-1)/12)*$H35</f>
        <v>0</v>
      </c>
      <c r="L35" s="197">
        <f>(SUM('1.  LRAMVA Summary'!G$55:G$57)+SUM('1.  LRAMVA Summary'!G$58:G$59)*(MONTH($E35)-1)/12)*$H35</f>
        <v>0</v>
      </c>
      <c r="M35" s="197">
        <f>(SUM('1.  LRAMVA Summary'!H$55:H$57)+SUM('1.  LRAMVA Summary'!H$58:H$59)*(MONTH($E35)-1)/12)*$H35</f>
        <v>0</v>
      </c>
      <c r="N35" s="197">
        <f>(SUM('1.  LRAMVA Summary'!I$55:I$57)+SUM('1.  LRAMVA Summary'!I$58:I$59)*(MONTH($E35)-1)/12)*$H35</f>
        <v>0</v>
      </c>
      <c r="O35" s="197">
        <f>(SUM('1.  LRAMVA Summary'!J$55:J$57)+SUM('1.  LRAMVA Summary'!J$58:J$59)*(MONTH($E35)-1)/12)*$H35</f>
        <v>0</v>
      </c>
      <c r="P35" s="197">
        <f>(SUM('1.  LRAMVA Summary'!K$55:K$57)+SUM('1.  LRAMVA Summary'!K$58:K$59)*(MONTH($E35)-1)/12)*$H35</f>
        <v>0</v>
      </c>
      <c r="Q35" s="197">
        <f>(SUM('1.  LRAMVA Summary'!L$55:L$57)+SUM('1.  LRAMVA Summary'!L$58:L$59)*(MONTH($E35)-1)/12)*$H35</f>
        <v>0</v>
      </c>
      <c r="R35" s="197">
        <f>(SUM('1.  LRAMVA Summary'!M$55:M$57)+SUM('1.  LRAMVA Summary'!M$58:M$59)*(MONTH($E35)-1)/12)*$H35</f>
        <v>0</v>
      </c>
      <c r="S35" s="197">
        <f>(SUM('1.  LRAMVA Summary'!N$55:N$57)+SUM('1.  LRAMVA Summary'!N$58:N$59)*(MONTH($E35)-1)/12)*$H35</f>
        <v>0</v>
      </c>
      <c r="T35" s="197">
        <f>(SUM('1.  LRAMVA Summary'!O$55:O$57)+SUM('1.  LRAMVA Summary'!O$58:O$59)*(MONTH($E35)-1)/12)*$H35</f>
        <v>0</v>
      </c>
      <c r="U35" s="197">
        <f>(SUM('1.  LRAMVA Summary'!P$55:P$57)+SUM('1.  LRAMVA Summary'!P$58:P$59)*(MONTH($E35)-1)/12)*$H35</f>
        <v>0</v>
      </c>
      <c r="V35" s="197">
        <f>(SUM('1.  LRAMVA Summary'!Q$55:Q$57)+SUM('1.  LRAMVA Summary'!Q$58:Q$59)*(MONTH($E35)-1)/12)*$H35</f>
        <v>0</v>
      </c>
      <c r="W35" s="198">
        <f t="shared" si="5"/>
        <v>0</v>
      </c>
    </row>
    <row r="36" spans="2:23">
      <c r="B36" s="180" t="s">
        <v>74</v>
      </c>
      <c r="C36" s="180">
        <v>1.0999999999999999E-2</v>
      </c>
      <c r="D36" s="173"/>
      <c r="E36" s="181">
        <v>41091</v>
      </c>
      <c r="F36" s="181" t="s">
        <v>178</v>
      </c>
      <c r="G36" s="182" t="s">
        <v>68</v>
      </c>
      <c r="H36" s="199">
        <f>C$21/12</f>
        <v>1.225E-3</v>
      </c>
      <c r="I36" s="197">
        <f>(SUM('1.  LRAMVA Summary'!D$55:D$57)+SUM('1.  LRAMVA Summary'!D$58:D$59)*(MONTH($E36)-1)/12)*$H36</f>
        <v>0</v>
      </c>
      <c r="J36" s="197">
        <f>(SUM('1.  LRAMVA Summary'!E$55:E$57)+SUM('1.  LRAMVA Summary'!E$58:E$59)*(MONTH($E36)-1)/12)*$H36</f>
        <v>0</v>
      </c>
      <c r="K36" s="197">
        <f>(SUM('1.  LRAMVA Summary'!F$55:F$57)+SUM('1.  LRAMVA Summary'!F$58:F$59)*(MONTH($E36)-1)/12)*$H36</f>
        <v>0</v>
      </c>
      <c r="L36" s="197">
        <f>(SUM('1.  LRAMVA Summary'!G$55:G$57)+SUM('1.  LRAMVA Summary'!G$58:G$59)*(MONTH($E36)-1)/12)*$H36</f>
        <v>0</v>
      </c>
      <c r="M36" s="197">
        <f>(SUM('1.  LRAMVA Summary'!H$55:H$57)+SUM('1.  LRAMVA Summary'!H$58:H$59)*(MONTH($E36)-1)/12)*$H36</f>
        <v>0</v>
      </c>
      <c r="N36" s="197">
        <f>(SUM('1.  LRAMVA Summary'!I$55:I$57)+SUM('1.  LRAMVA Summary'!I$58:I$59)*(MONTH($E36)-1)/12)*$H36</f>
        <v>0</v>
      </c>
      <c r="O36" s="197">
        <f>(SUM('1.  LRAMVA Summary'!J$55:J$57)+SUM('1.  LRAMVA Summary'!J$58:J$59)*(MONTH($E36)-1)/12)*$H36</f>
        <v>0</v>
      </c>
      <c r="P36" s="197">
        <f>(SUM('1.  LRAMVA Summary'!K$55:K$57)+SUM('1.  LRAMVA Summary'!K$58:K$59)*(MONTH($E36)-1)/12)*$H36</f>
        <v>0</v>
      </c>
      <c r="Q36" s="197">
        <f>(SUM('1.  LRAMVA Summary'!L$55:L$57)+SUM('1.  LRAMVA Summary'!L$58:L$59)*(MONTH($E36)-1)/12)*$H36</f>
        <v>0</v>
      </c>
      <c r="R36" s="197">
        <f>(SUM('1.  LRAMVA Summary'!M$55:M$57)+SUM('1.  LRAMVA Summary'!M$58:M$59)*(MONTH($E36)-1)/12)*$H36</f>
        <v>0</v>
      </c>
      <c r="S36" s="197">
        <f>(SUM('1.  LRAMVA Summary'!N$55:N$57)+SUM('1.  LRAMVA Summary'!N$58:N$59)*(MONTH($E36)-1)/12)*$H36</f>
        <v>0</v>
      </c>
      <c r="T36" s="197">
        <f>(SUM('1.  LRAMVA Summary'!O$55:O$57)+SUM('1.  LRAMVA Summary'!O$58:O$59)*(MONTH($E36)-1)/12)*$H36</f>
        <v>0</v>
      </c>
      <c r="U36" s="197">
        <f>(SUM('1.  LRAMVA Summary'!P$55:P$57)+SUM('1.  LRAMVA Summary'!P$58:P$59)*(MONTH($E36)-1)/12)*$H36</f>
        <v>0</v>
      </c>
      <c r="V36" s="197">
        <f>(SUM('1.  LRAMVA Summary'!Q$55:Q$57)+SUM('1.  LRAMVA Summary'!Q$58:Q$59)*(MONTH($E36)-1)/12)*$H36</f>
        <v>0</v>
      </c>
      <c r="W36" s="198">
        <f t="shared" si="5"/>
        <v>0</v>
      </c>
    </row>
    <row r="37" spans="2:23">
      <c r="B37" s="180" t="s">
        <v>75</v>
      </c>
      <c r="C37" s="180">
        <v>1.0999999999999999E-2</v>
      </c>
      <c r="D37" s="173"/>
      <c r="E37" s="181">
        <v>41122</v>
      </c>
      <c r="F37" s="181" t="s">
        <v>178</v>
      </c>
      <c r="G37" s="182" t="s">
        <v>68</v>
      </c>
      <c r="H37" s="196">
        <f>C$21/12</f>
        <v>1.225E-3</v>
      </c>
      <c r="I37" s="197">
        <f>(SUM('1.  LRAMVA Summary'!D$55:D$57)+SUM('1.  LRAMVA Summary'!D$58:D$59)*(MONTH($E37)-1)/12)*$H37</f>
        <v>0</v>
      </c>
      <c r="J37" s="197">
        <f>(SUM('1.  LRAMVA Summary'!E$55:E$57)+SUM('1.  LRAMVA Summary'!E$58:E$59)*(MONTH($E37)-1)/12)*$H37</f>
        <v>0</v>
      </c>
      <c r="K37" s="197">
        <f>(SUM('1.  LRAMVA Summary'!F$55:F$57)+SUM('1.  LRAMVA Summary'!F$58:F$59)*(MONTH($E37)-1)/12)*$H37</f>
        <v>0</v>
      </c>
      <c r="L37" s="197">
        <f>(SUM('1.  LRAMVA Summary'!G$55:G$57)+SUM('1.  LRAMVA Summary'!G$58:G$59)*(MONTH($E37)-1)/12)*$H37</f>
        <v>0</v>
      </c>
      <c r="M37" s="197">
        <f>(SUM('1.  LRAMVA Summary'!H$55:H$57)+SUM('1.  LRAMVA Summary'!H$58:H$59)*(MONTH($E37)-1)/12)*$H37</f>
        <v>0</v>
      </c>
      <c r="N37" s="197">
        <f>(SUM('1.  LRAMVA Summary'!I$55:I$57)+SUM('1.  LRAMVA Summary'!I$58:I$59)*(MONTH($E37)-1)/12)*$H37</f>
        <v>0</v>
      </c>
      <c r="O37" s="197">
        <f>(SUM('1.  LRAMVA Summary'!J$55:J$57)+SUM('1.  LRAMVA Summary'!J$58:J$59)*(MONTH($E37)-1)/12)*$H37</f>
        <v>0</v>
      </c>
      <c r="P37" s="197">
        <f>(SUM('1.  LRAMVA Summary'!K$55:K$57)+SUM('1.  LRAMVA Summary'!K$58:K$59)*(MONTH($E37)-1)/12)*$H37</f>
        <v>0</v>
      </c>
      <c r="Q37" s="197">
        <f>(SUM('1.  LRAMVA Summary'!L$55:L$57)+SUM('1.  LRAMVA Summary'!L$58:L$59)*(MONTH($E37)-1)/12)*$H37</f>
        <v>0</v>
      </c>
      <c r="R37" s="197">
        <f>(SUM('1.  LRAMVA Summary'!M$55:M$57)+SUM('1.  LRAMVA Summary'!M$58:M$59)*(MONTH($E37)-1)/12)*$H37</f>
        <v>0</v>
      </c>
      <c r="S37" s="197">
        <f>(SUM('1.  LRAMVA Summary'!N$55:N$57)+SUM('1.  LRAMVA Summary'!N$58:N$59)*(MONTH($E37)-1)/12)*$H37</f>
        <v>0</v>
      </c>
      <c r="T37" s="197">
        <f>(SUM('1.  LRAMVA Summary'!O$55:O$57)+SUM('1.  LRAMVA Summary'!O$58:O$59)*(MONTH($E37)-1)/12)*$H37</f>
        <v>0</v>
      </c>
      <c r="U37" s="197">
        <f>(SUM('1.  LRAMVA Summary'!P$55:P$57)+SUM('1.  LRAMVA Summary'!P$58:P$59)*(MONTH($E37)-1)/12)*$H37</f>
        <v>0</v>
      </c>
      <c r="V37" s="197">
        <f>(SUM('1.  LRAMVA Summary'!Q$55:Q$57)+SUM('1.  LRAMVA Summary'!Q$58:Q$59)*(MONTH($E37)-1)/12)*$H37</f>
        <v>0</v>
      </c>
      <c r="W37" s="198">
        <f t="shared" si="5"/>
        <v>0</v>
      </c>
    </row>
    <row r="38" spans="2:23">
      <c r="B38" s="180" t="s">
        <v>76</v>
      </c>
      <c r="C38" s="180">
        <v>1.0999999999999999E-2</v>
      </c>
      <c r="D38" s="173"/>
      <c r="E38" s="181">
        <v>41153</v>
      </c>
      <c r="F38" s="181" t="s">
        <v>178</v>
      </c>
      <c r="G38" s="182" t="s">
        <v>68</v>
      </c>
      <c r="H38" s="196">
        <f>C$21/12</f>
        <v>1.225E-3</v>
      </c>
      <c r="I38" s="197">
        <f>(SUM('1.  LRAMVA Summary'!D$55:D$57)+SUM('1.  LRAMVA Summary'!D$58:D$59)*(MONTH($E38)-1)/12)*$H38</f>
        <v>0</v>
      </c>
      <c r="J38" s="197">
        <f>(SUM('1.  LRAMVA Summary'!E$55:E$57)+SUM('1.  LRAMVA Summary'!E$58:E$59)*(MONTH($E38)-1)/12)*$H38</f>
        <v>0</v>
      </c>
      <c r="K38" s="197">
        <f>(SUM('1.  LRAMVA Summary'!F$55:F$57)+SUM('1.  LRAMVA Summary'!F$58:F$59)*(MONTH($E38)-1)/12)*$H38</f>
        <v>0</v>
      </c>
      <c r="L38" s="197">
        <f>(SUM('1.  LRAMVA Summary'!G$55:G$57)+SUM('1.  LRAMVA Summary'!G$58:G$59)*(MONTH($E38)-1)/12)*$H38</f>
        <v>0</v>
      </c>
      <c r="M38" s="197">
        <f>(SUM('1.  LRAMVA Summary'!H$55:H$57)+SUM('1.  LRAMVA Summary'!H$58:H$59)*(MONTH($E38)-1)/12)*$H38</f>
        <v>0</v>
      </c>
      <c r="N38" s="197">
        <f>(SUM('1.  LRAMVA Summary'!I$55:I$57)+SUM('1.  LRAMVA Summary'!I$58:I$59)*(MONTH($E38)-1)/12)*$H38</f>
        <v>0</v>
      </c>
      <c r="O38" s="197">
        <f>(SUM('1.  LRAMVA Summary'!J$55:J$57)+SUM('1.  LRAMVA Summary'!J$58:J$59)*(MONTH($E38)-1)/12)*$H38</f>
        <v>0</v>
      </c>
      <c r="P38" s="197">
        <f>(SUM('1.  LRAMVA Summary'!K$55:K$57)+SUM('1.  LRAMVA Summary'!K$58:K$59)*(MONTH($E38)-1)/12)*$H38</f>
        <v>0</v>
      </c>
      <c r="Q38" s="197">
        <f>(SUM('1.  LRAMVA Summary'!L$55:L$57)+SUM('1.  LRAMVA Summary'!L$58:L$59)*(MONTH($E38)-1)/12)*$H38</f>
        <v>0</v>
      </c>
      <c r="R38" s="197">
        <f>(SUM('1.  LRAMVA Summary'!M$55:M$57)+SUM('1.  LRAMVA Summary'!M$58:M$59)*(MONTH($E38)-1)/12)*$H38</f>
        <v>0</v>
      </c>
      <c r="S38" s="197">
        <f>(SUM('1.  LRAMVA Summary'!N$55:N$57)+SUM('1.  LRAMVA Summary'!N$58:N$59)*(MONTH($E38)-1)/12)*$H38</f>
        <v>0</v>
      </c>
      <c r="T38" s="197">
        <f>(SUM('1.  LRAMVA Summary'!O$55:O$57)+SUM('1.  LRAMVA Summary'!O$58:O$59)*(MONTH($E38)-1)/12)*$H38</f>
        <v>0</v>
      </c>
      <c r="U38" s="197">
        <f>(SUM('1.  LRAMVA Summary'!P$55:P$57)+SUM('1.  LRAMVA Summary'!P$58:P$59)*(MONTH($E38)-1)/12)*$H38</f>
        <v>0</v>
      </c>
      <c r="V38" s="197">
        <f>(SUM('1.  LRAMVA Summary'!Q$55:Q$57)+SUM('1.  LRAMVA Summary'!Q$58:Q$59)*(MONTH($E38)-1)/12)*$H38</f>
        <v>0</v>
      </c>
      <c r="W38" s="198">
        <f t="shared" si="5"/>
        <v>0</v>
      </c>
    </row>
    <row r="39" spans="2:23">
      <c r="B39" s="180" t="s">
        <v>77</v>
      </c>
      <c r="C39" s="180">
        <v>1.0999999999999999E-2</v>
      </c>
      <c r="D39" s="173"/>
      <c r="E39" s="181">
        <v>41183</v>
      </c>
      <c r="F39" s="181" t="s">
        <v>178</v>
      </c>
      <c r="G39" s="182" t="s">
        <v>69</v>
      </c>
      <c r="H39" s="199">
        <f>C$22/12</f>
        <v>1.225E-3</v>
      </c>
      <c r="I39" s="197">
        <f>(SUM('1.  LRAMVA Summary'!D$55:D$57)+SUM('1.  LRAMVA Summary'!D$58:D$59)*(MONTH($E39)-1)/12)*$H39</f>
        <v>0</v>
      </c>
      <c r="J39" s="197">
        <f>(SUM('1.  LRAMVA Summary'!E$55:E$57)+SUM('1.  LRAMVA Summary'!E$58:E$59)*(MONTH($E39)-1)/12)*$H39</f>
        <v>0</v>
      </c>
      <c r="K39" s="197">
        <f>(SUM('1.  LRAMVA Summary'!F$55:F$57)+SUM('1.  LRAMVA Summary'!F$58:F$59)*(MONTH($E39)-1)/12)*$H39</f>
        <v>0</v>
      </c>
      <c r="L39" s="197">
        <f>(SUM('1.  LRAMVA Summary'!G$55:G$57)+SUM('1.  LRAMVA Summary'!G$58:G$59)*(MONTH($E39)-1)/12)*$H39</f>
        <v>0</v>
      </c>
      <c r="M39" s="197">
        <f>(SUM('1.  LRAMVA Summary'!H$55:H$57)+SUM('1.  LRAMVA Summary'!H$58:H$59)*(MONTH($E39)-1)/12)*$H39</f>
        <v>0</v>
      </c>
      <c r="N39" s="197">
        <f>(SUM('1.  LRAMVA Summary'!I$55:I$57)+SUM('1.  LRAMVA Summary'!I$58:I$59)*(MONTH($E39)-1)/12)*$H39</f>
        <v>0</v>
      </c>
      <c r="O39" s="197">
        <f>(SUM('1.  LRAMVA Summary'!J$55:J$57)+SUM('1.  LRAMVA Summary'!J$58:J$59)*(MONTH($E39)-1)/12)*$H39</f>
        <v>0</v>
      </c>
      <c r="P39" s="197">
        <f>(SUM('1.  LRAMVA Summary'!K$55:K$57)+SUM('1.  LRAMVA Summary'!K$58:K$59)*(MONTH($E39)-1)/12)*$H39</f>
        <v>0</v>
      </c>
      <c r="Q39" s="197">
        <f>(SUM('1.  LRAMVA Summary'!L$55:L$57)+SUM('1.  LRAMVA Summary'!L$58:L$59)*(MONTH($E39)-1)/12)*$H39</f>
        <v>0</v>
      </c>
      <c r="R39" s="197">
        <f>(SUM('1.  LRAMVA Summary'!M$55:M$57)+SUM('1.  LRAMVA Summary'!M$58:M$59)*(MONTH($E39)-1)/12)*$H39</f>
        <v>0</v>
      </c>
      <c r="S39" s="197">
        <f>(SUM('1.  LRAMVA Summary'!N$55:N$57)+SUM('1.  LRAMVA Summary'!N$58:N$59)*(MONTH($E39)-1)/12)*$H39</f>
        <v>0</v>
      </c>
      <c r="T39" s="197">
        <f>(SUM('1.  LRAMVA Summary'!O$55:O$57)+SUM('1.  LRAMVA Summary'!O$58:O$59)*(MONTH($E39)-1)/12)*$H39</f>
        <v>0</v>
      </c>
      <c r="U39" s="197">
        <f>(SUM('1.  LRAMVA Summary'!P$55:P$57)+SUM('1.  LRAMVA Summary'!P$58:P$59)*(MONTH($E39)-1)/12)*$H39</f>
        <v>0</v>
      </c>
      <c r="V39" s="197">
        <f>(SUM('1.  LRAMVA Summary'!Q$55:Q$57)+SUM('1.  LRAMVA Summary'!Q$58:Q$59)*(MONTH($E39)-1)/12)*$H39</f>
        <v>0</v>
      </c>
      <c r="W39" s="198">
        <f t="shared" si="5"/>
        <v>0</v>
      </c>
    </row>
    <row r="40" spans="2:23">
      <c r="B40" s="180" t="s">
        <v>78</v>
      </c>
      <c r="C40" s="632">
        <v>1.0999999999999999E-2</v>
      </c>
      <c r="D40" s="173"/>
      <c r="E40" s="181">
        <v>41214</v>
      </c>
      <c r="F40" s="181" t="s">
        <v>178</v>
      </c>
      <c r="G40" s="182" t="s">
        <v>69</v>
      </c>
      <c r="H40" s="196">
        <f>C$22/12</f>
        <v>1.225E-3</v>
      </c>
      <c r="I40" s="197">
        <f>(SUM('1.  LRAMVA Summary'!D$55:D$57)+SUM('1.  LRAMVA Summary'!D$58:D$59)*(MONTH($E40)-1)/12)*$H40</f>
        <v>0</v>
      </c>
      <c r="J40" s="197">
        <f>(SUM('1.  LRAMVA Summary'!E$55:E$57)+SUM('1.  LRAMVA Summary'!E$58:E$59)*(MONTH($E40)-1)/12)*$H40</f>
        <v>0</v>
      </c>
      <c r="K40" s="197">
        <f>(SUM('1.  LRAMVA Summary'!F$55:F$57)+SUM('1.  LRAMVA Summary'!F$58:F$59)*(MONTH($E40)-1)/12)*$H40</f>
        <v>0</v>
      </c>
      <c r="L40" s="197">
        <f>(SUM('1.  LRAMVA Summary'!G$55:G$57)+SUM('1.  LRAMVA Summary'!G$58:G$59)*(MONTH($E40)-1)/12)*$H40</f>
        <v>0</v>
      </c>
      <c r="M40" s="197">
        <f>(SUM('1.  LRAMVA Summary'!H$55:H$57)+SUM('1.  LRAMVA Summary'!H$58:H$59)*(MONTH($E40)-1)/12)*$H40</f>
        <v>0</v>
      </c>
      <c r="N40" s="197">
        <f>(SUM('1.  LRAMVA Summary'!I$55:I$57)+SUM('1.  LRAMVA Summary'!I$58:I$59)*(MONTH($E40)-1)/12)*$H40</f>
        <v>0</v>
      </c>
      <c r="O40" s="197">
        <f>(SUM('1.  LRAMVA Summary'!J$55:J$57)+SUM('1.  LRAMVA Summary'!J$58:J$59)*(MONTH($E40)-1)/12)*$H40</f>
        <v>0</v>
      </c>
      <c r="P40" s="197">
        <f>(SUM('1.  LRAMVA Summary'!K$55:K$57)+SUM('1.  LRAMVA Summary'!K$58:K$59)*(MONTH($E40)-1)/12)*$H40</f>
        <v>0</v>
      </c>
      <c r="Q40" s="197">
        <f>(SUM('1.  LRAMVA Summary'!L$55:L$57)+SUM('1.  LRAMVA Summary'!L$58:L$59)*(MONTH($E40)-1)/12)*$H40</f>
        <v>0</v>
      </c>
      <c r="R40" s="197">
        <f>(SUM('1.  LRAMVA Summary'!M$55:M$57)+SUM('1.  LRAMVA Summary'!M$58:M$59)*(MONTH($E40)-1)/12)*$H40</f>
        <v>0</v>
      </c>
      <c r="S40" s="197">
        <f>(SUM('1.  LRAMVA Summary'!N$55:N$57)+SUM('1.  LRAMVA Summary'!N$58:N$59)*(MONTH($E40)-1)/12)*$H40</f>
        <v>0</v>
      </c>
      <c r="T40" s="197">
        <f>(SUM('1.  LRAMVA Summary'!O$55:O$57)+SUM('1.  LRAMVA Summary'!O$58:O$59)*(MONTH($E40)-1)/12)*$H40</f>
        <v>0</v>
      </c>
      <c r="U40" s="197">
        <f>(SUM('1.  LRAMVA Summary'!P$55:P$57)+SUM('1.  LRAMVA Summary'!P$58:P$59)*(MONTH($E40)-1)/12)*$H40</f>
        <v>0</v>
      </c>
      <c r="V40" s="197">
        <f>(SUM('1.  LRAMVA Summary'!Q$55:Q$57)+SUM('1.  LRAMVA Summary'!Q$58:Q$59)*(MONTH($E40)-1)/12)*$H40</f>
        <v>0</v>
      </c>
      <c r="W40" s="198">
        <f t="shared" si="5"/>
        <v>0</v>
      </c>
    </row>
    <row r="41" spans="2:23">
      <c r="B41" s="180" t="s">
        <v>79</v>
      </c>
      <c r="C41" s="632">
        <v>1.0999999999999999E-2</v>
      </c>
      <c r="D41" s="173"/>
      <c r="E41" s="181">
        <v>41244</v>
      </c>
      <c r="F41" s="181" t="s">
        <v>178</v>
      </c>
      <c r="G41" s="182" t="s">
        <v>69</v>
      </c>
      <c r="H41" s="196">
        <f>C$22/12</f>
        <v>1.225E-3</v>
      </c>
      <c r="I41" s="197">
        <f>(SUM('1.  LRAMVA Summary'!D$55:D$57)+SUM('1.  LRAMVA Summary'!D$58:D$59)*(MONTH($E41)-1)/12)*$H41</f>
        <v>0</v>
      </c>
      <c r="J41" s="197">
        <f>(SUM('1.  LRAMVA Summary'!E$55:E$57)+SUM('1.  LRAMVA Summary'!E$58:E$59)*(MONTH($E41)-1)/12)*$H41</f>
        <v>0</v>
      </c>
      <c r="K41" s="197">
        <f>(SUM('1.  LRAMVA Summary'!F$55:F$57)+SUM('1.  LRAMVA Summary'!F$58:F$59)*(MONTH($E41)-1)/12)*$H41</f>
        <v>0</v>
      </c>
      <c r="L41" s="197">
        <f>(SUM('1.  LRAMVA Summary'!G$55:G$57)+SUM('1.  LRAMVA Summary'!G$58:G$59)*(MONTH($E41)-1)/12)*$H41</f>
        <v>0</v>
      </c>
      <c r="M41" s="197">
        <f>(SUM('1.  LRAMVA Summary'!H$55:H$57)+SUM('1.  LRAMVA Summary'!H$58:H$59)*(MONTH($E41)-1)/12)*$H41</f>
        <v>0</v>
      </c>
      <c r="N41" s="197">
        <f>(SUM('1.  LRAMVA Summary'!I$55:I$57)+SUM('1.  LRAMVA Summary'!I$58:I$59)*(MONTH($E41)-1)/12)*$H41</f>
        <v>0</v>
      </c>
      <c r="O41" s="197">
        <f>(SUM('1.  LRAMVA Summary'!J$55:J$57)+SUM('1.  LRAMVA Summary'!J$58:J$59)*(MONTH($E41)-1)/12)*$H41</f>
        <v>0</v>
      </c>
      <c r="P41" s="197">
        <f>(SUM('1.  LRAMVA Summary'!K$55:K$57)+SUM('1.  LRAMVA Summary'!K$58:K$59)*(MONTH($E41)-1)/12)*$H41</f>
        <v>0</v>
      </c>
      <c r="Q41" s="197">
        <f>(SUM('1.  LRAMVA Summary'!L$55:L$57)+SUM('1.  LRAMVA Summary'!L$58:L$59)*(MONTH($E41)-1)/12)*$H41</f>
        <v>0</v>
      </c>
      <c r="R41" s="197">
        <f>(SUM('1.  LRAMVA Summary'!M$55:M$57)+SUM('1.  LRAMVA Summary'!M$58:M$59)*(MONTH($E41)-1)/12)*$H41</f>
        <v>0</v>
      </c>
      <c r="S41" s="197">
        <f>(SUM('1.  LRAMVA Summary'!N$55:N$57)+SUM('1.  LRAMVA Summary'!N$58:N$59)*(MONTH($E41)-1)/12)*$H41</f>
        <v>0</v>
      </c>
      <c r="T41" s="197">
        <f>(SUM('1.  LRAMVA Summary'!O$55:O$57)+SUM('1.  LRAMVA Summary'!O$58:O$59)*(MONTH($E41)-1)/12)*$H41</f>
        <v>0</v>
      </c>
      <c r="U41" s="197">
        <f>(SUM('1.  LRAMVA Summary'!P$55:P$57)+SUM('1.  LRAMVA Summary'!P$58:P$59)*(MONTH($E41)-1)/12)*$H41</f>
        <v>0</v>
      </c>
      <c r="V41" s="197">
        <f>(SUM('1.  LRAMVA Summary'!Q$55:Q$57)+SUM('1.  LRAMVA Summary'!Q$58:Q$59)*(MONTH($E41)-1)/12)*$H41</f>
        <v>0</v>
      </c>
      <c r="W41" s="198">
        <f>SUM(I41:V41)</f>
        <v>0</v>
      </c>
    </row>
    <row r="42" spans="2:23" ht="15" thickBot="1">
      <c r="B42" s="180" t="s">
        <v>80</v>
      </c>
      <c r="C42" s="632">
        <v>1.4999999999999999E-2</v>
      </c>
      <c r="D42" s="173"/>
      <c r="E42" s="183" t="s">
        <v>459</v>
      </c>
      <c r="F42" s="183"/>
      <c r="G42" s="184"/>
      <c r="H42" s="201"/>
      <c r="I42" s="186">
        <f>SUM(I29:I41)</f>
        <v>0</v>
      </c>
      <c r="J42" s="186">
        <f t="shared" ref="J42:O42" si="6">SUM(J29:J41)</f>
        <v>0</v>
      </c>
      <c r="K42" s="186">
        <f t="shared" si="6"/>
        <v>0</v>
      </c>
      <c r="L42" s="186">
        <f t="shared" si="6"/>
        <v>0</v>
      </c>
      <c r="M42" s="186">
        <f t="shared" si="6"/>
        <v>0</v>
      </c>
      <c r="N42" s="186">
        <f t="shared" si="6"/>
        <v>0</v>
      </c>
      <c r="O42" s="186">
        <f t="shared" si="6"/>
        <v>0</v>
      </c>
      <c r="P42" s="186">
        <f t="shared" ref="P42:V42" si="7">SUM(P29:P41)</f>
        <v>0</v>
      </c>
      <c r="Q42" s="186">
        <f t="shared" si="7"/>
        <v>0</v>
      </c>
      <c r="R42" s="186">
        <f t="shared" si="7"/>
        <v>0</v>
      </c>
      <c r="S42" s="186">
        <f t="shared" si="7"/>
        <v>0</v>
      </c>
      <c r="T42" s="186">
        <f t="shared" si="7"/>
        <v>0</v>
      </c>
      <c r="U42" s="186">
        <f t="shared" si="7"/>
        <v>0</v>
      </c>
      <c r="V42" s="186">
        <f t="shared" si="7"/>
        <v>0</v>
      </c>
      <c r="W42" s="186">
        <f>SUM(W29:W41)</f>
        <v>0</v>
      </c>
    </row>
    <row r="43" spans="2:23" ht="15" thickTop="1">
      <c r="B43" s="180" t="s">
        <v>81</v>
      </c>
      <c r="C43" s="632">
        <v>1.4999999999999999E-2</v>
      </c>
      <c r="D43" s="173"/>
      <c r="E43" s="187" t="s">
        <v>67</v>
      </c>
      <c r="F43" s="187"/>
      <c r="G43" s="188"/>
      <c r="H43" s="189"/>
      <c r="I43" s="190"/>
      <c r="J43" s="190"/>
      <c r="K43" s="190"/>
      <c r="L43" s="190"/>
      <c r="M43" s="190"/>
      <c r="N43" s="190"/>
      <c r="O43" s="190"/>
      <c r="P43" s="190"/>
      <c r="Q43" s="190"/>
      <c r="R43" s="190"/>
      <c r="S43" s="190"/>
      <c r="T43" s="190"/>
      <c r="U43" s="190"/>
      <c r="V43" s="190"/>
      <c r="W43" s="191"/>
    </row>
    <row r="44" spans="2:23">
      <c r="B44" s="180" t="s">
        <v>82</v>
      </c>
      <c r="C44" s="632">
        <v>1.89E-2</v>
      </c>
      <c r="D44" s="173"/>
      <c r="E44" s="192" t="s">
        <v>425</v>
      </c>
      <c r="F44" s="192"/>
      <c r="G44" s="193"/>
      <c r="H44" s="194"/>
      <c r="I44" s="195">
        <f t="shared" ref="I44:O44" si="8">I42+I43</f>
        <v>0</v>
      </c>
      <c r="J44" s="195">
        <f t="shared" si="8"/>
        <v>0</v>
      </c>
      <c r="K44" s="195">
        <f t="shared" si="8"/>
        <v>0</v>
      </c>
      <c r="L44" s="195">
        <f t="shared" si="8"/>
        <v>0</v>
      </c>
      <c r="M44" s="195">
        <f t="shared" si="8"/>
        <v>0</v>
      </c>
      <c r="N44" s="195">
        <f t="shared" si="8"/>
        <v>0</v>
      </c>
      <c r="O44" s="195">
        <f t="shared" si="8"/>
        <v>0</v>
      </c>
      <c r="P44" s="195">
        <f t="shared" ref="P44:V44" si="9">P42+P43</f>
        <v>0</v>
      </c>
      <c r="Q44" s="195">
        <f t="shared" si="9"/>
        <v>0</v>
      </c>
      <c r="R44" s="195">
        <f t="shared" si="9"/>
        <v>0</v>
      </c>
      <c r="S44" s="195">
        <f t="shared" si="9"/>
        <v>0</v>
      </c>
      <c r="T44" s="195">
        <f t="shared" si="9"/>
        <v>0</v>
      </c>
      <c r="U44" s="195">
        <f t="shared" si="9"/>
        <v>0</v>
      </c>
      <c r="V44" s="195">
        <f t="shared" si="9"/>
        <v>0</v>
      </c>
      <c r="W44" s="195">
        <f>W42+W43</f>
        <v>0</v>
      </c>
    </row>
    <row r="45" spans="2:23">
      <c r="B45" s="180" t="s">
        <v>83</v>
      </c>
      <c r="C45" s="632">
        <v>1.89E-2</v>
      </c>
      <c r="D45" s="173"/>
      <c r="E45" s="181">
        <v>41275</v>
      </c>
      <c r="F45" s="181" t="s">
        <v>179</v>
      </c>
      <c r="G45" s="182" t="s">
        <v>65</v>
      </c>
      <c r="H45" s="199">
        <f>C$23/12</f>
        <v>1.225E-3</v>
      </c>
      <c r="I45" s="197">
        <f>(SUM('1.  LRAMVA Summary'!D$55:D$60)+SUM('1.  LRAMVA Summary'!D$61:D$62)*(MONTH($E45)-1)/12)*$H45</f>
        <v>0</v>
      </c>
      <c r="J45" s="197">
        <f>(SUM('1.  LRAMVA Summary'!E$55:E$60)+SUM('1.  LRAMVA Summary'!E$61:E$62)*(MONTH($E45)-1)/12)*$H45</f>
        <v>0</v>
      </c>
      <c r="K45" s="197">
        <f>(SUM('1.  LRAMVA Summary'!F$55:F$60)+SUM('1.  LRAMVA Summary'!F$61:F$62)*(MONTH($E45)-1)/12)*$H45</f>
        <v>0</v>
      </c>
      <c r="L45" s="197">
        <f>(SUM('1.  LRAMVA Summary'!G$55:G$60)+SUM('1.  LRAMVA Summary'!G$61:G$62)*(MONTH($E45)-1)/12)*$H45</f>
        <v>0</v>
      </c>
      <c r="M45" s="197">
        <f>(SUM('1.  LRAMVA Summary'!H$55:H$60)+SUM('1.  LRAMVA Summary'!H$61:H$62)*(MONTH($E45)-1)/12)*$H45</f>
        <v>0</v>
      </c>
      <c r="N45" s="197">
        <f>(SUM('1.  LRAMVA Summary'!I$55:I$60)+SUM('1.  LRAMVA Summary'!I$61:I$62)*(MONTH($E45)-1)/12)*$H45</f>
        <v>0</v>
      </c>
      <c r="O45" s="197">
        <f>(SUM('1.  LRAMVA Summary'!J$55:J$60)+SUM('1.  LRAMVA Summary'!J$61:J$62)*(MONTH($E45)-1)/12)*$H45</f>
        <v>0</v>
      </c>
      <c r="P45" s="197">
        <f>(SUM('1.  LRAMVA Summary'!K$55:K$60)+SUM('1.  LRAMVA Summary'!K$61:K$62)*(MONTH($E45)-1)/12)*$H45</f>
        <v>0</v>
      </c>
      <c r="Q45" s="197">
        <f>(SUM('1.  LRAMVA Summary'!L$55:L$60)+SUM('1.  LRAMVA Summary'!L$61:L$62)*(MONTH($E45)-1)/12)*$H45</f>
        <v>0</v>
      </c>
      <c r="R45" s="197">
        <f>(SUM('1.  LRAMVA Summary'!M$55:M$60)+SUM('1.  LRAMVA Summary'!M$61:M$62)*(MONTH($E45)-1)/12)*$H45</f>
        <v>0</v>
      </c>
      <c r="S45" s="197">
        <f>(SUM('1.  LRAMVA Summary'!N$55:N$60)+SUM('1.  LRAMVA Summary'!N$61:N$62)*(MONTH($E45)-1)/12)*$H45</f>
        <v>0</v>
      </c>
      <c r="T45" s="197">
        <f>(SUM('1.  LRAMVA Summary'!O$55:O$60)+SUM('1.  LRAMVA Summary'!O$61:O$62)*(MONTH($E45)-1)/12)*$H45</f>
        <v>0</v>
      </c>
      <c r="U45" s="197">
        <f>(SUM('1.  LRAMVA Summary'!P$55:P$60)+SUM('1.  LRAMVA Summary'!P$61:P$62)*(MONTH($E45)-1)/12)*$H45</f>
        <v>0</v>
      </c>
      <c r="V45" s="197">
        <f>(SUM('1.  LRAMVA Summary'!Q$55:Q$60)+SUM('1.  LRAMVA Summary'!Q$61:Q$62)*(MONTH($E45)-1)/12)*$H45</f>
        <v>0</v>
      </c>
      <c r="W45" s="198">
        <f>SUM(I45:V45)</f>
        <v>0</v>
      </c>
    </row>
    <row r="46" spans="2:23">
      <c r="B46" s="180" t="s">
        <v>84</v>
      </c>
      <c r="C46" s="632">
        <v>2.1700000000000001E-2</v>
      </c>
      <c r="D46" s="173"/>
      <c r="E46" s="181">
        <v>41306</v>
      </c>
      <c r="F46" s="181" t="s">
        <v>179</v>
      </c>
      <c r="G46" s="182" t="s">
        <v>65</v>
      </c>
      <c r="H46" s="196">
        <f>C$23/12</f>
        <v>1.225E-3</v>
      </c>
      <c r="I46" s="197">
        <f>(SUM('1.  LRAMVA Summary'!D$55:D$60)+SUM('1.  LRAMVA Summary'!D$61:D$62)*(MONTH($E46)-1)/12)*$H46</f>
        <v>0</v>
      </c>
      <c r="J46" s="197">
        <f>(SUM('1.  LRAMVA Summary'!E$55:E$60)+SUM('1.  LRAMVA Summary'!E$61:E$62)*(MONTH($E46)-1)/12)*$H46</f>
        <v>0</v>
      </c>
      <c r="K46" s="197">
        <f>(SUM('1.  LRAMVA Summary'!F$55:F$60)+SUM('1.  LRAMVA Summary'!F$61:F$62)*(MONTH($E46)-1)/12)*$H46</f>
        <v>0</v>
      </c>
      <c r="L46" s="197">
        <f>(SUM('1.  LRAMVA Summary'!G$55:G$60)+SUM('1.  LRAMVA Summary'!G$61:G$62)*(MONTH($E46)-1)/12)*$H46</f>
        <v>0</v>
      </c>
      <c r="M46" s="197">
        <f>(SUM('1.  LRAMVA Summary'!H$55:H$60)+SUM('1.  LRAMVA Summary'!H$61:H$62)*(MONTH($E46)-1)/12)*$H46</f>
        <v>0</v>
      </c>
      <c r="N46" s="197">
        <f>(SUM('1.  LRAMVA Summary'!I$55:I$60)+SUM('1.  LRAMVA Summary'!I$61:I$62)*(MONTH($E46)-1)/12)*$H46</f>
        <v>0</v>
      </c>
      <c r="O46" s="197">
        <f>(SUM('1.  LRAMVA Summary'!J$55:J$60)+SUM('1.  LRAMVA Summary'!J$61:J$62)*(MONTH($E46)-1)/12)*$H46</f>
        <v>0</v>
      </c>
      <c r="P46" s="197">
        <f>(SUM('1.  LRAMVA Summary'!K$55:K$60)+SUM('1.  LRAMVA Summary'!K$61:K$62)*(MONTH($E46)-1)/12)*$H46</f>
        <v>0</v>
      </c>
      <c r="Q46" s="197">
        <f>(SUM('1.  LRAMVA Summary'!L$55:L$60)+SUM('1.  LRAMVA Summary'!L$61:L$62)*(MONTH($E46)-1)/12)*$H46</f>
        <v>0</v>
      </c>
      <c r="R46" s="197">
        <f>(SUM('1.  LRAMVA Summary'!M$55:M$60)+SUM('1.  LRAMVA Summary'!M$61:M$62)*(MONTH($E46)-1)/12)*$H46</f>
        <v>0</v>
      </c>
      <c r="S46" s="197">
        <f>(SUM('1.  LRAMVA Summary'!N$55:N$60)+SUM('1.  LRAMVA Summary'!N$61:N$62)*(MONTH($E46)-1)/12)*$H46</f>
        <v>0</v>
      </c>
      <c r="T46" s="197">
        <f>(SUM('1.  LRAMVA Summary'!O$55:O$60)+SUM('1.  LRAMVA Summary'!O$61:O$62)*(MONTH($E46)-1)/12)*$H46</f>
        <v>0</v>
      </c>
      <c r="U46" s="197">
        <f>(SUM('1.  LRAMVA Summary'!P$55:P$60)+SUM('1.  LRAMVA Summary'!P$61:P$62)*(MONTH($E46)-1)/12)*$H46</f>
        <v>0</v>
      </c>
      <c r="V46" s="197">
        <f>(SUM('1.  LRAMVA Summary'!Q$55:Q$60)+SUM('1.  LRAMVA Summary'!Q$61:Q$62)*(MONTH($E46)-1)/12)*$H46</f>
        <v>0</v>
      </c>
      <c r="W46" s="198">
        <f t="shared" ref="W46:W56" si="10">SUM(I46:V46)</f>
        <v>0</v>
      </c>
    </row>
    <row r="47" spans="2:23">
      <c r="B47" s="180" t="s">
        <v>85</v>
      </c>
      <c r="C47" s="645">
        <v>2.4500000000000001E-2</v>
      </c>
      <c r="D47" s="173"/>
      <c r="E47" s="181">
        <v>41334</v>
      </c>
      <c r="F47" s="181" t="s">
        <v>179</v>
      </c>
      <c r="G47" s="182" t="s">
        <v>65</v>
      </c>
      <c r="H47" s="196">
        <f>C$23/12</f>
        <v>1.225E-3</v>
      </c>
      <c r="I47" s="197">
        <f>(SUM('1.  LRAMVA Summary'!D$55:D$60)+SUM('1.  LRAMVA Summary'!D$61:D$62)*(MONTH($E47)-1)/12)*$H47</f>
        <v>0</v>
      </c>
      <c r="J47" s="197">
        <f>(SUM('1.  LRAMVA Summary'!E$55:E$60)+SUM('1.  LRAMVA Summary'!E$61:E$62)*(MONTH($E47)-1)/12)*$H47</f>
        <v>0</v>
      </c>
      <c r="K47" s="197">
        <f>(SUM('1.  LRAMVA Summary'!F$55:F$60)+SUM('1.  LRAMVA Summary'!F$61:F$62)*(MONTH($E47)-1)/12)*$H47</f>
        <v>0</v>
      </c>
      <c r="L47" s="197">
        <f>(SUM('1.  LRAMVA Summary'!G$55:G$60)+SUM('1.  LRAMVA Summary'!G$61:G$62)*(MONTH($E47)-1)/12)*$H47</f>
        <v>0</v>
      </c>
      <c r="M47" s="197">
        <f>(SUM('1.  LRAMVA Summary'!H$55:H$60)+SUM('1.  LRAMVA Summary'!H$61:H$62)*(MONTH($E47)-1)/12)*$H47</f>
        <v>0</v>
      </c>
      <c r="N47" s="197">
        <f>(SUM('1.  LRAMVA Summary'!I$55:I$60)+SUM('1.  LRAMVA Summary'!I$61:I$62)*(MONTH($E47)-1)/12)*$H47</f>
        <v>0</v>
      </c>
      <c r="O47" s="197">
        <f>(SUM('1.  LRAMVA Summary'!J$55:J$60)+SUM('1.  LRAMVA Summary'!J$61:J$62)*(MONTH($E47)-1)/12)*$H47</f>
        <v>0</v>
      </c>
      <c r="P47" s="197">
        <f>(SUM('1.  LRAMVA Summary'!K$55:K$60)+SUM('1.  LRAMVA Summary'!K$61:K$62)*(MONTH($E47)-1)/12)*$H47</f>
        <v>0</v>
      </c>
      <c r="Q47" s="197">
        <f>(SUM('1.  LRAMVA Summary'!L$55:L$60)+SUM('1.  LRAMVA Summary'!L$61:L$62)*(MONTH($E47)-1)/12)*$H47</f>
        <v>0</v>
      </c>
      <c r="R47" s="197">
        <f>(SUM('1.  LRAMVA Summary'!M$55:M$60)+SUM('1.  LRAMVA Summary'!M$61:M$62)*(MONTH($E47)-1)/12)*$H47</f>
        <v>0</v>
      </c>
      <c r="S47" s="197">
        <f>(SUM('1.  LRAMVA Summary'!N$55:N$60)+SUM('1.  LRAMVA Summary'!N$61:N$62)*(MONTH($E47)-1)/12)*$H47</f>
        <v>0</v>
      </c>
      <c r="T47" s="197">
        <f>(SUM('1.  LRAMVA Summary'!O$55:O$60)+SUM('1.  LRAMVA Summary'!O$61:O$62)*(MONTH($E47)-1)/12)*$H47</f>
        <v>0</v>
      </c>
      <c r="U47" s="197">
        <f>(SUM('1.  LRAMVA Summary'!P$55:P$60)+SUM('1.  LRAMVA Summary'!P$61:P$62)*(MONTH($E47)-1)/12)*$H47</f>
        <v>0</v>
      </c>
      <c r="V47" s="197">
        <f>(SUM('1.  LRAMVA Summary'!Q$55:Q$60)+SUM('1.  LRAMVA Summary'!Q$61:Q$62)*(MONTH($E47)-1)/12)*$H47</f>
        <v>0</v>
      </c>
      <c r="W47" s="198">
        <f t="shared" si="10"/>
        <v>0</v>
      </c>
    </row>
    <row r="48" spans="2:23">
      <c r="B48" s="180" t="s">
        <v>86</v>
      </c>
      <c r="C48" s="645">
        <v>2.18E-2</v>
      </c>
      <c r="D48" s="173"/>
      <c r="E48" s="181">
        <v>41365</v>
      </c>
      <c r="F48" s="181" t="s">
        <v>179</v>
      </c>
      <c r="G48" s="182" t="s">
        <v>66</v>
      </c>
      <c r="H48" s="199">
        <f>C$24/12</f>
        <v>1.225E-3</v>
      </c>
      <c r="I48" s="197">
        <f>(SUM('1.  LRAMVA Summary'!D$55:D$60)+SUM('1.  LRAMVA Summary'!D$61:D$62)*(MONTH($E48)-1)/12)*$H48</f>
        <v>0</v>
      </c>
      <c r="J48" s="197">
        <f>(SUM('1.  LRAMVA Summary'!E$55:E$60)+SUM('1.  LRAMVA Summary'!E$61:E$62)*(MONTH($E48)-1)/12)*$H48</f>
        <v>0</v>
      </c>
      <c r="K48" s="197">
        <f>(SUM('1.  LRAMVA Summary'!F$55:F$60)+SUM('1.  LRAMVA Summary'!F$61:F$62)*(MONTH($E48)-1)/12)*$H48</f>
        <v>0</v>
      </c>
      <c r="L48" s="197">
        <f>(SUM('1.  LRAMVA Summary'!G$55:G$60)+SUM('1.  LRAMVA Summary'!G$61:G$62)*(MONTH($E48)-1)/12)*$H48</f>
        <v>0</v>
      </c>
      <c r="M48" s="197">
        <f>(SUM('1.  LRAMVA Summary'!H$55:H$60)+SUM('1.  LRAMVA Summary'!H$61:H$62)*(MONTH($E48)-1)/12)*$H48</f>
        <v>0</v>
      </c>
      <c r="N48" s="197">
        <f>(SUM('1.  LRAMVA Summary'!I$55:I$60)+SUM('1.  LRAMVA Summary'!I$61:I$62)*(MONTH($E48)-1)/12)*$H48</f>
        <v>0</v>
      </c>
      <c r="O48" s="197">
        <f>(SUM('1.  LRAMVA Summary'!J$55:J$60)+SUM('1.  LRAMVA Summary'!J$61:J$62)*(MONTH($E48)-1)/12)*$H48</f>
        <v>0</v>
      </c>
      <c r="P48" s="197">
        <f>(SUM('1.  LRAMVA Summary'!K$55:K$60)+SUM('1.  LRAMVA Summary'!K$61:K$62)*(MONTH($E48)-1)/12)*$H48</f>
        <v>0</v>
      </c>
      <c r="Q48" s="197">
        <f>(SUM('1.  LRAMVA Summary'!L$55:L$60)+SUM('1.  LRAMVA Summary'!L$61:L$62)*(MONTH($E48)-1)/12)*$H48</f>
        <v>0</v>
      </c>
      <c r="R48" s="197">
        <f>(SUM('1.  LRAMVA Summary'!M$55:M$60)+SUM('1.  LRAMVA Summary'!M$61:M$62)*(MONTH($E48)-1)/12)*$H48</f>
        <v>0</v>
      </c>
      <c r="S48" s="197">
        <f>(SUM('1.  LRAMVA Summary'!N$55:N$60)+SUM('1.  LRAMVA Summary'!N$61:N$62)*(MONTH($E48)-1)/12)*$H48</f>
        <v>0</v>
      </c>
      <c r="T48" s="197">
        <f>(SUM('1.  LRAMVA Summary'!O$55:O$60)+SUM('1.  LRAMVA Summary'!O$61:O$62)*(MONTH($E48)-1)/12)*$H48</f>
        <v>0</v>
      </c>
      <c r="U48" s="197">
        <f>(SUM('1.  LRAMVA Summary'!P$55:P$60)+SUM('1.  LRAMVA Summary'!P$61:P$62)*(MONTH($E48)-1)/12)*$H48</f>
        <v>0</v>
      </c>
      <c r="V48" s="197">
        <f>(SUM('1.  LRAMVA Summary'!Q$55:Q$60)+SUM('1.  LRAMVA Summary'!Q$61:Q$62)*(MONTH($E48)-1)/12)*$H48</f>
        <v>0</v>
      </c>
      <c r="W48" s="198">
        <f t="shared" si="10"/>
        <v>0</v>
      </c>
    </row>
    <row r="49" spans="2:23">
      <c r="B49" s="180" t="s">
        <v>87</v>
      </c>
      <c r="C49" s="645">
        <v>2.18E-2</v>
      </c>
      <c r="D49" s="173"/>
      <c r="E49" s="181">
        <v>41395</v>
      </c>
      <c r="F49" s="181" t="s">
        <v>179</v>
      </c>
      <c r="G49" s="182" t="s">
        <v>66</v>
      </c>
      <c r="H49" s="196">
        <f>C$24/12</f>
        <v>1.225E-3</v>
      </c>
      <c r="I49" s="197">
        <f>(SUM('1.  LRAMVA Summary'!D$55:D$60)+SUM('1.  LRAMVA Summary'!D$61:D$62)*(MONTH($E49)-1)/12)*$H49</f>
        <v>0</v>
      </c>
      <c r="J49" s="197">
        <f>(SUM('1.  LRAMVA Summary'!E$55:E$60)+SUM('1.  LRAMVA Summary'!E$61:E$62)*(MONTH($E49)-1)/12)*$H49</f>
        <v>0</v>
      </c>
      <c r="K49" s="197">
        <f>(SUM('1.  LRAMVA Summary'!F$55:F$60)+SUM('1.  LRAMVA Summary'!F$61:F$62)*(MONTH($E49)-1)/12)*$H49</f>
        <v>0</v>
      </c>
      <c r="L49" s="197">
        <f>(SUM('1.  LRAMVA Summary'!G$55:G$60)+SUM('1.  LRAMVA Summary'!G$61:G$62)*(MONTH($E49)-1)/12)*$H49</f>
        <v>0</v>
      </c>
      <c r="M49" s="197">
        <f>(SUM('1.  LRAMVA Summary'!H$55:H$60)+SUM('1.  LRAMVA Summary'!H$61:H$62)*(MONTH($E49)-1)/12)*$H49</f>
        <v>0</v>
      </c>
      <c r="N49" s="197">
        <f>(SUM('1.  LRAMVA Summary'!I$55:I$60)+SUM('1.  LRAMVA Summary'!I$61:I$62)*(MONTH($E49)-1)/12)*$H49</f>
        <v>0</v>
      </c>
      <c r="O49" s="197">
        <f>(SUM('1.  LRAMVA Summary'!J$55:J$60)+SUM('1.  LRAMVA Summary'!J$61:J$62)*(MONTH($E49)-1)/12)*$H49</f>
        <v>0</v>
      </c>
      <c r="P49" s="197">
        <f>(SUM('1.  LRAMVA Summary'!K$55:K$60)+SUM('1.  LRAMVA Summary'!K$61:K$62)*(MONTH($E49)-1)/12)*$H49</f>
        <v>0</v>
      </c>
      <c r="Q49" s="197">
        <f>(SUM('1.  LRAMVA Summary'!L$55:L$60)+SUM('1.  LRAMVA Summary'!L$61:L$62)*(MONTH($E49)-1)/12)*$H49</f>
        <v>0</v>
      </c>
      <c r="R49" s="197">
        <f>(SUM('1.  LRAMVA Summary'!M$55:M$60)+SUM('1.  LRAMVA Summary'!M$61:M$62)*(MONTH($E49)-1)/12)*$H49</f>
        <v>0</v>
      </c>
      <c r="S49" s="197">
        <f>(SUM('1.  LRAMVA Summary'!N$55:N$60)+SUM('1.  LRAMVA Summary'!N$61:N$62)*(MONTH($E49)-1)/12)*$H49</f>
        <v>0</v>
      </c>
      <c r="T49" s="197">
        <f>(SUM('1.  LRAMVA Summary'!O$55:O$60)+SUM('1.  LRAMVA Summary'!O$61:O$62)*(MONTH($E49)-1)/12)*$H49</f>
        <v>0</v>
      </c>
      <c r="U49" s="197">
        <f>(SUM('1.  LRAMVA Summary'!P$55:P$60)+SUM('1.  LRAMVA Summary'!P$61:P$62)*(MONTH($E49)-1)/12)*$H49</f>
        <v>0</v>
      </c>
      <c r="V49" s="197">
        <f>(SUM('1.  LRAMVA Summary'!Q$55:Q$60)+SUM('1.  LRAMVA Summary'!Q$61:Q$62)*(MONTH($E49)-1)/12)*$H49</f>
        <v>0</v>
      </c>
      <c r="W49" s="198">
        <f t="shared" si="10"/>
        <v>0</v>
      </c>
    </row>
    <row r="50" spans="2:23">
      <c r="B50" s="180" t="s">
        <v>88</v>
      </c>
      <c r="C50" s="645">
        <v>2.18E-2</v>
      </c>
      <c r="D50" s="173"/>
      <c r="E50" s="181">
        <v>41426</v>
      </c>
      <c r="F50" s="181" t="s">
        <v>179</v>
      </c>
      <c r="G50" s="182" t="s">
        <v>66</v>
      </c>
      <c r="H50" s="196">
        <f>C$24/12</f>
        <v>1.225E-3</v>
      </c>
      <c r="I50" s="197">
        <f>(SUM('1.  LRAMVA Summary'!D$55:D$60)+SUM('1.  LRAMVA Summary'!D$61:D$62)*(MONTH($E50)-1)/12)*$H50</f>
        <v>0</v>
      </c>
      <c r="J50" s="197">
        <f>(SUM('1.  LRAMVA Summary'!E$55:E$60)+SUM('1.  LRAMVA Summary'!E$61:E$62)*(MONTH($E50)-1)/12)*$H50</f>
        <v>0</v>
      </c>
      <c r="K50" s="197">
        <f>(SUM('1.  LRAMVA Summary'!F$55:F$60)+SUM('1.  LRAMVA Summary'!F$61:F$62)*(MONTH($E50)-1)/12)*$H50</f>
        <v>0</v>
      </c>
      <c r="L50" s="197">
        <f>(SUM('1.  LRAMVA Summary'!G$55:G$60)+SUM('1.  LRAMVA Summary'!G$61:G$62)*(MONTH($E50)-1)/12)*$H50</f>
        <v>0</v>
      </c>
      <c r="M50" s="197">
        <f>(SUM('1.  LRAMVA Summary'!H$55:H$60)+SUM('1.  LRAMVA Summary'!H$61:H$62)*(MONTH($E50)-1)/12)*$H50</f>
        <v>0</v>
      </c>
      <c r="N50" s="197">
        <f>(SUM('1.  LRAMVA Summary'!I$55:I$60)+SUM('1.  LRAMVA Summary'!I$61:I$62)*(MONTH($E50)-1)/12)*$H50</f>
        <v>0</v>
      </c>
      <c r="O50" s="197">
        <f>(SUM('1.  LRAMVA Summary'!J$55:J$60)+SUM('1.  LRAMVA Summary'!J$61:J$62)*(MONTH($E50)-1)/12)*$H50</f>
        <v>0</v>
      </c>
      <c r="P50" s="197">
        <f>(SUM('1.  LRAMVA Summary'!K$55:K$60)+SUM('1.  LRAMVA Summary'!K$61:K$62)*(MONTH($E50)-1)/12)*$H50</f>
        <v>0</v>
      </c>
      <c r="Q50" s="197">
        <f>(SUM('1.  LRAMVA Summary'!L$55:L$60)+SUM('1.  LRAMVA Summary'!L$61:L$62)*(MONTH($E50)-1)/12)*$H50</f>
        <v>0</v>
      </c>
      <c r="R50" s="197">
        <f>(SUM('1.  LRAMVA Summary'!M$55:M$60)+SUM('1.  LRAMVA Summary'!M$61:M$62)*(MONTH($E50)-1)/12)*$H50</f>
        <v>0</v>
      </c>
      <c r="S50" s="197">
        <f>(SUM('1.  LRAMVA Summary'!N$55:N$60)+SUM('1.  LRAMVA Summary'!N$61:N$62)*(MONTH($E50)-1)/12)*$H50</f>
        <v>0</v>
      </c>
      <c r="T50" s="197">
        <f>(SUM('1.  LRAMVA Summary'!O$55:O$60)+SUM('1.  LRAMVA Summary'!O$61:O$62)*(MONTH($E50)-1)/12)*$H50</f>
        <v>0</v>
      </c>
      <c r="U50" s="197">
        <f>(SUM('1.  LRAMVA Summary'!P$55:P$60)+SUM('1.  LRAMVA Summary'!P$61:P$62)*(MONTH($E50)-1)/12)*$H50</f>
        <v>0</v>
      </c>
      <c r="V50" s="197">
        <f>(SUM('1.  LRAMVA Summary'!Q$55:Q$60)+SUM('1.  LRAMVA Summary'!Q$61:Q$62)*(MONTH($E50)-1)/12)*$H50</f>
        <v>0</v>
      </c>
      <c r="W50" s="198">
        <f t="shared" si="10"/>
        <v>0</v>
      </c>
    </row>
    <row r="51" spans="2:23">
      <c r="B51" s="180" t="s">
        <v>89</v>
      </c>
      <c r="C51" s="645">
        <v>2.18E-2</v>
      </c>
      <c r="D51" s="173"/>
      <c r="E51" s="181">
        <v>41456</v>
      </c>
      <c r="F51" s="181" t="s">
        <v>179</v>
      </c>
      <c r="G51" s="182" t="s">
        <v>68</v>
      </c>
      <c r="H51" s="199">
        <f>C$25/12</f>
        <v>1.225E-3</v>
      </c>
      <c r="I51" s="197">
        <f>(SUM('1.  LRAMVA Summary'!D$55:D$60)+SUM('1.  LRAMVA Summary'!D$61:D$62)*(MONTH($E51)-1)/12)*$H51</f>
        <v>0</v>
      </c>
      <c r="J51" s="197">
        <f>(SUM('1.  LRAMVA Summary'!E$55:E$60)+SUM('1.  LRAMVA Summary'!E$61:E$62)*(MONTH($E51)-1)/12)*$H51</f>
        <v>0</v>
      </c>
      <c r="K51" s="197">
        <f>(SUM('1.  LRAMVA Summary'!F$55:F$60)+SUM('1.  LRAMVA Summary'!F$61:F$62)*(MONTH($E51)-1)/12)*$H51</f>
        <v>0</v>
      </c>
      <c r="L51" s="197">
        <f>(SUM('1.  LRAMVA Summary'!G$55:G$60)+SUM('1.  LRAMVA Summary'!G$61:G$62)*(MONTH($E51)-1)/12)*$H51</f>
        <v>0</v>
      </c>
      <c r="M51" s="197">
        <f>(SUM('1.  LRAMVA Summary'!H$55:H$60)+SUM('1.  LRAMVA Summary'!H$61:H$62)*(MONTH($E51)-1)/12)*$H51</f>
        <v>0</v>
      </c>
      <c r="N51" s="197">
        <f>(SUM('1.  LRAMVA Summary'!I$55:I$60)+SUM('1.  LRAMVA Summary'!I$61:I$62)*(MONTH($E51)-1)/12)*$H51</f>
        <v>0</v>
      </c>
      <c r="O51" s="197">
        <f>(SUM('1.  LRAMVA Summary'!J$55:J$60)+SUM('1.  LRAMVA Summary'!J$61:J$62)*(MONTH($E51)-1)/12)*$H51</f>
        <v>0</v>
      </c>
      <c r="P51" s="197">
        <f>(SUM('1.  LRAMVA Summary'!K$55:K$60)+SUM('1.  LRAMVA Summary'!K$61:K$62)*(MONTH($E51)-1)/12)*$H51</f>
        <v>0</v>
      </c>
      <c r="Q51" s="197">
        <f>(SUM('1.  LRAMVA Summary'!L$55:L$60)+SUM('1.  LRAMVA Summary'!L$61:L$62)*(MONTH($E51)-1)/12)*$H51</f>
        <v>0</v>
      </c>
      <c r="R51" s="197">
        <f>(SUM('1.  LRAMVA Summary'!M$55:M$60)+SUM('1.  LRAMVA Summary'!M$61:M$62)*(MONTH($E51)-1)/12)*$H51</f>
        <v>0</v>
      </c>
      <c r="S51" s="197">
        <f>(SUM('1.  LRAMVA Summary'!N$55:N$60)+SUM('1.  LRAMVA Summary'!N$61:N$62)*(MONTH($E51)-1)/12)*$H51</f>
        <v>0</v>
      </c>
      <c r="T51" s="197">
        <f>(SUM('1.  LRAMVA Summary'!O$55:O$60)+SUM('1.  LRAMVA Summary'!O$61:O$62)*(MONTH($E51)-1)/12)*$H51</f>
        <v>0</v>
      </c>
      <c r="U51" s="197">
        <f>(SUM('1.  LRAMVA Summary'!P$55:P$60)+SUM('1.  LRAMVA Summary'!P$61:P$62)*(MONTH($E51)-1)/12)*$H51</f>
        <v>0</v>
      </c>
      <c r="V51" s="197">
        <f>(SUM('1.  LRAMVA Summary'!Q$55:Q$60)+SUM('1.  LRAMVA Summary'!Q$61:Q$62)*(MONTH($E51)-1)/12)*$H51</f>
        <v>0</v>
      </c>
      <c r="W51" s="198">
        <f t="shared" si="10"/>
        <v>0</v>
      </c>
    </row>
    <row r="52" spans="2:23">
      <c r="B52" s="180" t="s">
        <v>91</v>
      </c>
      <c r="C52" s="645">
        <v>2.18E-2</v>
      </c>
      <c r="D52" s="173"/>
      <c r="E52" s="181">
        <v>41487</v>
      </c>
      <c r="F52" s="181" t="s">
        <v>179</v>
      </c>
      <c r="G52" s="182" t="s">
        <v>68</v>
      </c>
      <c r="H52" s="196">
        <f>C$25/12</f>
        <v>1.225E-3</v>
      </c>
      <c r="I52" s="197">
        <f>(SUM('1.  LRAMVA Summary'!D$55:D$60)+SUM('1.  LRAMVA Summary'!D$61:D$62)*(MONTH($E52)-1)/12)*$H52</f>
        <v>0</v>
      </c>
      <c r="J52" s="197">
        <f>(SUM('1.  LRAMVA Summary'!E$55:E$60)+SUM('1.  LRAMVA Summary'!E$61:E$62)*(MONTH($E52)-1)/12)*$H52</f>
        <v>0</v>
      </c>
      <c r="K52" s="197">
        <f>(SUM('1.  LRAMVA Summary'!F$55:F$60)+SUM('1.  LRAMVA Summary'!F$61:F$62)*(MONTH($E52)-1)/12)*$H52</f>
        <v>0</v>
      </c>
      <c r="L52" s="197">
        <f>(SUM('1.  LRAMVA Summary'!G$55:G$60)+SUM('1.  LRAMVA Summary'!G$61:G$62)*(MONTH($E52)-1)/12)*$H52</f>
        <v>0</v>
      </c>
      <c r="M52" s="197">
        <f>(SUM('1.  LRAMVA Summary'!H$55:H$60)+SUM('1.  LRAMVA Summary'!H$61:H$62)*(MONTH($E52)-1)/12)*$H52</f>
        <v>0</v>
      </c>
      <c r="N52" s="197">
        <f>(SUM('1.  LRAMVA Summary'!I$55:I$60)+SUM('1.  LRAMVA Summary'!I$61:I$62)*(MONTH($E52)-1)/12)*$H52</f>
        <v>0</v>
      </c>
      <c r="O52" s="197">
        <f>(SUM('1.  LRAMVA Summary'!J$55:J$60)+SUM('1.  LRAMVA Summary'!J$61:J$62)*(MONTH($E52)-1)/12)*$H52</f>
        <v>0</v>
      </c>
      <c r="P52" s="197">
        <f>(SUM('1.  LRAMVA Summary'!K$55:K$60)+SUM('1.  LRAMVA Summary'!K$61:K$62)*(MONTH($E52)-1)/12)*$H52</f>
        <v>0</v>
      </c>
      <c r="Q52" s="197">
        <f>(SUM('1.  LRAMVA Summary'!L$55:L$60)+SUM('1.  LRAMVA Summary'!L$61:L$62)*(MONTH($E52)-1)/12)*$H52</f>
        <v>0</v>
      </c>
      <c r="R52" s="197">
        <f>(SUM('1.  LRAMVA Summary'!M$55:M$60)+SUM('1.  LRAMVA Summary'!M$61:M$62)*(MONTH($E52)-1)/12)*$H52</f>
        <v>0</v>
      </c>
      <c r="S52" s="197">
        <f>(SUM('1.  LRAMVA Summary'!N$55:N$60)+SUM('1.  LRAMVA Summary'!N$61:N$62)*(MONTH($E52)-1)/12)*$H52</f>
        <v>0</v>
      </c>
      <c r="T52" s="197">
        <f>(SUM('1.  LRAMVA Summary'!O$55:O$60)+SUM('1.  LRAMVA Summary'!O$61:O$62)*(MONTH($E52)-1)/12)*$H52</f>
        <v>0</v>
      </c>
      <c r="U52" s="197">
        <f>(SUM('1.  LRAMVA Summary'!P$55:P$60)+SUM('1.  LRAMVA Summary'!P$61:P$62)*(MONTH($E52)-1)/12)*$H52</f>
        <v>0</v>
      </c>
      <c r="V52" s="197">
        <f>(SUM('1.  LRAMVA Summary'!Q$55:Q$60)+SUM('1.  LRAMVA Summary'!Q$61:Q$62)*(MONTH($E52)-1)/12)*$H52</f>
        <v>0</v>
      </c>
      <c r="W52" s="198">
        <f t="shared" si="10"/>
        <v>0</v>
      </c>
    </row>
    <row r="53" spans="2:23">
      <c r="B53" s="180" t="s">
        <v>90</v>
      </c>
      <c r="C53" s="645">
        <v>5.7000000000000002E-3</v>
      </c>
      <c r="D53" s="173"/>
      <c r="E53" s="181">
        <v>41518</v>
      </c>
      <c r="F53" s="181" t="s">
        <v>179</v>
      </c>
      <c r="G53" s="182" t="s">
        <v>68</v>
      </c>
      <c r="H53" s="196">
        <f>C$25/12</f>
        <v>1.225E-3</v>
      </c>
      <c r="I53" s="197">
        <f>(SUM('1.  LRAMVA Summary'!D$55:D$60)+SUM('1.  LRAMVA Summary'!D$61:D$62)*(MONTH($E53)-1)/12)*$H53</f>
        <v>0</v>
      </c>
      <c r="J53" s="197">
        <f>(SUM('1.  LRAMVA Summary'!E$55:E$60)+SUM('1.  LRAMVA Summary'!E$61:E$62)*(MONTH($E53)-1)/12)*$H53</f>
        <v>0</v>
      </c>
      <c r="K53" s="197">
        <f>(SUM('1.  LRAMVA Summary'!F$55:F$60)+SUM('1.  LRAMVA Summary'!F$61:F$62)*(MONTH($E53)-1)/12)*$H53</f>
        <v>0</v>
      </c>
      <c r="L53" s="197">
        <f>(SUM('1.  LRAMVA Summary'!G$55:G$60)+SUM('1.  LRAMVA Summary'!G$61:G$62)*(MONTH($E53)-1)/12)*$H53</f>
        <v>0</v>
      </c>
      <c r="M53" s="197">
        <f>(SUM('1.  LRAMVA Summary'!H$55:H$60)+SUM('1.  LRAMVA Summary'!H$61:H$62)*(MONTH($E53)-1)/12)*$H53</f>
        <v>0</v>
      </c>
      <c r="N53" s="197">
        <f>(SUM('1.  LRAMVA Summary'!I$55:I$60)+SUM('1.  LRAMVA Summary'!I$61:I$62)*(MONTH($E53)-1)/12)*$H53</f>
        <v>0</v>
      </c>
      <c r="O53" s="197">
        <f>(SUM('1.  LRAMVA Summary'!J$55:J$60)+SUM('1.  LRAMVA Summary'!J$61:J$62)*(MONTH($E53)-1)/12)*$H53</f>
        <v>0</v>
      </c>
      <c r="P53" s="197">
        <f>(SUM('1.  LRAMVA Summary'!K$55:K$60)+SUM('1.  LRAMVA Summary'!K$61:K$62)*(MONTH($E53)-1)/12)*$H53</f>
        <v>0</v>
      </c>
      <c r="Q53" s="197">
        <f>(SUM('1.  LRAMVA Summary'!L$55:L$60)+SUM('1.  LRAMVA Summary'!L$61:L$62)*(MONTH($E53)-1)/12)*$H53</f>
        <v>0</v>
      </c>
      <c r="R53" s="197">
        <f>(SUM('1.  LRAMVA Summary'!M$55:M$60)+SUM('1.  LRAMVA Summary'!M$61:M$62)*(MONTH($E53)-1)/12)*$H53</f>
        <v>0</v>
      </c>
      <c r="S53" s="197">
        <f>(SUM('1.  LRAMVA Summary'!N$55:N$60)+SUM('1.  LRAMVA Summary'!N$61:N$62)*(MONTH($E53)-1)/12)*$H53</f>
        <v>0</v>
      </c>
      <c r="T53" s="197">
        <f>(SUM('1.  LRAMVA Summary'!O$55:O$60)+SUM('1.  LRAMVA Summary'!O$61:O$62)*(MONTH($E53)-1)/12)*$H53</f>
        <v>0</v>
      </c>
      <c r="U53" s="197">
        <f>(SUM('1.  LRAMVA Summary'!P$55:P$60)+SUM('1.  LRAMVA Summary'!P$61:P$62)*(MONTH($E53)-1)/12)*$H53</f>
        <v>0</v>
      </c>
      <c r="V53" s="197">
        <f>(SUM('1.  LRAMVA Summary'!Q$55:Q$60)+SUM('1.  LRAMVA Summary'!Q$61:Q$62)*(MONTH($E53)-1)/12)*$H53</f>
        <v>0</v>
      </c>
      <c r="W53" s="198">
        <f t="shared" si="10"/>
        <v>0</v>
      </c>
    </row>
    <row r="54" spans="2:23">
      <c r="B54" s="761" t="s">
        <v>92</v>
      </c>
      <c r="C54" s="645">
        <v>5.7000000000000002E-3</v>
      </c>
      <c r="D54" s="173"/>
      <c r="E54" s="181">
        <v>41548</v>
      </c>
      <c r="F54" s="181" t="s">
        <v>179</v>
      </c>
      <c r="G54" s="182" t="s">
        <v>69</v>
      </c>
      <c r="H54" s="199">
        <f>C$26/12</f>
        <v>1.225E-3</v>
      </c>
      <c r="I54" s="197">
        <f>(SUM('1.  LRAMVA Summary'!D$55:D$60)+SUM('1.  LRAMVA Summary'!D$61:D$62)*(MONTH($E54)-1)/12)*$H54</f>
        <v>0</v>
      </c>
      <c r="J54" s="197">
        <f>(SUM('1.  LRAMVA Summary'!E$55:E$60)+SUM('1.  LRAMVA Summary'!E$61:E$62)*(MONTH($E54)-1)/12)*$H54</f>
        <v>0</v>
      </c>
      <c r="K54" s="197">
        <f>(SUM('1.  LRAMVA Summary'!F$55:F$60)+SUM('1.  LRAMVA Summary'!F$61:F$62)*(MONTH($E54)-1)/12)*$H54</f>
        <v>0</v>
      </c>
      <c r="L54" s="197">
        <f>(SUM('1.  LRAMVA Summary'!G$55:G$60)+SUM('1.  LRAMVA Summary'!G$61:G$62)*(MONTH($E54)-1)/12)*$H54</f>
        <v>0</v>
      </c>
      <c r="M54" s="197">
        <f>(SUM('1.  LRAMVA Summary'!H$55:H$60)+SUM('1.  LRAMVA Summary'!H$61:H$62)*(MONTH($E54)-1)/12)*$H54</f>
        <v>0</v>
      </c>
      <c r="N54" s="197">
        <f>(SUM('1.  LRAMVA Summary'!I$55:I$60)+SUM('1.  LRAMVA Summary'!I$61:I$62)*(MONTH($E54)-1)/12)*$H54</f>
        <v>0</v>
      </c>
      <c r="O54" s="197">
        <f>(SUM('1.  LRAMVA Summary'!J$55:J$60)+SUM('1.  LRAMVA Summary'!J$61:J$62)*(MONTH($E54)-1)/12)*$H54</f>
        <v>0</v>
      </c>
      <c r="P54" s="197">
        <f>(SUM('1.  LRAMVA Summary'!K$55:K$60)+SUM('1.  LRAMVA Summary'!K$61:K$62)*(MONTH($E54)-1)/12)*$H54</f>
        <v>0</v>
      </c>
      <c r="Q54" s="197">
        <f>(SUM('1.  LRAMVA Summary'!L$55:L$60)+SUM('1.  LRAMVA Summary'!L$61:L$62)*(MONTH($E54)-1)/12)*$H54</f>
        <v>0</v>
      </c>
      <c r="R54" s="197">
        <f>(SUM('1.  LRAMVA Summary'!M$55:M$60)+SUM('1.  LRAMVA Summary'!M$61:M$62)*(MONTH($E54)-1)/12)*$H54</f>
        <v>0</v>
      </c>
      <c r="S54" s="197">
        <f>(SUM('1.  LRAMVA Summary'!N$55:N$60)+SUM('1.  LRAMVA Summary'!N$61:N$62)*(MONTH($E54)-1)/12)*$H54</f>
        <v>0</v>
      </c>
      <c r="T54" s="197">
        <f>(SUM('1.  LRAMVA Summary'!O$55:O$60)+SUM('1.  LRAMVA Summary'!O$61:O$62)*(MONTH($E54)-1)/12)*$H54</f>
        <v>0</v>
      </c>
      <c r="U54" s="197">
        <f>(SUM('1.  LRAMVA Summary'!P$55:P$60)+SUM('1.  LRAMVA Summary'!P$61:P$62)*(MONTH($E54)-1)/12)*$H54</f>
        <v>0</v>
      </c>
      <c r="V54" s="197">
        <f>(SUM('1.  LRAMVA Summary'!Q$55:Q$60)+SUM('1.  LRAMVA Summary'!Q$61:Q$62)*(MONTH($E54)-1)/12)*$H54</f>
        <v>0</v>
      </c>
      <c r="W54" s="198">
        <f t="shared" si="10"/>
        <v>0</v>
      </c>
    </row>
    <row r="55" spans="2:23">
      <c r="B55" s="180" t="s">
        <v>693</v>
      </c>
      <c r="C55" s="645">
        <v>5.7000000000000002E-3</v>
      </c>
      <c r="D55" s="173"/>
      <c r="E55" s="181">
        <v>41579</v>
      </c>
      <c r="F55" s="181" t="s">
        <v>179</v>
      </c>
      <c r="G55" s="182" t="s">
        <v>69</v>
      </c>
      <c r="H55" s="196">
        <f>C$26/12</f>
        <v>1.225E-3</v>
      </c>
      <c r="I55" s="197">
        <f>(SUM('1.  LRAMVA Summary'!D$55:D$60)+SUM('1.  LRAMVA Summary'!D$61:D$62)*(MONTH($E55)-1)/12)*$H55</f>
        <v>0</v>
      </c>
      <c r="J55" s="197">
        <f>(SUM('1.  LRAMVA Summary'!E$55:E$60)+SUM('1.  LRAMVA Summary'!E$61:E$62)*(MONTH($E55)-1)/12)*$H55</f>
        <v>0</v>
      </c>
      <c r="K55" s="197">
        <f>(SUM('1.  LRAMVA Summary'!F$55:F$60)+SUM('1.  LRAMVA Summary'!F$61:F$62)*(MONTH($E55)-1)/12)*$H55</f>
        <v>0</v>
      </c>
      <c r="L55" s="197">
        <f>(SUM('1.  LRAMVA Summary'!G$55:G$60)+SUM('1.  LRAMVA Summary'!G$61:G$62)*(MONTH($E55)-1)/12)*$H55</f>
        <v>0</v>
      </c>
      <c r="M55" s="197">
        <f>(SUM('1.  LRAMVA Summary'!H$55:H$60)+SUM('1.  LRAMVA Summary'!H$61:H$62)*(MONTH($E55)-1)/12)*$H55</f>
        <v>0</v>
      </c>
      <c r="N55" s="197">
        <f>(SUM('1.  LRAMVA Summary'!I$55:I$60)+SUM('1.  LRAMVA Summary'!I$61:I$62)*(MONTH($E55)-1)/12)*$H55</f>
        <v>0</v>
      </c>
      <c r="O55" s="197">
        <f>(SUM('1.  LRAMVA Summary'!J$55:J$60)+SUM('1.  LRAMVA Summary'!J$61:J$62)*(MONTH($E55)-1)/12)*$H55</f>
        <v>0</v>
      </c>
      <c r="P55" s="197">
        <f>(SUM('1.  LRAMVA Summary'!K$55:K$60)+SUM('1.  LRAMVA Summary'!K$61:K$62)*(MONTH($E55)-1)/12)*$H55</f>
        <v>0</v>
      </c>
      <c r="Q55" s="197">
        <f>(SUM('1.  LRAMVA Summary'!L$55:L$60)+SUM('1.  LRAMVA Summary'!L$61:L$62)*(MONTH($E55)-1)/12)*$H55</f>
        <v>0</v>
      </c>
      <c r="R55" s="197">
        <f>(SUM('1.  LRAMVA Summary'!M$55:M$60)+SUM('1.  LRAMVA Summary'!M$61:M$62)*(MONTH($E55)-1)/12)*$H55</f>
        <v>0</v>
      </c>
      <c r="S55" s="197">
        <f>(SUM('1.  LRAMVA Summary'!N$55:N$60)+SUM('1.  LRAMVA Summary'!N$61:N$62)*(MONTH($E55)-1)/12)*$H55</f>
        <v>0</v>
      </c>
      <c r="T55" s="197">
        <f>(SUM('1.  LRAMVA Summary'!O$55:O$60)+SUM('1.  LRAMVA Summary'!O$61:O$62)*(MONTH($E55)-1)/12)*$H55</f>
        <v>0</v>
      </c>
      <c r="U55" s="197">
        <f>(SUM('1.  LRAMVA Summary'!P$55:P$60)+SUM('1.  LRAMVA Summary'!P$61:P$62)*(MONTH($E55)-1)/12)*$H55</f>
        <v>0</v>
      </c>
      <c r="V55" s="197">
        <f>(SUM('1.  LRAMVA Summary'!Q$55:Q$60)+SUM('1.  LRAMVA Summary'!Q$61:Q$62)*(MONTH($E55)-1)/12)*$H55</f>
        <v>0</v>
      </c>
      <c r="W55" s="198">
        <f t="shared" si="10"/>
        <v>0</v>
      </c>
    </row>
    <row r="56" spans="2:23">
      <c r="B56" s="180" t="s">
        <v>694</v>
      </c>
      <c r="C56" s="645">
        <v>5.7000000000000002E-3</v>
      </c>
      <c r="D56" s="173"/>
      <c r="E56" s="181">
        <v>41609</v>
      </c>
      <c r="F56" s="181" t="s">
        <v>179</v>
      </c>
      <c r="G56" s="182" t="s">
        <v>69</v>
      </c>
      <c r="H56" s="196">
        <f>C$26/12</f>
        <v>1.225E-3</v>
      </c>
      <c r="I56" s="197">
        <f>(SUM('1.  LRAMVA Summary'!D$55:D$60)+SUM('1.  LRAMVA Summary'!D$61:D$62)*(MONTH($E56)-1)/12)*$H56</f>
        <v>0</v>
      </c>
      <c r="J56" s="197">
        <f>(SUM('1.  LRAMVA Summary'!E$55:E$60)+SUM('1.  LRAMVA Summary'!E$61:E$62)*(MONTH($E56)-1)/12)*$H56</f>
        <v>0</v>
      </c>
      <c r="K56" s="197">
        <f>(SUM('1.  LRAMVA Summary'!F$55:F$60)+SUM('1.  LRAMVA Summary'!F$61:F$62)*(MONTH($E56)-1)/12)*$H56</f>
        <v>0</v>
      </c>
      <c r="L56" s="197">
        <f>(SUM('1.  LRAMVA Summary'!G$55:G$60)+SUM('1.  LRAMVA Summary'!G$61:G$62)*(MONTH($E56)-1)/12)*$H56</f>
        <v>0</v>
      </c>
      <c r="M56" s="197">
        <f>(SUM('1.  LRAMVA Summary'!H$55:H$60)+SUM('1.  LRAMVA Summary'!H$61:H$62)*(MONTH($E56)-1)/12)*$H56</f>
        <v>0</v>
      </c>
      <c r="N56" s="197">
        <f>(SUM('1.  LRAMVA Summary'!I$55:I$60)+SUM('1.  LRAMVA Summary'!I$61:I$62)*(MONTH($E56)-1)/12)*$H56</f>
        <v>0</v>
      </c>
      <c r="O56" s="197">
        <f>(SUM('1.  LRAMVA Summary'!J$55:J$60)+SUM('1.  LRAMVA Summary'!J$61:J$62)*(MONTH($E56)-1)/12)*$H56</f>
        <v>0</v>
      </c>
      <c r="P56" s="197">
        <f>(SUM('1.  LRAMVA Summary'!K$55:K$60)+SUM('1.  LRAMVA Summary'!K$61:K$62)*(MONTH($E56)-1)/12)*$H56</f>
        <v>0</v>
      </c>
      <c r="Q56" s="197">
        <f>(SUM('1.  LRAMVA Summary'!L$55:L$60)+SUM('1.  LRAMVA Summary'!L$61:L$62)*(MONTH($E56)-1)/12)*$H56</f>
        <v>0</v>
      </c>
      <c r="R56" s="197">
        <f>(SUM('1.  LRAMVA Summary'!M$55:M$60)+SUM('1.  LRAMVA Summary'!M$61:M$62)*(MONTH($E56)-1)/12)*$H56</f>
        <v>0</v>
      </c>
      <c r="S56" s="197">
        <f>(SUM('1.  LRAMVA Summary'!N$55:N$60)+SUM('1.  LRAMVA Summary'!N$61:N$62)*(MONTH($E56)-1)/12)*$H56</f>
        <v>0</v>
      </c>
      <c r="T56" s="197">
        <f>(SUM('1.  LRAMVA Summary'!O$55:O$60)+SUM('1.  LRAMVA Summary'!O$61:O$62)*(MONTH($E56)-1)/12)*$H56</f>
        <v>0</v>
      </c>
      <c r="U56" s="197">
        <f>(SUM('1.  LRAMVA Summary'!P$55:P$60)+SUM('1.  LRAMVA Summary'!P$61:P$62)*(MONTH($E56)-1)/12)*$H56</f>
        <v>0</v>
      </c>
      <c r="V56" s="197">
        <f>(SUM('1.  LRAMVA Summary'!Q$55:Q$60)+SUM('1.  LRAMVA Summary'!Q$61:Q$62)*(MONTH($E56)-1)/12)*$H56</f>
        <v>0</v>
      </c>
      <c r="W56" s="198">
        <f t="shared" si="10"/>
        <v>0</v>
      </c>
    </row>
    <row r="57" spans="2:23" ht="15" thickBot="1">
      <c r="B57" s="180" t="s">
        <v>695</v>
      </c>
      <c r="C57" s="180">
        <v>5.7000000000000002E-3</v>
      </c>
      <c r="D57" s="173"/>
      <c r="E57" s="183" t="s">
        <v>460</v>
      </c>
      <c r="F57" s="183"/>
      <c r="G57" s="184"/>
      <c r="H57" s="185"/>
      <c r="I57" s="186">
        <f>SUM(I44:I56)</f>
        <v>0</v>
      </c>
      <c r="J57" s="186">
        <f t="shared" ref="J57:O57" si="11">SUM(J44:J56)</f>
        <v>0</v>
      </c>
      <c r="K57" s="186">
        <f t="shared" si="11"/>
        <v>0</v>
      </c>
      <c r="L57" s="186">
        <f t="shared" si="11"/>
        <v>0</v>
      </c>
      <c r="M57" s="186">
        <f t="shared" si="11"/>
        <v>0</v>
      </c>
      <c r="N57" s="186">
        <f t="shared" si="11"/>
        <v>0</v>
      </c>
      <c r="O57" s="186">
        <f t="shared" si="11"/>
        <v>0</v>
      </c>
      <c r="P57" s="186">
        <f t="shared" ref="P57:V57" si="12">SUM(P44:P56)</f>
        <v>0</v>
      </c>
      <c r="Q57" s="186">
        <f t="shared" si="12"/>
        <v>0</v>
      </c>
      <c r="R57" s="186">
        <f t="shared" si="12"/>
        <v>0</v>
      </c>
      <c r="S57" s="186">
        <f t="shared" si="12"/>
        <v>0</v>
      </c>
      <c r="T57" s="186">
        <f t="shared" si="12"/>
        <v>0</v>
      </c>
      <c r="U57" s="186">
        <f t="shared" si="12"/>
        <v>0</v>
      </c>
      <c r="V57" s="186">
        <f t="shared" si="12"/>
        <v>0</v>
      </c>
      <c r="W57" s="186">
        <f>SUM(W44:W56)</f>
        <v>0</v>
      </c>
    </row>
    <row r="58" spans="2:23" ht="15" thickTop="1">
      <c r="B58" s="180" t="s">
        <v>696</v>
      </c>
      <c r="C58" s="180">
        <v>5.7000000000000002E-3</v>
      </c>
      <c r="D58" s="173"/>
      <c r="E58" s="187" t="s">
        <v>67</v>
      </c>
      <c r="F58" s="187"/>
      <c r="G58" s="188"/>
      <c r="H58" s="189"/>
      <c r="I58" s="190"/>
      <c r="J58" s="190"/>
      <c r="K58" s="190"/>
      <c r="L58" s="190"/>
      <c r="M58" s="190"/>
      <c r="N58" s="190"/>
      <c r="O58" s="190"/>
      <c r="P58" s="190"/>
      <c r="Q58" s="190"/>
      <c r="R58" s="190"/>
      <c r="S58" s="190"/>
      <c r="T58" s="190"/>
      <c r="U58" s="190"/>
      <c r="V58" s="190"/>
      <c r="W58" s="191"/>
    </row>
    <row r="59" spans="2:23">
      <c r="B59" s="180" t="s">
        <v>697</v>
      </c>
      <c r="C59" s="180">
        <v>5.7000000000000002E-3</v>
      </c>
      <c r="D59" s="173"/>
      <c r="E59" s="192" t="s">
        <v>426</v>
      </c>
      <c r="F59" s="192"/>
      <c r="G59" s="193"/>
      <c r="H59" s="194"/>
      <c r="I59" s="195">
        <f t="shared" ref="I59:W59" si="13">I57+I58</f>
        <v>0</v>
      </c>
      <c r="J59" s="195">
        <f t="shared" si="13"/>
        <v>0</v>
      </c>
      <c r="K59" s="195">
        <f t="shared" si="13"/>
        <v>0</v>
      </c>
      <c r="L59" s="195">
        <f t="shared" si="13"/>
        <v>0</v>
      </c>
      <c r="M59" s="195">
        <f t="shared" si="13"/>
        <v>0</v>
      </c>
      <c r="N59" s="195">
        <f t="shared" si="13"/>
        <v>0</v>
      </c>
      <c r="O59" s="195">
        <f t="shared" si="13"/>
        <v>0</v>
      </c>
      <c r="P59" s="195">
        <f t="shared" ref="P59:V59" si="14">P57+P58</f>
        <v>0</v>
      </c>
      <c r="Q59" s="195">
        <f t="shared" si="14"/>
        <v>0</v>
      </c>
      <c r="R59" s="195">
        <f t="shared" si="14"/>
        <v>0</v>
      </c>
      <c r="S59" s="195">
        <f t="shared" si="14"/>
        <v>0</v>
      </c>
      <c r="T59" s="195">
        <f t="shared" si="14"/>
        <v>0</v>
      </c>
      <c r="U59" s="195">
        <f t="shared" si="14"/>
        <v>0</v>
      </c>
      <c r="V59" s="195">
        <f t="shared" si="14"/>
        <v>0</v>
      </c>
      <c r="W59" s="195">
        <f t="shared" si="13"/>
        <v>0</v>
      </c>
    </row>
    <row r="60" spans="2:23">
      <c r="B60" s="180" t="s">
        <v>698</v>
      </c>
      <c r="C60" s="180">
        <v>1.0200000000000001E-2</v>
      </c>
      <c r="D60" s="173"/>
      <c r="E60" s="181">
        <v>41640</v>
      </c>
      <c r="F60" s="181" t="s">
        <v>180</v>
      </c>
      <c r="G60" s="182" t="s">
        <v>65</v>
      </c>
      <c r="H60" s="199">
        <f>C$27/12</f>
        <v>1.225E-3</v>
      </c>
      <c r="I60" s="197">
        <f>(SUM('1.  LRAMVA Summary'!D$55:D$63)+SUM('1.  LRAMVA Summary'!D$64:D$65)*(MONTH($E60)-1)/12)*$H60</f>
        <v>0</v>
      </c>
      <c r="J60" s="197">
        <f>(SUM('1.  LRAMVA Summary'!E$55:E$63)+SUM('1.  LRAMVA Summary'!E$64:E$65)*(MONTH($E60)-1)/12)*$H60</f>
        <v>0</v>
      </c>
      <c r="K60" s="197">
        <f>(SUM('1.  LRAMVA Summary'!F$55:F$63)+SUM('1.  LRAMVA Summary'!F$64:F$65)*(MONTH($E60)-1)/12)*$H60</f>
        <v>0</v>
      </c>
      <c r="L60" s="197">
        <f>(SUM('1.  LRAMVA Summary'!G$55:G$63)+SUM('1.  LRAMVA Summary'!G$64:G$65)*(MONTH($E60)-1)/12)*$H60</f>
        <v>0</v>
      </c>
      <c r="M60" s="197">
        <f>(SUM('1.  LRAMVA Summary'!H$55:H$63)+SUM('1.  LRAMVA Summary'!H$64:H$65)*(MONTH($E60)-1)/12)*$H60</f>
        <v>0</v>
      </c>
      <c r="N60" s="197">
        <f>(SUM('1.  LRAMVA Summary'!I$55:I$63)+SUM('1.  LRAMVA Summary'!I$64:I$65)*(MONTH($E60)-1)/12)*$H60</f>
        <v>0</v>
      </c>
      <c r="O60" s="197">
        <f>(SUM('1.  LRAMVA Summary'!J$55:J$63)+SUM('1.  LRAMVA Summary'!J$64:J$65)*(MONTH($E60)-1)/12)*$H60</f>
        <v>0</v>
      </c>
      <c r="P60" s="197">
        <f>(SUM('1.  LRAMVA Summary'!K$55:K$63)+SUM('1.  LRAMVA Summary'!K$64:K$65)*(MONTH($E60)-1)/12)*$H60</f>
        <v>0</v>
      </c>
      <c r="Q60" s="197">
        <f>(SUM('1.  LRAMVA Summary'!L$55:L$63)+SUM('1.  LRAMVA Summary'!L$64:L$65)*(MONTH($E60)-1)/12)*$H60</f>
        <v>0</v>
      </c>
      <c r="R60" s="197">
        <f>(SUM('1.  LRAMVA Summary'!M$55:M$63)+SUM('1.  LRAMVA Summary'!M$64:M$65)*(MONTH($E60)-1)/12)*$H60</f>
        <v>0</v>
      </c>
      <c r="S60" s="197">
        <f>(SUM('1.  LRAMVA Summary'!N$55:N$63)+SUM('1.  LRAMVA Summary'!N$64:N$65)*(MONTH($E60)-1)/12)*$H60</f>
        <v>0</v>
      </c>
      <c r="T60" s="197">
        <f>(SUM('1.  LRAMVA Summary'!O$55:O$63)+SUM('1.  LRAMVA Summary'!O$64:O$65)*(MONTH($E60)-1)/12)*$H60</f>
        <v>0</v>
      </c>
      <c r="U60" s="197">
        <f>(SUM('1.  LRAMVA Summary'!P$55:P$63)+SUM('1.  LRAMVA Summary'!P$64:P$65)*(MONTH($E60)-1)/12)*$H60</f>
        <v>0</v>
      </c>
      <c r="V60" s="197">
        <f>(SUM('1.  LRAMVA Summary'!Q$55:Q$63)+SUM('1.  LRAMVA Summary'!Q$64:Q$65)*(MONTH($E60)-1)/12)*$H60</f>
        <v>0</v>
      </c>
      <c r="W60" s="198">
        <f>SUM(I60:V60)</f>
        <v>0</v>
      </c>
    </row>
    <row r="61" spans="2:23">
      <c r="B61" s="180" t="s">
        <v>699</v>
      </c>
      <c r="C61" s="200">
        <v>2.1999999999999999E-2</v>
      </c>
      <c r="E61" s="181">
        <v>41671</v>
      </c>
      <c r="F61" s="181" t="s">
        <v>180</v>
      </c>
      <c r="G61" s="182" t="s">
        <v>65</v>
      </c>
      <c r="H61" s="196">
        <f>C$27/12</f>
        <v>1.225E-3</v>
      </c>
      <c r="I61" s="197">
        <f>(SUM('1.  LRAMVA Summary'!D$55:D$63)+SUM('1.  LRAMVA Summary'!D$64:D$65)*(MONTH($E61)-1)/12)*$H61</f>
        <v>0</v>
      </c>
      <c r="J61" s="197">
        <f>(SUM('1.  LRAMVA Summary'!E$55:E$63)+SUM('1.  LRAMVA Summary'!E$64:E$65)*(MONTH($E61)-1)/12)*$H61</f>
        <v>0</v>
      </c>
      <c r="K61" s="197">
        <f>(SUM('1.  LRAMVA Summary'!F$55:F$63)+SUM('1.  LRAMVA Summary'!F$64:F$65)*(MONTH($E61)-1)/12)*$H61</f>
        <v>0</v>
      </c>
      <c r="L61" s="197">
        <f>(SUM('1.  LRAMVA Summary'!G$55:G$63)+SUM('1.  LRAMVA Summary'!G$64:G$65)*(MONTH($E61)-1)/12)*$H61</f>
        <v>0</v>
      </c>
      <c r="M61" s="197">
        <f>(SUM('1.  LRAMVA Summary'!H$55:H$63)+SUM('1.  LRAMVA Summary'!H$64:H$65)*(MONTH($E61)-1)/12)*$H61</f>
        <v>0</v>
      </c>
      <c r="N61" s="197">
        <f>(SUM('1.  LRAMVA Summary'!I$55:I$63)+SUM('1.  LRAMVA Summary'!I$64:I$65)*(MONTH($E61)-1)/12)*$H61</f>
        <v>0</v>
      </c>
      <c r="O61" s="197">
        <f>(SUM('1.  LRAMVA Summary'!J$55:J$63)+SUM('1.  LRAMVA Summary'!J$64:J$65)*(MONTH($E61)-1)/12)*$H61</f>
        <v>0</v>
      </c>
      <c r="P61" s="197">
        <f>(SUM('1.  LRAMVA Summary'!K$55:K$63)+SUM('1.  LRAMVA Summary'!K$64:K$65)*(MONTH($E61)-1)/12)*$H61</f>
        <v>0</v>
      </c>
      <c r="Q61" s="197">
        <f>(SUM('1.  LRAMVA Summary'!L$55:L$63)+SUM('1.  LRAMVA Summary'!L$64:L$65)*(MONTH($E61)-1)/12)*$H61</f>
        <v>0</v>
      </c>
      <c r="R61" s="197">
        <f>(SUM('1.  LRAMVA Summary'!M$55:M$63)+SUM('1.  LRAMVA Summary'!M$64:M$65)*(MONTH($E61)-1)/12)*$H61</f>
        <v>0</v>
      </c>
      <c r="S61" s="197">
        <f>(SUM('1.  LRAMVA Summary'!N$55:N$63)+SUM('1.  LRAMVA Summary'!N$64:N$65)*(MONTH($E61)-1)/12)*$H61</f>
        <v>0</v>
      </c>
      <c r="T61" s="197">
        <f>(SUM('1.  LRAMVA Summary'!O$55:O$63)+SUM('1.  LRAMVA Summary'!O$64:O$65)*(MONTH($E61)-1)/12)*$H61</f>
        <v>0</v>
      </c>
      <c r="U61" s="197">
        <f>(SUM('1.  LRAMVA Summary'!P$55:P$63)+SUM('1.  LRAMVA Summary'!P$64:P$65)*(MONTH($E61)-1)/12)*$H61</f>
        <v>0</v>
      </c>
      <c r="V61" s="197">
        <f>(SUM('1.  LRAMVA Summary'!Q$55:Q$63)+SUM('1.  LRAMVA Summary'!Q$64:Q$65)*(MONTH($E61)-1)/12)*$H61</f>
        <v>0</v>
      </c>
      <c r="W61" s="198">
        <f t="shared" ref="W61:W71" si="15">SUM(I61:V61)</f>
        <v>0</v>
      </c>
    </row>
    <row r="62" spans="2:23">
      <c r="B62" s="202" t="s">
        <v>700</v>
      </c>
      <c r="C62" s="203">
        <v>3.8699999999999998E-2</v>
      </c>
      <c r="E62" s="181">
        <v>41699</v>
      </c>
      <c r="F62" s="181" t="s">
        <v>180</v>
      </c>
      <c r="G62" s="182" t="s">
        <v>65</v>
      </c>
      <c r="H62" s="196">
        <f>C$27/12</f>
        <v>1.225E-3</v>
      </c>
      <c r="I62" s="197">
        <f>(SUM('1.  LRAMVA Summary'!D$55:D$63)+SUM('1.  LRAMVA Summary'!D$64:D$65)*(MONTH($E62)-1)/12)*$H62</f>
        <v>0</v>
      </c>
      <c r="J62" s="197">
        <f>(SUM('1.  LRAMVA Summary'!E$55:E$63)+SUM('1.  LRAMVA Summary'!E$64:E$65)*(MONTH($E62)-1)/12)*$H62</f>
        <v>0</v>
      </c>
      <c r="K62" s="197">
        <f>(SUM('1.  LRAMVA Summary'!F$55:F$63)+SUM('1.  LRAMVA Summary'!F$64:F$65)*(MONTH($E62)-1)/12)*$H62</f>
        <v>0</v>
      </c>
      <c r="L62" s="197">
        <f>(SUM('1.  LRAMVA Summary'!G$55:G$63)+SUM('1.  LRAMVA Summary'!G$64:G$65)*(MONTH($E62)-1)/12)*$H62</f>
        <v>0</v>
      </c>
      <c r="M62" s="197">
        <f>(SUM('1.  LRAMVA Summary'!H$55:H$63)+SUM('1.  LRAMVA Summary'!H$64:H$65)*(MONTH($E62)-1)/12)*$H62</f>
        <v>0</v>
      </c>
      <c r="N62" s="197">
        <f>(SUM('1.  LRAMVA Summary'!I$55:I$63)+SUM('1.  LRAMVA Summary'!I$64:I$65)*(MONTH($E62)-1)/12)*$H62</f>
        <v>0</v>
      </c>
      <c r="O62" s="197">
        <f>(SUM('1.  LRAMVA Summary'!J$55:J$63)+SUM('1.  LRAMVA Summary'!J$64:J$65)*(MONTH($E62)-1)/12)*$H62</f>
        <v>0</v>
      </c>
      <c r="P62" s="197">
        <f>(SUM('1.  LRAMVA Summary'!K$55:K$63)+SUM('1.  LRAMVA Summary'!K$64:K$65)*(MONTH($E62)-1)/12)*$H62</f>
        <v>0</v>
      </c>
      <c r="Q62" s="197">
        <f>(SUM('1.  LRAMVA Summary'!L$55:L$63)+SUM('1.  LRAMVA Summary'!L$64:L$65)*(MONTH($E62)-1)/12)*$H62</f>
        <v>0</v>
      </c>
      <c r="R62" s="197">
        <f>(SUM('1.  LRAMVA Summary'!M$55:M$63)+SUM('1.  LRAMVA Summary'!M$64:M$65)*(MONTH($E62)-1)/12)*$H62</f>
        <v>0</v>
      </c>
      <c r="S62" s="197">
        <f>(SUM('1.  LRAMVA Summary'!N$55:N$63)+SUM('1.  LRAMVA Summary'!N$64:N$65)*(MONTH($E62)-1)/12)*$H62</f>
        <v>0</v>
      </c>
      <c r="T62" s="197">
        <f>(SUM('1.  LRAMVA Summary'!O$55:O$63)+SUM('1.  LRAMVA Summary'!O$64:O$65)*(MONTH($E62)-1)/12)*$H62</f>
        <v>0</v>
      </c>
      <c r="U62" s="197">
        <f>(SUM('1.  LRAMVA Summary'!P$55:P$63)+SUM('1.  LRAMVA Summary'!P$64:P$65)*(MONTH($E62)-1)/12)*$H62</f>
        <v>0</v>
      </c>
      <c r="V62" s="197">
        <f>(SUM('1.  LRAMVA Summary'!Q$55:Q$63)+SUM('1.  LRAMVA Summary'!Q$64:Q$65)*(MONTH($E62)-1)/12)*$H62</f>
        <v>0</v>
      </c>
      <c r="W62" s="198">
        <f t="shared" si="15"/>
        <v>0</v>
      </c>
    </row>
    <row r="63" spans="2:23">
      <c r="B63" s="202" t="s">
        <v>1120</v>
      </c>
      <c r="C63" s="203">
        <v>4.7300000000000002E-2</v>
      </c>
      <c r="E63" s="181">
        <v>41730</v>
      </c>
      <c r="F63" s="181" t="s">
        <v>180</v>
      </c>
      <c r="G63" s="182" t="s">
        <v>66</v>
      </c>
      <c r="H63" s="199">
        <f>C$28/12</f>
        <v>1.225E-3</v>
      </c>
      <c r="I63" s="197">
        <f>(SUM('1.  LRAMVA Summary'!D$55:D$63)+SUM('1.  LRAMVA Summary'!D$64:D$65)*(MONTH($E63)-1)/12)*$H63</f>
        <v>0</v>
      </c>
      <c r="J63" s="197">
        <f>(SUM('1.  LRAMVA Summary'!E$55:E$63)+SUM('1.  LRAMVA Summary'!E$64:E$65)*(MONTH($E63)-1)/12)*$H63</f>
        <v>0</v>
      </c>
      <c r="K63" s="197">
        <f>(SUM('1.  LRAMVA Summary'!F$55:F$63)+SUM('1.  LRAMVA Summary'!F$64:F$65)*(MONTH($E63)-1)/12)*$H63</f>
        <v>0</v>
      </c>
      <c r="L63" s="197">
        <f>(SUM('1.  LRAMVA Summary'!G$55:G$63)+SUM('1.  LRAMVA Summary'!G$64:G$65)*(MONTH($E63)-1)/12)*$H63</f>
        <v>0</v>
      </c>
      <c r="M63" s="197">
        <f>(SUM('1.  LRAMVA Summary'!H$55:H$63)+SUM('1.  LRAMVA Summary'!H$64:H$65)*(MONTH($E63)-1)/12)*$H63</f>
        <v>0</v>
      </c>
      <c r="N63" s="197">
        <f>(SUM('1.  LRAMVA Summary'!I$55:I$63)+SUM('1.  LRAMVA Summary'!I$64:I$65)*(MONTH($E63)-1)/12)*$H63</f>
        <v>0</v>
      </c>
      <c r="O63" s="197">
        <f>(SUM('1.  LRAMVA Summary'!J$55:J$63)+SUM('1.  LRAMVA Summary'!J$64:J$65)*(MONTH($E63)-1)/12)*$H63</f>
        <v>0</v>
      </c>
      <c r="P63" s="197">
        <f>(SUM('1.  LRAMVA Summary'!K$55:K$63)+SUM('1.  LRAMVA Summary'!K$64:K$65)*(MONTH($E63)-1)/12)*$H63</f>
        <v>0</v>
      </c>
      <c r="Q63" s="197">
        <f>(SUM('1.  LRAMVA Summary'!L$55:L$63)+SUM('1.  LRAMVA Summary'!L$64:L$65)*(MONTH($E63)-1)/12)*$H63</f>
        <v>0</v>
      </c>
      <c r="R63" s="197">
        <f>(SUM('1.  LRAMVA Summary'!M$55:M$63)+SUM('1.  LRAMVA Summary'!M$64:M$65)*(MONTH($E63)-1)/12)*$H63</f>
        <v>0</v>
      </c>
      <c r="S63" s="197">
        <f>(SUM('1.  LRAMVA Summary'!N$55:N$63)+SUM('1.  LRAMVA Summary'!N$64:N$65)*(MONTH($E63)-1)/12)*$H63</f>
        <v>0</v>
      </c>
      <c r="T63" s="197">
        <f>(SUM('1.  LRAMVA Summary'!O$55:O$63)+SUM('1.  LRAMVA Summary'!O$64:O$65)*(MONTH($E63)-1)/12)*$H63</f>
        <v>0</v>
      </c>
      <c r="U63" s="197">
        <f>(SUM('1.  LRAMVA Summary'!P$55:P$63)+SUM('1.  LRAMVA Summary'!P$64:P$65)*(MONTH($E63)-1)/12)*$H63</f>
        <v>0</v>
      </c>
      <c r="V63" s="197">
        <f>(SUM('1.  LRAMVA Summary'!Q$55:Q$63)+SUM('1.  LRAMVA Summary'!Q$64:Q$65)*(MONTH($E63)-1)/12)*$H63</f>
        <v>0</v>
      </c>
      <c r="W63" s="198">
        <f t="shared" si="15"/>
        <v>0</v>
      </c>
    </row>
    <row r="64" spans="2:23" ht="15.6">
      <c r="B64" s="152" t="s">
        <v>182</v>
      </c>
      <c r="C64" s="717"/>
      <c r="E64" s="181">
        <v>41760</v>
      </c>
      <c r="F64" s="181" t="s">
        <v>180</v>
      </c>
      <c r="G64" s="182" t="s">
        <v>66</v>
      </c>
      <c r="H64" s="196">
        <f>C$28/12</f>
        <v>1.225E-3</v>
      </c>
      <c r="I64" s="197">
        <f>(SUM('1.  LRAMVA Summary'!D$55:D$63)+SUM('1.  LRAMVA Summary'!D$64:D$65)*(MONTH($E64)-1)/12)*$H64</f>
        <v>0</v>
      </c>
      <c r="J64" s="197">
        <f>(SUM('1.  LRAMVA Summary'!E$55:E$63)+SUM('1.  LRAMVA Summary'!E$64:E$65)*(MONTH($E64)-1)/12)*$H64</f>
        <v>0</v>
      </c>
      <c r="K64" s="197">
        <f>(SUM('1.  LRAMVA Summary'!F$55:F$63)+SUM('1.  LRAMVA Summary'!F$64:F$65)*(MONTH($E64)-1)/12)*$H64</f>
        <v>0</v>
      </c>
      <c r="L64" s="197">
        <f>(SUM('1.  LRAMVA Summary'!G$55:G$63)+SUM('1.  LRAMVA Summary'!G$64:G$65)*(MONTH($E64)-1)/12)*$H64</f>
        <v>0</v>
      </c>
      <c r="M64" s="197">
        <f>(SUM('1.  LRAMVA Summary'!H$55:H$63)+SUM('1.  LRAMVA Summary'!H$64:H$65)*(MONTH($E64)-1)/12)*$H64</f>
        <v>0</v>
      </c>
      <c r="N64" s="197">
        <f>(SUM('1.  LRAMVA Summary'!I$55:I$63)+SUM('1.  LRAMVA Summary'!I$64:I$65)*(MONTH($E64)-1)/12)*$H64</f>
        <v>0</v>
      </c>
      <c r="O64" s="197">
        <f>(SUM('1.  LRAMVA Summary'!J$55:J$63)+SUM('1.  LRAMVA Summary'!J$64:J$65)*(MONTH($E64)-1)/12)*$H64</f>
        <v>0</v>
      </c>
      <c r="P64" s="197">
        <f>(SUM('1.  LRAMVA Summary'!K$55:K$63)+SUM('1.  LRAMVA Summary'!K$64:K$65)*(MONTH($E64)-1)/12)*$H64</f>
        <v>0</v>
      </c>
      <c r="Q64" s="197">
        <f>(SUM('1.  LRAMVA Summary'!L$55:L$63)+SUM('1.  LRAMVA Summary'!L$64:L$65)*(MONTH($E64)-1)/12)*$H64</f>
        <v>0</v>
      </c>
      <c r="R64" s="197">
        <f>(SUM('1.  LRAMVA Summary'!M$55:M$63)+SUM('1.  LRAMVA Summary'!M$64:M$65)*(MONTH($E64)-1)/12)*$H64</f>
        <v>0</v>
      </c>
      <c r="S64" s="197">
        <f>(SUM('1.  LRAMVA Summary'!N$55:N$63)+SUM('1.  LRAMVA Summary'!N$64:N$65)*(MONTH($E64)-1)/12)*$H64</f>
        <v>0</v>
      </c>
      <c r="T64" s="197">
        <f>(SUM('1.  LRAMVA Summary'!O$55:O$63)+SUM('1.  LRAMVA Summary'!O$64:O$65)*(MONTH($E64)-1)/12)*$H64</f>
        <v>0</v>
      </c>
      <c r="U64" s="197">
        <f>(SUM('1.  LRAMVA Summary'!P$55:P$63)+SUM('1.  LRAMVA Summary'!P$64:P$65)*(MONTH($E64)-1)/12)*$H64</f>
        <v>0</v>
      </c>
      <c r="V64" s="197">
        <f>(SUM('1.  LRAMVA Summary'!Q$55:Q$63)+SUM('1.  LRAMVA Summary'!Q$64:Q$65)*(MONTH($E64)-1)/12)*$H64</f>
        <v>0</v>
      </c>
      <c r="W64" s="198">
        <f t="shared" si="15"/>
        <v>0</v>
      </c>
    </row>
    <row r="65" spans="2:23">
      <c r="B65" s="1"/>
      <c r="C65" s="717"/>
      <c r="E65" s="181">
        <v>41791</v>
      </c>
      <c r="F65" s="181" t="s">
        <v>180</v>
      </c>
      <c r="G65" s="182" t="s">
        <v>66</v>
      </c>
      <c r="H65" s="196">
        <f>C$28/12</f>
        <v>1.225E-3</v>
      </c>
      <c r="I65" s="197">
        <f>(SUM('1.  LRAMVA Summary'!D$55:D$63)+SUM('1.  LRAMVA Summary'!D$64:D$65)*(MONTH($E65)-1)/12)*$H65</f>
        <v>0</v>
      </c>
      <c r="J65" s="197">
        <f>(SUM('1.  LRAMVA Summary'!E$55:E$63)+SUM('1.  LRAMVA Summary'!E$64:E$65)*(MONTH($E65)-1)/12)*$H65</f>
        <v>0</v>
      </c>
      <c r="K65" s="197">
        <f>(SUM('1.  LRAMVA Summary'!F$55:F$63)+SUM('1.  LRAMVA Summary'!F$64:F$65)*(MONTH($E65)-1)/12)*$H65</f>
        <v>0</v>
      </c>
      <c r="L65" s="197">
        <f>(SUM('1.  LRAMVA Summary'!G$55:G$63)+SUM('1.  LRAMVA Summary'!G$64:G$65)*(MONTH($E65)-1)/12)*$H65</f>
        <v>0</v>
      </c>
      <c r="M65" s="197">
        <f>(SUM('1.  LRAMVA Summary'!H$55:H$63)+SUM('1.  LRAMVA Summary'!H$64:H$65)*(MONTH($E65)-1)/12)*$H65</f>
        <v>0</v>
      </c>
      <c r="N65" s="197">
        <f>(SUM('1.  LRAMVA Summary'!I$55:I$63)+SUM('1.  LRAMVA Summary'!I$64:I$65)*(MONTH($E65)-1)/12)*$H65</f>
        <v>0</v>
      </c>
      <c r="O65" s="197">
        <f>(SUM('1.  LRAMVA Summary'!J$55:J$63)+SUM('1.  LRAMVA Summary'!J$64:J$65)*(MONTH($E65)-1)/12)*$H65</f>
        <v>0</v>
      </c>
      <c r="P65" s="197">
        <f>(SUM('1.  LRAMVA Summary'!K$55:K$63)+SUM('1.  LRAMVA Summary'!K$64:K$65)*(MONTH($E65)-1)/12)*$H65</f>
        <v>0</v>
      </c>
      <c r="Q65" s="197">
        <f>(SUM('1.  LRAMVA Summary'!L$55:L$63)+SUM('1.  LRAMVA Summary'!L$64:L$65)*(MONTH($E65)-1)/12)*$H65</f>
        <v>0</v>
      </c>
      <c r="R65" s="197">
        <f>(SUM('1.  LRAMVA Summary'!M$55:M$63)+SUM('1.  LRAMVA Summary'!M$64:M$65)*(MONTH($E65)-1)/12)*$H65</f>
        <v>0</v>
      </c>
      <c r="S65" s="197">
        <f>(SUM('1.  LRAMVA Summary'!N$55:N$63)+SUM('1.  LRAMVA Summary'!N$64:N$65)*(MONTH($E65)-1)/12)*$H65</f>
        <v>0</v>
      </c>
      <c r="T65" s="197">
        <f>(SUM('1.  LRAMVA Summary'!O$55:O$63)+SUM('1.  LRAMVA Summary'!O$64:O$65)*(MONTH($E65)-1)/12)*$H65</f>
        <v>0</v>
      </c>
      <c r="U65" s="197">
        <f>(SUM('1.  LRAMVA Summary'!P$55:P$63)+SUM('1.  LRAMVA Summary'!P$64:P$65)*(MONTH($E65)-1)/12)*$H65</f>
        <v>0</v>
      </c>
      <c r="V65" s="197">
        <f>(SUM('1.  LRAMVA Summary'!Q$55:Q$63)+SUM('1.  LRAMVA Summary'!Q$64:Q$65)*(MONTH($E65)-1)/12)*$H65</f>
        <v>0</v>
      </c>
      <c r="W65" s="198">
        <f t="shared" si="15"/>
        <v>0</v>
      </c>
    </row>
    <row r="66" spans="2:23">
      <c r="B66" s="717"/>
      <c r="C66" s="717"/>
      <c r="E66" s="181">
        <v>41821</v>
      </c>
      <c r="F66" s="181" t="s">
        <v>180</v>
      </c>
      <c r="G66" s="182" t="s">
        <v>68</v>
      </c>
      <c r="H66" s="199">
        <f>C$29/12</f>
        <v>1.225E-3</v>
      </c>
      <c r="I66" s="197">
        <f>(SUM('1.  LRAMVA Summary'!D$55:D$63)+SUM('1.  LRAMVA Summary'!D$64:D$65)*(MONTH($E66)-1)/12)*$H66</f>
        <v>0</v>
      </c>
      <c r="J66" s="197">
        <f>(SUM('1.  LRAMVA Summary'!E$55:E$63)+SUM('1.  LRAMVA Summary'!E$64:E$65)*(MONTH($E66)-1)/12)*$H66</f>
        <v>0</v>
      </c>
      <c r="K66" s="197">
        <f>(SUM('1.  LRAMVA Summary'!F$55:F$63)+SUM('1.  LRAMVA Summary'!F$64:F$65)*(MONTH($E66)-1)/12)*$H66</f>
        <v>0</v>
      </c>
      <c r="L66" s="197">
        <f>(SUM('1.  LRAMVA Summary'!G$55:G$63)+SUM('1.  LRAMVA Summary'!G$64:G$65)*(MONTH($E66)-1)/12)*$H66</f>
        <v>0</v>
      </c>
      <c r="M66" s="197">
        <f>(SUM('1.  LRAMVA Summary'!H$55:H$63)+SUM('1.  LRAMVA Summary'!H$64:H$65)*(MONTH($E66)-1)/12)*$H66</f>
        <v>0</v>
      </c>
      <c r="N66" s="197">
        <f>(SUM('1.  LRAMVA Summary'!I$55:I$63)+SUM('1.  LRAMVA Summary'!I$64:I$65)*(MONTH($E66)-1)/12)*$H66</f>
        <v>0</v>
      </c>
      <c r="O66" s="197">
        <f>(SUM('1.  LRAMVA Summary'!J$55:J$63)+SUM('1.  LRAMVA Summary'!J$64:J$65)*(MONTH($E66)-1)/12)*$H66</f>
        <v>0</v>
      </c>
      <c r="P66" s="197">
        <f>(SUM('1.  LRAMVA Summary'!K$55:K$63)+SUM('1.  LRAMVA Summary'!K$64:K$65)*(MONTH($E66)-1)/12)*$H66</f>
        <v>0</v>
      </c>
      <c r="Q66" s="197">
        <f>(SUM('1.  LRAMVA Summary'!L$55:L$63)+SUM('1.  LRAMVA Summary'!L$64:L$65)*(MONTH($E66)-1)/12)*$H66</f>
        <v>0</v>
      </c>
      <c r="R66" s="197">
        <f>(SUM('1.  LRAMVA Summary'!M$55:M$63)+SUM('1.  LRAMVA Summary'!M$64:M$65)*(MONTH($E66)-1)/12)*$H66</f>
        <v>0</v>
      </c>
      <c r="S66" s="197">
        <f>(SUM('1.  LRAMVA Summary'!N$55:N$63)+SUM('1.  LRAMVA Summary'!N$64:N$65)*(MONTH($E66)-1)/12)*$H66</f>
        <v>0</v>
      </c>
      <c r="T66" s="197">
        <f>(SUM('1.  LRAMVA Summary'!O$55:O$63)+SUM('1.  LRAMVA Summary'!O$64:O$65)*(MONTH($E66)-1)/12)*$H66</f>
        <v>0</v>
      </c>
      <c r="U66" s="197">
        <f>(SUM('1.  LRAMVA Summary'!P$55:P$63)+SUM('1.  LRAMVA Summary'!P$64:P$65)*(MONTH($E66)-1)/12)*$H66</f>
        <v>0</v>
      </c>
      <c r="V66" s="197">
        <f>(SUM('1.  LRAMVA Summary'!Q$55:Q$63)+SUM('1.  LRAMVA Summary'!Q$64:Q$65)*(MONTH($E66)-1)/12)*$H66</f>
        <v>0</v>
      </c>
      <c r="W66" s="198">
        <f t="shared" si="15"/>
        <v>0</v>
      </c>
    </row>
    <row r="67" spans="2:23">
      <c r="B67" s="717"/>
      <c r="C67" s="717"/>
      <c r="E67" s="181">
        <v>41852</v>
      </c>
      <c r="F67" s="181" t="s">
        <v>180</v>
      </c>
      <c r="G67" s="182" t="s">
        <v>68</v>
      </c>
      <c r="H67" s="196">
        <f>C$29/12</f>
        <v>1.225E-3</v>
      </c>
      <c r="I67" s="197">
        <f>(SUM('1.  LRAMVA Summary'!D$55:D$63)+SUM('1.  LRAMVA Summary'!D$64:D$65)*(MONTH($E67)-1)/12)*$H67</f>
        <v>0</v>
      </c>
      <c r="J67" s="197">
        <f>(SUM('1.  LRAMVA Summary'!E$55:E$63)+SUM('1.  LRAMVA Summary'!E$64:E$65)*(MONTH($E67)-1)/12)*$H67</f>
        <v>0</v>
      </c>
      <c r="K67" s="197">
        <f>(SUM('1.  LRAMVA Summary'!F$55:F$63)+SUM('1.  LRAMVA Summary'!F$64:F$65)*(MONTH($E67)-1)/12)*$H67</f>
        <v>0</v>
      </c>
      <c r="L67" s="197">
        <f>(SUM('1.  LRAMVA Summary'!G$55:G$63)+SUM('1.  LRAMVA Summary'!G$64:G$65)*(MONTH($E67)-1)/12)*$H67</f>
        <v>0</v>
      </c>
      <c r="M67" s="197">
        <f>(SUM('1.  LRAMVA Summary'!H$55:H$63)+SUM('1.  LRAMVA Summary'!H$64:H$65)*(MONTH($E67)-1)/12)*$H67</f>
        <v>0</v>
      </c>
      <c r="N67" s="197">
        <f>(SUM('1.  LRAMVA Summary'!I$55:I$63)+SUM('1.  LRAMVA Summary'!I$64:I$65)*(MONTH($E67)-1)/12)*$H67</f>
        <v>0</v>
      </c>
      <c r="O67" s="197">
        <f>(SUM('1.  LRAMVA Summary'!J$55:J$63)+SUM('1.  LRAMVA Summary'!J$64:J$65)*(MONTH($E67)-1)/12)*$H67</f>
        <v>0</v>
      </c>
      <c r="P67" s="197">
        <f>(SUM('1.  LRAMVA Summary'!K$55:K$63)+SUM('1.  LRAMVA Summary'!K$64:K$65)*(MONTH($E67)-1)/12)*$H67</f>
        <v>0</v>
      </c>
      <c r="Q67" s="197">
        <f>(SUM('1.  LRAMVA Summary'!L$55:L$63)+SUM('1.  LRAMVA Summary'!L$64:L$65)*(MONTH($E67)-1)/12)*$H67</f>
        <v>0</v>
      </c>
      <c r="R67" s="197">
        <f>(SUM('1.  LRAMVA Summary'!M$55:M$63)+SUM('1.  LRAMVA Summary'!M$64:M$65)*(MONTH($E67)-1)/12)*$H67</f>
        <v>0</v>
      </c>
      <c r="S67" s="197">
        <f>(SUM('1.  LRAMVA Summary'!N$55:N$63)+SUM('1.  LRAMVA Summary'!N$64:N$65)*(MONTH($E67)-1)/12)*$H67</f>
        <v>0</v>
      </c>
      <c r="T67" s="197">
        <f>(SUM('1.  LRAMVA Summary'!O$55:O$63)+SUM('1.  LRAMVA Summary'!O$64:O$65)*(MONTH($E67)-1)/12)*$H67</f>
        <v>0</v>
      </c>
      <c r="U67" s="197">
        <f>(SUM('1.  LRAMVA Summary'!P$55:P$63)+SUM('1.  LRAMVA Summary'!P$64:P$65)*(MONTH($E67)-1)/12)*$H67</f>
        <v>0</v>
      </c>
      <c r="V67" s="197">
        <f>(SUM('1.  LRAMVA Summary'!Q$55:Q$63)+SUM('1.  LRAMVA Summary'!Q$64:Q$65)*(MONTH($E67)-1)/12)*$H67</f>
        <v>0</v>
      </c>
      <c r="W67" s="198">
        <f t="shared" si="15"/>
        <v>0</v>
      </c>
    </row>
    <row r="68" spans="2:23">
      <c r="B68" s="717"/>
      <c r="C68" s="717"/>
      <c r="E68" s="181">
        <v>41883</v>
      </c>
      <c r="F68" s="181" t="s">
        <v>180</v>
      </c>
      <c r="G68" s="182" t="s">
        <v>68</v>
      </c>
      <c r="H68" s="196">
        <f>C$29/12</f>
        <v>1.225E-3</v>
      </c>
      <c r="I68" s="197">
        <f>(SUM('1.  LRAMVA Summary'!D$55:D$63)+SUM('1.  LRAMVA Summary'!D$64:D$65)*(MONTH($E68)-1)/12)*$H68</f>
        <v>0</v>
      </c>
      <c r="J68" s="197">
        <f>(SUM('1.  LRAMVA Summary'!E$55:E$63)+SUM('1.  LRAMVA Summary'!E$64:E$65)*(MONTH($E68)-1)/12)*$H68</f>
        <v>0</v>
      </c>
      <c r="K68" s="197">
        <f>(SUM('1.  LRAMVA Summary'!F$55:F$63)+SUM('1.  LRAMVA Summary'!F$64:F$65)*(MONTH($E68)-1)/12)*$H68</f>
        <v>0</v>
      </c>
      <c r="L68" s="197">
        <f>(SUM('1.  LRAMVA Summary'!G$55:G$63)+SUM('1.  LRAMVA Summary'!G$64:G$65)*(MONTH($E68)-1)/12)*$H68</f>
        <v>0</v>
      </c>
      <c r="M68" s="197">
        <f>(SUM('1.  LRAMVA Summary'!H$55:H$63)+SUM('1.  LRAMVA Summary'!H$64:H$65)*(MONTH($E68)-1)/12)*$H68</f>
        <v>0</v>
      </c>
      <c r="N68" s="197">
        <f>(SUM('1.  LRAMVA Summary'!I$55:I$63)+SUM('1.  LRAMVA Summary'!I$64:I$65)*(MONTH($E68)-1)/12)*$H68</f>
        <v>0</v>
      </c>
      <c r="O68" s="197">
        <f>(SUM('1.  LRAMVA Summary'!J$55:J$63)+SUM('1.  LRAMVA Summary'!J$64:J$65)*(MONTH($E68)-1)/12)*$H68</f>
        <v>0</v>
      </c>
      <c r="P68" s="197">
        <f>(SUM('1.  LRAMVA Summary'!K$55:K$63)+SUM('1.  LRAMVA Summary'!K$64:K$65)*(MONTH($E68)-1)/12)*$H68</f>
        <v>0</v>
      </c>
      <c r="Q68" s="197">
        <f>(SUM('1.  LRAMVA Summary'!L$55:L$63)+SUM('1.  LRAMVA Summary'!L$64:L$65)*(MONTH($E68)-1)/12)*$H68</f>
        <v>0</v>
      </c>
      <c r="R68" s="197">
        <f>(SUM('1.  LRAMVA Summary'!M$55:M$63)+SUM('1.  LRAMVA Summary'!M$64:M$65)*(MONTH($E68)-1)/12)*$H68</f>
        <v>0</v>
      </c>
      <c r="S68" s="197">
        <f>(SUM('1.  LRAMVA Summary'!N$55:N$63)+SUM('1.  LRAMVA Summary'!N$64:N$65)*(MONTH($E68)-1)/12)*$H68</f>
        <v>0</v>
      </c>
      <c r="T68" s="197">
        <f>(SUM('1.  LRAMVA Summary'!O$55:O$63)+SUM('1.  LRAMVA Summary'!O$64:O$65)*(MONTH($E68)-1)/12)*$H68</f>
        <v>0</v>
      </c>
      <c r="U68" s="197">
        <f>(SUM('1.  LRAMVA Summary'!P$55:P$63)+SUM('1.  LRAMVA Summary'!P$64:P$65)*(MONTH($E68)-1)/12)*$H68</f>
        <v>0</v>
      </c>
      <c r="V68" s="197">
        <f>(SUM('1.  LRAMVA Summary'!Q$55:Q$63)+SUM('1.  LRAMVA Summary'!Q$64:Q$65)*(MONTH($E68)-1)/12)*$H68</f>
        <v>0</v>
      </c>
      <c r="W68" s="198">
        <f t="shared" si="15"/>
        <v>0</v>
      </c>
    </row>
    <row r="69" spans="2:23">
      <c r="B69" s="717"/>
      <c r="C69" s="717"/>
      <c r="E69" s="181">
        <v>41913</v>
      </c>
      <c r="F69" s="181" t="s">
        <v>180</v>
      </c>
      <c r="G69" s="182" t="s">
        <v>69</v>
      </c>
      <c r="H69" s="199">
        <f>C$30/12</f>
        <v>1.225E-3</v>
      </c>
      <c r="I69" s="197">
        <f>(SUM('1.  LRAMVA Summary'!D$55:D$63)+SUM('1.  LRAMVA Summary'!D$64:D$65)*(MONTH($E69)-1)/12)*$H69</f>
        <v>0</v>
      </c>
      <c r="J69" s="197">
        <f>(SUM('1.  LRAMVA Summary'!E$55:E$63)+SUM('1.  LRAMVA Summary'!E$64:E$65)*(MONTH($E69)-1)/12)*$H69</f>
        <v>0</v>
      </c>
      <c r="K69" s="197">
        <f>(SUM('1.  LRAMVA Summary'!F$55:F$63)+SUM('1.  LRAMVA Summary'!F$64:F$65)*(MONTH($E69)-1)/12)*$H69</f>
        <v>0</v>
      </c>
      <c r="L69" s="197">
        <f>(SUM('1.  LRAMVA Summary'!G$55:G$63)+SUM('1.  LRAMVA Summary'!G$64:G$65)*(MONTH($E69)-1)/12)*$H69</f>
        <v>0</v>
      </c>
      <c r="M69" s="197">
        <f>(SUM('1.  LRAMVA Summary'!H$55:H$63)+SUM('1.  LRAMVA Summary'!H$64:H$65)*(MONTH($E69)-1)/12)*$H69</f>
        <v>0</v>
      </c>
      <c r="N69" s="197">
        <f>(SUM('1.  LRAMVA Summary'!I$55:I$63)+SUM('1.  LRAMVA Summary'!I$64:I$65)*(MONTH($E69)-1)/12)*$H69</f>
        <v>0</v>
      </c>
      <c r="O69" s="197">
        <f>(SUM('1.  LRAMVA Summary'!J$55:J$63)+SUM('1.  LRAMVA Summary'!J$64:J$65)*(MONTH($E69)-1)/12)*$H69</f>
        <v>0</v>
      </c>
      <c r="P69" s="197">
        <f>(SUM('1.  LRAMVA Summary'!K$55:K$63)+SUM('1.  LRAMVA Summary'!K$64:K$65)*(MONTH($E69)-1)/12)*$H69</f>
        <v>0</v>
      </c>
      <c r="Q69" s="197">
        <f>(SUM('1.  LRAMVA Summary'!L$55:L$63)+SUM('1.  LRAMVA Summary'!L$64:L$65)*(MONTH($E69)-1)/12)*$H69</f>
        <v>0</v>
      </c>
      <c r="R69" s="197">
        <f>(SUM('1.  LRAMVA Summary'!M$55:M$63)+SUM('1.  LRAMVA Summary'!M$64:M$65)*(MONTH($E69)-1)/12)*$H69</f>
        <v>0</v>
      </c>
      <c r="S69" s="197">
        <f>(SUM('1.  LRAMVA Summary'!N$55:N$63)+SUM('1.  LRAMVA Summary'!N$64:N$65)*(MONTH($E69)-1)/12)*$H69</f>
        <v>0</v>
      </c>
      <c r="T69" s="197">
        <f>(SUM('1.  LRAMVA Summary'!O$55:O$63)+SUM('1.  LRAMVA Summary'!O$64:O$65)*(MONTH($E69)-1)/12)*$H69</f>
        <v>0</v>
      </c>
      <c r="U69" s="197">
        <f>(SUM('1.  LRAMVA Summary'!P$55:P$63)+SUM('1.  LRAMVA Summary'!P$64:P$65)*(MONTH($E69)-1)/12)*$H69</f>
        <v>0</v>
      </c>
      <c r="V69" s="197">
        <f>(SUM('1.  LRAMVA Summary'!Q$55:Q$63)+SUM('1.  LRAMVA Summary'!Q$64:Q$65)*(MONTH($E69)-1)/12)*$H69</f>
        <v>0</v>
      </c>
      <c r="W69" s="198">
        <f t="shared" si="15"/>
        <v>0</v>
      </c>
    </row>
    <row r="70" spans="2:23">
      <c r="B70" s="717"/>
      <c r="C70" s="717"/>
      <c r="E70" s="181">
        <v>41944</v>
      </c>
      <c r="F70" s="181" t="s">
        <v>180</v>
      </c>
      <c r="G70" s="182" t="s">
        <v>69</v>
      </c>
      <c r="H70" s="196">
        <f>C$30/12</f>
        <v>1.225E-3</v>
      </c>
      <c r="I70" s="197">
        <f>(SUM('1.  LRAMVA Summary'!D$55:D$63)+SUM('1.  LRAMVA Summary'!D$64:D$65)*(MONTH($E70)-1)/12)*$H70</f>
        <v>0</v>
      </c>
      <c r="J70" s="197">
        <f>(SUM('1.  LRAMVA Summary'!E$55:E$63)+SUM('1.  LRAMVA Summary'!E$64:E$65)*(MONTH($E70)-1)/12)*$H70</f>
        <v>0</v>
      </c>
      <c r="K70" s="197">
        <f>(SUM('1.  LRAMVA Summary'!F$55:F$63)+SUM('1.  LRAMVA Summary'!F$64:F$65)*(MONTH($E70)-1)/12)*$H70</f>
        <v>0</v>
      </c>
      <c r="L70" s="197">
        <f>(SUM('1.  LRAMVA Summary'!G$55:G$63)+SUM('1.  LRAMVA Summary'!G$64:G$65)*(MONTH($E70)-1)/12)*$H70</f>
        <v>0</v>
      </c>
      <c r="M70" s="197">
        <f>(SUM('1.  LRAMVA Summary'!H$55:H$63)+SUM('1.  LRAMVA Summary'!H$64:H$65)*(MONTH($E70)-1)/12)*$H70</f>
        <v>0</v>
      </c>
      <c r="N70" s="197">
        <f>(SUM('1.  LRAMVA Summary'!I$55:I$63)+SUM('1.  LRAMVA Summary'!I$64:I$65)*(MONTH($E70)-1)/12)*$H70</f>
        <v>0</v>
      </c>
      <c r="O70" s="197">
        <f>(SUM('1.  LRAMVA Summary'!J$55:J$63)+SUM('1.  LRAMVA Summary'!J$64:J$65)*(MONTH($E70)-1)/12)*$H70</f>
        <v>0</v>
      </c>
      <c r="P70" s="197">
        <f>(SUM('1.  LRAMVA Summary'!K$55:K$63)+SUM('1.  LRAMVA Summary'!K$64:K$65)*(MONTH($E70)-1)/12)*$H70</f>
        <v>0</v>
      </c>
      <c r="Q70" s="197">
        <f>(SUM('1.  LRAMVA Summary'!L$55:L$63)+SUM('1.  LRAMVA Summary'!L$64:L$65)*(MONTH($E70)-1)/12)*$H70</f>
        <v>0</v>
      </c>
      <c r="R70" s="197">
        <f>(SUM('1.  LRAMVA Summary'!M$55:M$63)+SUM('1.  LRAMVA Summary'!M$64:M$65)*(MONTH($E70)-1)/12)*$H70</f>
        <v>0</v>
      </c>
      <c r="S70" s="197">
        <f>(SUM('1.  LRAMVA Summary'!N$55:N$63)+SUM('1.  LRAMVA Summary'!N$64:N$65)*(MONTH($E70)-1)/12)*$H70</f>
        <v>0</v>
      </c>
      <c r="T70" s="197">
        <f>(SUM('1.  LRAMVA Summary'!O$55:O$63)+SUM('1.  LRAMVA Summary'!O$64:O$65)*(MONTH($E70)-1)/12)*$H70</f>
        <v>0</v>
      </c>
      <c r="U70" s="197">
        <f>(SUM('1.  LRAMVA Summary'!P$55:P$63)+SUM('1.  LRAMVA Summary'!P$64:P$65)*(MONTH($E70)-1)/12)*$H70</f>
        <v>0</v>
      </c>
      <c r="V70" s="197">
        <f>(SUM('1.  LRAMVA Summary'!Q$55:Q$63)+SUM('1.  LRAMVA Summary'!Q$64:Q$65)*(MONTH($E70)-1)/12)*$H70</f>
        <v>0</v>
      </c>
      <c r="W70" s="198">
        <f t="shared" si="15"/>
        <v>0</v>
      </c>
    </row>
    <row r="71" spans="2:23">
      <c r="B71" s="717"/>
      <c r="C71" s="717"/>
      <c r="E71" s="181">
        <v>41974</v>
      </c>
      <c r="F71" s="181" t="s">
        <v>180</v>
      </c>
      <c r="G71" s="182" t="s">
        <v>69</v>
      </c>
      <c r="H71" s="196">
        <f>C$30/12</f>
        <v>1.225E-3</v>
      </c>
      <c r="I71" s="197">
        <f>(SUM('1.  LRAMVA Summary'!D$55:D$63)+SUM('1.  LRAMVA Summary'!D$64:D$65)*(MONTH($E71)-1)/12)*$H71</f>
        <v>0</v>
      </c>
      <c r="J71" s="197">
        <f>(SUM('1.  LRAMVA Summary'!E$55:E$63)+SUM('1.  LRAMVA Summary'!E$64:E$65)*(MONTH($E71)-1)/12)*$H71</f>
        <v>0</v>
      </c>
      <c r="K71" s="197">
        <f>(SUM('1.  LRAMVA Summary'!F$55:F$63)+SUM('1.  LRAMVA Summary'!F$64:F$65)*(MONTH($E71)-1)/12)*$H71</f>
        <v>0</v>
      </c>
      <c r="L71" s="197">
        <f>(SUM('1.  LRAMVA Summary'!G$55:G$63)+SUM('1.  LRAMVA Summary'!G$64:G$65)*(MONTH($E71)-1)/12)*$H71</f>
        <v>0</v>
      </c>
      <c r="M71" s="197">
        <f>(SUM('1.  LRAMVA Summary'!H$55:H$63)+SUM('1.  LRAMVA Summary'!H$64:H$65)*(MONTH($E71)-1)/12)*$H71</f>
        <v>0</v>
      </c>
      <c r="N71" s="197">
        <f>(SUM('1.  LRAMVA Summary'!I$55:I$63)+SUM('1.  LRAMVA Summary'!I$64:I$65)*(MONTH($E71)-1)/12)*$H71</f>
        <v>0</v>
      </c>
      <c r="O71" s="197">
        <f>(SUM('1.  LRAMVA Summary'!J$55:J$63)+SUM('1.  LRAMVA Summary'!J$64:J$65)*(MONTH($E71)-1)/12)*$H71</f>
        <v>0</v>
      </c>
      <c r="P71" s="197">
        <f>(SUM('1.  LRAMVA Summary'!K$55:K$63)+SUM('1.  LRAMVA Summary'!K$64:K$65)*(MONTH($E71)-1)/12)*$H71</f>
        <v>0</v>
      </c>
      <c r="Q71" s="197">
        <f>(SUM('1.  LRAMVA Summary'!L$55:L$63)+SUM('1.  LRAMVA Summary'!L$64:L$65)*(MONTH($E71)-1)/12)*$H71</f>
        <v>0</v>
      </c>
      <c r="R71" s="197">
        <f>(SUM('1.  LRAMVA Summary'!M$55:M$63)+SUM('1.  LRAMVA Summary'!M$64:M$65)*(MONTH($E71)-1)/12)*$H71</f>
        <v>0</v>
      </c>
      <c r="S71" s="197">
        <f>(SUM('1.  LRAMVA Summary'!N$55:N$63)+SUM('1.  LRAMVA Summary'!N$64:N$65)*(MONTH($E71)-1)/12)*$H71</f>
        <v>0</v>
      </c>
      <c r="T71" s="197">
        <f>(SUM('1.  LRAMVA Summary'!O$55:O$63)+SUM('1.  LRAMVA Summary'!O$64:O$65)*(MONTH($E71)-1)/12)*$H71</f>
        <v>0</v>
      </c>
      <c r="U71" s="197">
        <f>(SUM('1.  LRAMVA Summary'!P$55:P$63)+SUM('1.  LRAMVA Summary'!P$64:P$65)*(MONTH($E71)-1)/12)*$H71</f>
        <v>0</v>
      </c>
      <c r="V71" s="197">
        <f>(SUM('1.  LRAMVA Summary'!Q$55:Q$63)+SUM('1.  LRAMVA Summary'!Q$64:Q$65)*(MONTH($E71)-1)/12)*$H71</f>
        <v>0</v>
      </c>
      <c r="W71" s="198">
        <f t="shared" si="15"/>
        <v>0</v>
      </c>
    </row>
    <row r="72" spans="2:23" ht="15" thickBot="1">
      <c r="B72" s="717"/>
      <c r="C72" s="717"/>
      <c r="E72" s="183" t="s">
        <v>461</v>
      </c>
      <c r="F72" s="183"/>
      <c r="G72" s="184"/>
      <c r="H72" s="185"/>
      <c r="I72" s="186">
        <f>SUM(I59:I71)</f>
        <v>0</v>
      </c>
      <c r="J72" s="186">
        <f t="shared" ref="J72:V72" si="16">SUM(J59:J71)</f>
        <v>0</v>
      </c>
      <c r="K72" s="186">
        <f t="shared" si="16"/>
        <v>0</v>
      </c>
      <c r="L72" s="186">
        <f t="shared" si="16"/>
        <v>0</v>
      </c>
      <c r="M72" s="186">
        <f t="shared" si="16"/>
        <v>0</v>
      </c>
      <c r="N72" s="186">
        <f t="shared" si="16"/>
        <v>0</v>
      </c>
      <c r="O72" s="186">
        <f t="shared" si="16"/>
        <v>0</v>
      </c>
      <c r="P72" s="186">
        <f t="shared" si="16"/>
        <v>0</v>
      </c>
      <c r="Q72" s="186">
        <f t="shared" si="16"/>
        <v>0</v>
      </c>
      <c r="R72" s="186">
        <f t="shared" si="16"/>
        <v>0</v>
      </c>
      <c r="S72" s="186">
        <f t="shared" si="16"/>
        <v>0</v>
      </c>
      <c r="T72" s="186">
        <f t="shared" si="16"/>
        <v>0</v>
      </c>
      <c r="U72" s="186">
        <f t="shared" si="16"/>
        <v>0</v>
      </c>
      <c r="V72" s="186">
        <f t="shared" si="16"/>
        <v>0</v>
      </c>
      <c r="W72" s="186">
        <f>SUM(W59:W71)</f>
        <v>0</v>
      </c>
    </row>
    <row r="73" spans="2:23" ht="15" thickTop="1">
      <c r="B73" s="717"/>
      <c r="C73" s="717"/>
      <c r="E73" s="187" t="s">
        <v>67</v>
      </c>
      <c r="F73" s="187"/>
      <c r="G73" s="188"/>
      <c r="H73" s="189"/>
      <c r="I73" s="190"/>
      <c r="J73" s="190"/>
      <c r="K73" s="190"/>
      <c r="L73" s="190"/>
      <c r="M73" s="190"/>
      <c r="N73" s="190"/>
      <c r="O73" s="190"/>
      <c r="P73" s="190"/>
      <c r="Q73" s="190"/>
      <c r="R73" s="190"/>
      <c r="S73" s="190"/>
      <c r="T73" s="190"/>
      <c r="U73" s="190"/>
      <c r="V73" s="190"/>
      <c r="W73" s="191"/>
    </row>
    <row r="74" spans="2:23">
      <c r="B74" s="717"/>
      <c r="C74" s="717"/>
      <c r="E74" s="192" t="s">
        <v>427</v>
      </c>
      <c r="F74" s="192"/>
      <c r="G74" s="193"/>
      <c r="H74" s="194"/>
      <c r="I74" s="195">
        <f t="shared" ref="I74:O74" si="17">I72+I73</f>
        <v>0</v>
      </c>
      <c r="J74" s="195">
        <f t="shared" si="17"/>
        <v>0</v>
      </c>
      <c r="K74" s="195">
        <f t="shared" si="17"/>
        <v>0</v>
      </c>
      <c r="L74" s="195">
        <f t="shared" si="17"/>
        <v>0</v>
      </c>
      <c r="M74" s="195">
        <f t="shared" si="17"/>
        <v>0</v>
      </c>
      <c r="N74" s="195">
        <f t="shared" si="17"/>
        <v>0</v>
      </c>
      <c r="O74" s="195">
        <f t="shared" si="17"/>
        <v>0</v>
      </c>
      <c r="P74" s="195">
        <f t="shared" ref="P74:V74" si="18">P72+P73</f>
        <v>0</v>
      </c>
      <c r="Q74" s="195">
        <f t="shared" si="18"/>
        <v>0</v>
      </c>
      <c r="R74" s="195">
        <f t="shared" si="18"/>
        <v>0</v>
      </c>
      <c r="S74" s="195">
        <f t="shared" si="18"/>
        <v>0</v>
      </c>
      <c r="T74" s="195">
        <f t="shared" si="18"/>
        <v>0</v>
      </c>
      <c r="U74" s="195">
        <f t="shared" si="18"/>
        <v>0</v>
      </c>
      <c r="V74" s="195">
        <f t="shared" si="18"/>
        <v>0</v>
      </c>
      <c r="W74" s="195">
        <f>W72+W73</f>
        <v>0</v>
      </c>
    </row>
    <row r="75" spans="2:23">
      <c r="B75" s="717"/>
      <c r="C75" s="717"/>
      <c r="E75" s="181">
        <v>42005</v>
      </c>
      <c r="F75" s="181" t="s">
        <v>181</v>
      </c>
      <c r="G75" s="182" t="s">
        <v>65</v>
      </c>
      <c r="H75" s="196">
        <f>C$31/12</f>
        <v>1.225E-3</v>
      </c>
      <c r="I75" s="197">
        <f>(SUM('1.  LRAMVA Summary'!D$55:D$66)+SUM('1.  LRAMVA Summary'!D$67:D$68)*(MONTH($E75)-1)/12)*$H75</f>
        <v>0</v>
      </c>
      <c r="J75" s="197">
        <f>(SUM('1.  LRAMVA Summary'!E$55:E$66)+SUM('1.  LRAMVA Summary'!E$67:E$68)*(MONTH($E75)-1)/12)*$H75</f>
        <v>0</v>
      </c>
      <c r="K75" s="197">
        <f>(SUM('1.  LRAMVA Summary'!F$55:F$66)+SUM('1.  LRAMVA Summary'!F$67:F$68)*(MONTH($E75)-1)/12)*$H75</f>
        <v>0</v>
      </c>
      <c r="L75" s="197">
        <f>(SUM('1.  LRAMVA Summary'!G$55:G$66)+SUM('1.  LRAMVA Summary'!G$67:G$68)*(MONTH($E75)-1)/12)*$H75</f>
        <v>0</v>
      </c>
      <c r="M75" s="197">
        <f>(SUM('1.  LRAMVA Summary'!H$55:H$66)+SUM('1.  LRAMVA Summary'!H$67:H$68)*(MONTH($E75)-1)/12)*$H75</f>
        <v>0</v>
      </c>
      <c r="N75" s="197">
        <f>(SUM('1.  LRAMVA Summary'!I$55:I$66)+SUM('1.  LRAMVA Summary'!I$67:I$68)*(MONTH($E75)-1)/12)*$H75</f>
        <v>0</v>
      </c>
      <c r="O75" s="197">
        <f>(SUM('1.  LRAMVA Summary'!J$55:J$66)+SUM('1.  LRAMVA Summary'!J$67:J$68)*(MONTH($E75)-1)/12)*$H75</f>
        <v>0</v>
      </c>
      <c r="P75" s="197">
        <f>(SUM('1.  LRAMVA Summary'!K$55:K$66)+SUM('1.  LRAMVA Summary'!K$67:K$68)*(MONTH($E75)-1)/12)*$H75</f>
        <v>0</v>
      </c>
      <c r="Q75" s="197">
        <f>(SUM('1.  LRAMVA Summary'!L$55:L$66)+SUM('1.  LRAMVA Summary'!L$67:L$68)*(MONTH($E75)-1)/12)*$H75</f>
        <v>0</v>
      </c>
      <c r="R75" s="197">
        <f>(SUM('1.  LRAMVA Summary'!M$55:M$66)+SUM('1.  LRAMVA Summary'!M$67:M$68)*(MONTH($E75)-1)/12)*$H75</f>
        <v>0</v>
      </c>
      <c r="S75" s="197">
        <f>(SUM('1.  LRAMVA Summary'!N$55:N$66)+SUM('1.  LRAMVA Summary'!N$67:N$68)*(MONTH($E75)-1)/12)*$H75</f>
        <v>0</v>
      </c>
      <c r="T75" s="197">
        <f>(SUM('1.  LRAMVA Summary'!O$55:O$66)+SUM('1.  LRAMVA Summary'!O$67:O$68)*(MONTH($E75)-1)/12)*$H75</f>
        <v>0</v>
      </c>
      <c r="U75" s="197">
        <f>(SUM('1.  LRAMVA Summary'!P$55:P$66)+SUM('1.  LRAMVA Summary'!P$67:P$68)*(MONTH($E75)-1)/12)*$H75</f>
        <v>0</v>
      </c>
      <c r="V75" s="197">
        <f>(SUM('1.  LRAMVA Summary'!Q$55:Q$66)+SUM('1.  LRAMVA Summary'!Q$67:Q$68)*(MONTH($E75)-1)/12)*$H75</f>
        <v>0</v>
      </c>
      <c r="W75" s="198">
        <f>SUM(I75:V75)</f>
        <v>0</v>
      </c>
    </row>
    <row r="76" spans="2:23" s="205" customFormat="1">
      <c r="B76" s="717"/>
      <c r="C76" s="717"/>
      <c r="E76" s="181">
        <v>42036</v>
      </c>
      <c r="F76" s="181" t="s">
        <v>181</v>
      </c>
      <c r="G76" s="182" t="s">
        <v>65</v>
      </c>
      <c r="H76" s="196">
        <f t="shared" ref="H76:H77" si="19">C$31/12</f>
        <v>1.225E-3</v>
      </c>
      <c r="I76" s="197">
        <f>(SUM('1.  LRAMVA Summary'!D$55:D$66)+SUM('1.  LRAMVA Summary'!D$67:D$68)*(MONTH($E76)-1)/12)*$H76</f>
        <v>0</v>
      </c>
      <c r="J76" s="197">
        <f>(SUM('1.  LRAMVA Summary'!E$55:E$66)+SUM('1.  LRAMVA Summary'!E$67:E$68)*(MONTH($E76)-1)/12)*$H76</f>
        <v>0</v>
      </c>
      <c r="K76" s="197">
        <f>(SUM('1.  LRAMVA Summary'!F$55:F$66)+SUM('1.  LRAMVA Summary'!F$67:F$68)*(MONTH($E76)-1)/12)*$H76</f>
        <v>0</v>
      </c>
      <c r="L76" s="197">
        <f>(SUM('1.  LRAMVA Summary'!G$55:G$66)+SUM('1.  LRAMVA Summary'!G$67:G$68)*(MONTH($E76)-1)/12)*$H76</f>
        <v>0</v>
      </c>
      <c r="M76" s="197">
        <f>(SUM('1.  LRAMVA Summary'!H$55:H$66)+SUM('1.  LRAMVA Summary'!H$67:H$68)*(MONTH($E76)-1)/12)*$H76</f>
        <v>0</v>
      </c>
      <c r="N76" s="197">
        <f>(SUM('1.  LRAMVA Summary'!I$55:I$66)+SUM('1.  LRAMVA Summary'!I$67:I$68)*(MONTH($E76)-1)/12)*$H76</f>
        <v>0</v>
      </c>
      <c r="O76" s="197">
        <f>(SUM('1.  LRAMVA Summary'!J$55:J$66)+SUM('1.  LRAMVA Summary'!J$67:J$68)*(MONTH($E76)-1)/12)*$H76</f>
        <v>0</v>
      </c>
      <c r="P76" s="197">
        <f>(SUM('1.  LRAMVA Summary'!K$55:K$66)+SUM('1.  LRAMVA Summary'!K$67:K$68)*(MONTH($E76)-1)/12)*$H76</f>
        <v>0</v>
      </c>
      <c r="Q76" s="197">
        <f>(SUM('1.  LRAMVA Summary'!L$55:L$66)+SUM('1.  LRAMVA Summary'!L$67:L$68)*(MONTH($E76)-1)/12)*$H76</f>
        <v>0</v>
      </c>
      <c r="R76" s="197">
        <f>(SUM('1.  LRAMVA Summary'!M$55:M$66)+SUM('1.  LRAMVA Summary'!M$67:M$68)*(MONTH($E76)-1)/12)*$H76</f>
        <v>0</v>
      </c>
      <c r="S76" s="197">
        <f>(SUM('1.  LRAMVA Summary'!N$55:N$66)+SUM('1.  LRAMVA Summary'!N$67:N$68)*(MONTH($E76)-1)/12)*$H76</f>
        <v>0</v>
      </c>
      <c r="T76" s="197">
        <f>(SUM('1.  LRAMVA Summary'!O$55:O$66)+SUM('1.  LRAMVA Summary'!O$67:O$68)*(MONTH($E76)-1)/12)*$H76</f>
        <v>0</v>
      </c>
      <c r="U76" s="197">
        <f>(SUM('1.  LRAMVA Summary'!P$55:P$66)+SUM('1.  LRAMVA Summary'!P$67:P$68)*(MONTH($E76)-1)/12)*$H76</f>
        <v>0</v>
      </c>
      <c r="V76" s="197">
        <f>(SUM('1.  LRAMVA Summary'!Q$55:Q$66)+SUM('1.  LRAMVA Summary'!Q$67:Q$68)*(MONTH($E76)-1)/12)*$H76</f>
        <v>0</v>
      </c>
      <c r="W76" s="198">
        <f>SUM(I76:V76)</f>
        <v>0</v>
      </c>
    </row>
    <row r="77" spans="2:23">
      <c r="B77" s="717"/>
      <c r="C77" s="717"/>
      <c r="E77" s="181">
        <v>42064</v>
      </c>
      <c r="F77" s="181" t="s">
        <v>181</v>
      </c>
      <c r="G77" s="182" t="s">
        <v>65</v>
      </c>
      <c r="H77" s="196">
        <f t="shared" si="19"/>
        <v>1.225E-3</v>
      </c>
      <c r="I77" s="197">
        <f>(SUM('1.  LRAMVA Summary'!D$55:D$66)+SUM('1.  LRAMVA Summary'!D$67:D$68)*(MONTH($E77)-1)/12)*$H77</f>
        <v>0</v>
      </c>
      <c r="J77" s="197">
        <f>(SUM('1.  LRAMVA Summary'!E$55:E$66)+SUM('1.  LRAMVA Summary'!E$67:E$68)*(MONTH($E77)-1)/12)*$H77</f>
        <v>0</v>
      </c>
      <c r="K77" s="197">
        <f>(SUM('1.  LRAMVA Summary'!F$55:F$66)+SUM('1.  LRAMVA Summary'!F$67:F$68)*(MONTH($E77)-1)/12)*$H77</f>
        <v>0</v>
      </c>
      <c r="L77" s="197">
        <f>(SUM('1.  LRAMVA Summary'!G$55:G$66)+SUM('1.  LRAMVA Summary'!G$67:G$68)*(MONTH($E77)-1)/12)*$H77</f>
        <v>0</v>
      </c>
      <c r="M77" s="197">
        <f>(SUM('1.  LRAMVA Summary'!H$55:H$66)+SUM('1.  LRAMVA Summary'!H$67:H$68)*(MONTH($E77)-1)/12)*$H77</f>
        <v>0</v>
      </c>
      <c r="N77" s="197">
        <f>(SUM('1.  LRAMVA Summary'!I$55:I$66)+SUM('1.  LRAMVA Summary'!I$67:I$68)*(MONTH($E77)-1)/12)*$H77</f>
        <v>0</v>
      </c>
      <c r="O77" s="197">
        <f>(SUM('1.  LRAMVA Summary'!J$55:J$66)+SUM('1.  LRAMVA Summary'!J$67:J$68)*(MONTH($E77)-1)/12)*$H77</f>
        <v>0</v>
      </c>
      <c r="P77" s="197">
        <f>(SUM('1.  LRAMVA Summary'!K$55:K$66)+SUM('1.  LRAMVA Summary'!K$67:K$68)*(MONTH($E77)-1)/12)*$H77</f>
        <v>0</v>
      </c>
      <c r="Q77" s="197">
        <f>(SUM('1.  LRAMVA Summary'!L$55:L$66)+SUM('1.  LRAMVA Summary'!L$67:L$68)*(MONTH($E77)-1)/12)*$H77</f>
        <v>0</v>
      </c>
      <c r="R77" s="197">
        <f>(SUM('1.  LRAMVA Summary'!M$55:M$66)+SUM('1.  LRAMVA Summary'!M$67:M$68)*(MONTH($E77)-1)/12)*$H77</f>
        <v>0</v>
      </c>
      <c r="S77" s="197">
        <f>(SUM('1.  LRAMVA Summary'!N$55:N$66)+SUM('1.  LRAMVA Summary'!N$67:N$68)*(MONTH($E77)-1)/12)*$H77</f>
        <v>0</v>
      </c>
      <c r="T77" s="197">
        <f>(SUM('1.  LRAMVA Summary'!O$55:O$66)+SUM('1.  LRAMVA Summary'!O$67:O$68)*(MONTH($E77)-1)/12)*$H77</f>
        <v>0</v>
      </c>
      <c r="U77" s="197">
        <f>(SUM('1.  LRAMVA Summary'!P$55:P$66)+SUM('1.  LRAMVA Summary'!P$67:P$68)*(MONTH($E77)-1)/12)*$H77</f>
        <v>0</v>
      </c>
      <c r="V77" s="197">
        <f>(SUM('1.  LRAMVA Summary'!Q$55:Q$66)+SUM('1.  LRAMVA Summary'!Q$67:Q$68)*(MONTH($E77)-1)/12)*$H77</f>
        <v>0</v>
      </c>
      <c r="W77" s="198">
        <f>SUM(I77:V77)</f>
        <v>0</v>
      </c>
    </row>
    <row r="78" spans="2:23">
      <c r="B78" s="717"/>
      <c r="C78" s="717"/>
      <c r="E78" s="181">
        <v>42095</v>
      </c>
      <c r="F78" s="181" t="s">
        <v>181</v>
      </c>
      <c r="G78" s="182" t="s">
        <v>66</v>
      </c>
      <c r="H78" s="196">
        <f>C$32/12</f>
        <v>9.1666666666666665E-4</v>
      </c>
      <c r="I78" s="197">
        <f>(SUM('1.  LRAMVA Summary'!D$55:D$66)+SUM('1.  LRAMVA Summary'!D$67:D$68)*(MONTH($E78)-1)/12)*$H78</f>
        <v>0</v>
      </c>
      <c r="J78" s="197">
        <f>(SUM('1.  LRAMVA Summary'!E$55:E$66)+SUM('1.  LRAMVA Summary'!E$67:E$68)*(MONTH($E78)-1)/12)*$H78</f>
        <v>0</v>
      </c>
      <c r="K78" s="197">
        <f>(SUM('1.  LRAMVA Summary'!F$55:F$66)+SUM('1.  LRAMVA Summary'!F$67:F$68)*(MONTH($E78)-1)/12)*$H78</f>
        <v>0</v>
      </c>
      <c r="L78" s="197">
        <f>(SUM('1.  LRAMVA Summary'!G$55:G$66)+SUM('1.  LRAMVA Summary'!G$67:G$68)*(MONTH($E78)-1)/12)*$H78</f>
        <v>0</v>
      </c>
      <c r="M78" s="197">
        <f>(SUM('1.  LRAMVA Summary'!H$55:H$66)+SUM('1.  LRAMVA Summary'!H$67:H$68)*(MONTH($E78)-1)/12)*$H78</f>
        <v>0</v>
      </c>
      <c r="N78" s="197">
        <f>(SUM('1.  LRAMVA Summary'!I$55:I$66)+SUM('1.  LRAMVA Summary'!I$67:I$68)*(MONTH($E78)-1)/12)*$H78</f>
        <v>0</v>
      </c>
      <c r="O78" s="197">
        <f>(SUM('1.  LRAMVA Summary'!J$55:J$66)+SUM('1.  LRAMVA Summary'!J$67:J$68)*(MONTH($E78)-1)/12)*$H78</f>
        <v>0</v>
      </c>
      <c r="P78" s="197">
        <f>(SUM('1.  LRAMVA Summary'!K$55:K$66)+SUM('1.  LRAMVA Summary'!K$67:K$68)*(MONTH($E78)-1)/12)*$H78</f>
        <v>0</v>
      </c>
      <c r="Q78" s="197">
        <f>(SUM('1.  LRAMVA Summary'!L$55:L$66)+SUM('1.  LRAMVA Summary'!L$67:L$68)*(MONTH($E78)-1)/12)*$H78</f>
        <v>0</v>
      </c>
      <c r="R78" s="197">
        <f>(SUM('1.  LRAMVA Summary'!M$55:M$66)+SUM('1.  LRAMVA Summary'!M$67:M$68)*(MONTH($E78)-1)/12)*$H78</f>
        <v>0</v>
      </c>
      <c r="S78" s="197">
        <f>(SUM('1.  LRAMVA Summary'!N$55:N$66)+SUM('1.  LRAMVA Summary'!N$67:N$68)*(MONTH($E78)-1)/12)*$H78</f>
        <v>0</v>
      </c>
      <c r="T78" s="197">
        <f>(SUM('1.  LRAMVA Summary'!O$55:O$66)+SUM('1.  LRAMVA Summary'!O$67:O$68)*(MONTH($E78)-1)/12)*$H78</f>
        <v>0</v>
      </c>
      <c r="U78" s="197">
        <f>(SUM('1.  LRAMVA Summary'!P$55:P$66)+SUM('1.  LRAMVA Summary'!P$67:P$68)*(MONTH($E78)-1)/12)*$H78</f>
        <v>0</v>
      </c>
      <c r="V78" s="197">
        <f>(SUM('1.  LRAMVA Summary'!Q$55:Q$66)+SUM('1.  LRAMVA Summary'!Q$67:Q$68)*(MONTH($E78)-1)/12)*$H78</f>
        <v>0</v>
      </c>
      <c r="W78" s="198">
        <f t="shared" ref="W78:W86" si="20">SUM(I78:V78)</f>
        <v>0</v>
      </c>
    </row>
    <row r="79" spans="2:23">
      <c r="B79" s="717"/>
      <c r="C79" s="717"/>
      <c r="E79" s="181">
        <v>42125</v>
      </c>
      <c r="F79" s="181" t="s">
        <v>181</v>
      </c>
      <c r="G79" s="182" t="s">
        <v>66</v>
      </c>
      <c r="H79" s="196">
        <f t="shared" ref="H79:H80" si="21">C$32/12</f>
        <v>9.1666666666666665E-4</v>
      </c>
      <c r="I79" s="197">
        <f>(SUM('1.  LRAMVA Summary'!D$55:D$66)+SUM('1.  LRAMVA Summary'!D$67:D$68)*(MONTH($E79)-1)/12)*$H79</f>
        <v>0</v>
      </c>
      <c r="J79" s="197">
        <f>(SUM('1.  LRAMVA Summary'!E$55:E$66)+SUM('1.  LRAMVA Summary'!E$67:E$68)*(MONTH($E79)-1)/12)*$H79</f>
        <v>0</v>
      </c>
      <c r="K79" s="197">
        <f>(SUM('1.  LRAMVA Summary'!F$55:F$66)+SUM('1.  LRAMVA Summary'!F$67:F$68)*(MONTH($E79)-1)/12)*$H79</f>
        <v>0</v>
      </c>
      <c r="L79" s="197">
        <f>(SUM('1.  LRAMVA Summary'!G$55:G$66)+SUM('1.  LRAMVA Summary'!G$67:G$68)*(MONTH($E79)-1)/12)*$H79</f>
        <v>0</v>
      </c>
      <c r="M79" s="197">
        <f>(SUM('1.  LRAMVA Summary'!H$55:H$66)+SUM('1.  LRAMVA Summary'!H$67:H$68)*(MONTH($E79)-1)/12)*$H79</f>
        <v>0</v>
      </c>
      <c r="N79" s="197">
        <f>(SUM('1.  LRAMVA Summary'!I$55:I$66)+SUM('1.  LRAMVA Summary'!I$67:I$68)*(MONTH($E79)-1)/12)*$H79</f>
        <v>0</v>
      </c>
      <c r="O79" s="197">
        <f>(SUM('1.  LRAMVA Summary'!J$55:J$66)+SUM('1.  LRAMVA Summary'!J$67:J$68)*(MONTH($E79)-1)/12)*$H79</f>
        <v>0</v>
      </c>
      <c r="P79" s="197">
        <f>(SUM('1.  LRAMVA Summary'!K$55:K$66)+SUM('1.  LRAMVA Summary'!K$67:K$68)*(MONTH($E79)-1)/12)*$H79</f>
        <v>0</v>
      </c>
      <c r="Q79" s="197">
        <f>(SUM('1.  LRAMVA Summary'!L$55:L$66)+SUM('1.  LRAMVA Summary'!L$67:L$68)*(MONTH($E79)-1)/12)*$H79</f>
        <v>0</v>
      </c>
      <c r="R79" s="197">
        <f>(SUM('1.  LRAMVA Summary'!M$55:M$66)+SUM('1.  LRAMVA Summary'!M$67:M$68)*(MONTH($E79)-1)/12)*$H79</f>
        <v>0</v>
      </c>
      <c r="S79" s="197">
        <f>(SUM('1.  LRAMVA Summary'!N$55:N$66)+SUM('1.  LRAMVA Summary'!N$67:N$68)*(MONTH($E79)-1)/12)*$H79</f>
        <v>0</v>
      </c>
      <c r="T79" s="197">
        <f>(SUM('1.  LRAMVA Summary'!O$55:O$66)+SUM('1.  LRAMVA Summary'!O$67:O$68)*(MONTH($E79)-1)/12)*$H79</f>
        <v>0</v>
      </c>
      <c r="U79" s="197">
        <f>(SUM('1.  LRAMVA Summary'!P$55:P$66)+SUM('1.  LRAMVA Summary'!P$67:P$68)*(MONTH($E79)-1)/12)*$H79</f>
        <v>0</v>
      </c>
      <c r="V79" s="197">
        <f>(SUM('1.  LRAMVA Summary'!Q$55:Q$66)+SUM('1.  LRAMVA Summary'!Q$67:Q$68)*(MONTH($E79)-1)/12)*$H79</f>
        <v>0</v>
      </c>
      <c r="W79" s="198">
        <f t="shared" si="20"/>
        <v>0</v>
      </c>
    </row>
    <row r="80" spans="2:23">
      <c r="B80" s="717"/>
      <c r="C80" s="717"/>
      <c r="E80" s="181">
        <v>42156</v>
      </c>
      <c r="F80" s="181" t="s">
        <v>181</v>
      </c>
      <c r="G80" s="182" t="s">
        <v>66</v>
      </c>
      <c r="H80" s="196">
        <f t="shared" si="21"/>
        <v>9.1666666666666665E-4</v>
      </c>
      <c r="I80" s="197">
        <f>(SUM('1.  LRAMVA Summary'!D$55:D$66)+SUM('1.  LRAMVA Summary'!D$67:D$68)*(MONTH($E80)-1)/12)*$H80</f>
        <v>0</v>
      </c>
      <c r="J80" s="197">
        <f>(SUM('1.  LRAMVA Summary'!E$55:E$66)+SUM('1.  LRAMVA Summary'!E$67:E$68)*(MONTH($E80)-1)/12)*$H80</f>
        <v>0</v>
      </c>
      <c r="K80" s="197">
        <f>(SUM('1.  LRAMVA Summary'!F$55:F$66)+SUM('1.  LRAMVA Summary'!F$67:F$68)*(MONTH($E80)-1)/12)*$H80</f>
        <v>0</v>
      </c>
      <c r="L80" s="197">
        <f>(SUM('1.  LRAMVA Summary'!G$55:G$66)+SUM('1.  LRAMVA Summary'!G$67:G$68)*(MONTH($E80)-1)/12)*$H80</f>
        <v>0</v>
      </c>
      <c r="M80" s="197">
        <f>(SUM('1.  LRAMVA Summary'!H$55:H$66)+SUM('1.  LRAMVA Summary'!H$67:H$68)*(MONTH($E80)-1)/12)*$H80</f>
        <v>0</v>
      </c>
      <c r="N80" s="197">
        <f>(SUM('1.  LRAMVA Summary'!I$55:I$66)+SUM('1.  LRAMVA Summary'!I$67:I$68)*(MONTH($E80)-1)/12)*$H80</f>
        <v>0</v>
      </c>
      <c r="O80" s="197">
        <f>(SUM('1.  LRAMVA Summary'!J$55:J$66)+SUM('1.  LRAMVA Summary'!J$67:J$68)*(MONTH($E80)-1)/12)*$H80</f>
        <v>0</v>
      </c>
      <c r="P80" s="197">
        <f>(SUM('1.  LRAMVA Summary'!K$55:K$66)+SUM('1.  LRAMVA Summary'!K$67:K$68)*(MONTH($E80)-1)/12)*$H80</f>
        <v>0</v>
      </c>
      <c r="Q80" s="197">
        <f>(SUM('1.  LRAMVA Summary'!L$55:L$66)+SUM('1.  LRAMVA Summary'!L$67:L$68)*(MONTH($E80)-1)/12)*$H80</f>
        <v>0</v>
      </c>
      <c r="R80" s="197">
        <f>(SUM('1.  LRAMVA Summary'!M$55:M$66)+SUM('1.  LRAMVA Summary'!M$67:M$68)*(MONTH($E80)-1)/12)*$H80</f>
        <v>0</v>
      </c>
      <c r="S80" s="197">
        <f>(SUM('1.  LRAMVA Summary'!N$55:N$66)+SUM('1.  LRAMVA Summary'!N$67:N$68)*(MONTH($E80)-1)/12)*$H80</f>
        <v>0</v>
      </c>
      <c r="T80" s="197">
        <f>(SUM('1.  LRAMVA Summary'!O$55:O$66)+SUM('1.  LRAMVA Summary'!O$67:O$68)*(MONTH($E80)-1)/12)*$H80</f>
        <v>0</v>
      </c>
      <c r="U80" s="197">
        <f>(SUM('1.  LRAMVA Summary'!P$55:P$66)+SUM('1.  LRAMVA Summary'!P$67:P$68)*(MONTH($E80)-1)/12)*$H80</f>
        <v>0</v>
      </c>
      <c r="V80" s="197">
        <f>(SUM('1.  LRAMVA Summary'!Q$55:Q$66)+SUM('1.  LRAMVA Summary'!Q$67:Q$68)*(MONTH($E80)-1)/12)*$H80</f>
        <v>0</v>
      </c>
      <c r="W80" s="198">
        <f t="shared" si="20"/>
        <v>0</v>
      </c>
    </row>
    <row r="81" spans="2:23">
      <c r="B81" s="717"/>
      <c r="C81" s="717"/>
      <c r="E81" s="181">
        <v>42186</v>
      </c>
      <c r="F81" s="181" t="s">
        <v>181</v>
      </c>
      <c r="G81" s="182" t="s">
        <v>68</v>
      </c>
      <c r="H81" s="196">
        <f>C$33/12</f>
        <v>9.1666666666666665E-4</v>
      </c>
      <c r="I81" s="197">
        <f>(SUM('1.  LRAMVA Summary'!D$55:D$66)+SUM('1.  LRAMVA Summary'!D$67:D$68)*(MONTH($E81)-1)/12)*$H81</f>
        <v>0</v>
      </c>
      <c r="J81" s="197">
        <f>(SUM('1.  LRAMVA Summary'!E$55:E$66)+SUM('1.  LRAMVA Summary'!E$67:E$68)*(MONTH($E81)-1)/12)*$H81</f>
        <v>0</v>
      </c>
      <c r="K81" s="197">
        <f>(SUM('1.  LRAMVA Summary'!F$55:F$66)+SUM('1.  LRAMVA Summary'!F$67:F$68)*(MONTH($E81)-1)/12)*$H81</f>
        <v>0</v>
      </c>
      <c r="L81" s="197">
        <f>(SUM('1.  LRAMVA Summary'!G$55:G$66)+SUM('1.  LRAMVA Summary'!G$67:G$68)*(MONTH($E81)-1)/12)*$H81</f>
        <v>0</v>
      </c>
      <c r="M81" s="197">
        <f>(SUM('1.  LRAMVA Summary'!H$55:H$66)+SUM('1.  LRAMVA Summary'!H$67:H$68)*(MONTH($E81)-1)/12)*$H81</f>
        <v>0</v>
      </c>
      <c r="N81" s="197">
        <f>(SUM('1.  LRAMVA Summary'!I$55:I$66)+SUM('1.  LRAMVA Summary'!I$67:I$68)*(MONTH($E81)-1)/12)*$H81</f>
        <v>0</v>
      </c>
      <c r="O81" s="197">
        <f>(SUM('1.  LRAMVA Summary'!J$55:J$66)+SUM('1.  LRAMVA Summary'!J$67:J$68)*(MONTH($E81)-1)/12)*$H81</f>
        <v>0</v>
      </c>
      <c r="P81" s="197">
        <f>(SUM('1.  LRAMVA Summary'!K$55:K$66)+SUM('1.  LRAMVA Summary'!K$67:K$68)*(MONTH($E81)-1)/12)*$H81</f>
        <v>0</v>
      </c>
      <c r="Q81" s="197">
        <f>(SUM('1.  LRAMVA Summary'!L$55:L$66)+SUM('1.  LRAMVA Summary'!L$67:L$68)*(MONTH($E81)-1)/12)*$H81</f>
        <v>0</v>
      </c>
      <c r="R81" s="197">
        <f>(SUM('1.  LRAMVA Summary'!M$55:M$66)+SUM('1.  LRAMVA Summary'!M$67:M$68)*(MONTH($E81)-1)/12)*$H81</f>
        <v>0</v>
      </c>
      <c r="S81" s="197">
        <f>(SUM('1.  LRAMVA Summary'!N$55:N$66)+SUM('1.  LRAMVA Summary'!N$67:N$68)*(MONTH($E81)-1)/12)*$H81</f>
        <v>0</v>
      </c>
      <c r="T81" s="197">
        <f>(SUM('1.  LRAMVA Summary'!O$55:O$66)+SUM('1.  LRAMVA Summary'!O$67:O$68)*(MONTH($E81)-1)/12)*$H81</f>
        <v>0</v>
      </c>
      <c r="U81" s="197">
        <f>(SUM('1.  LRAMVA Summary'!P$55:P$66)+SUM('1.  LRAMVA Summary'!P$67:P$68)*(MONTH($E81)-1)/12)*$H81</f>
        <v>0</v>
      </c>
      <c r="V81" s="197">
        <f>(SUM('1.  LRAMVA Summary'!Q$55:Q$66)+SUM('1.  LRAMVA Summary'!Q$67:Q$68)*(MONTH($E81)-1)/12)*$H81</f>
        <v>0</v>
      </c>
      <c r="W81" s="198">
        <f t="shared" si="20"/>
        <v>0</v>
      </c>
    </row>
    <row r="82" spans="2:23">
      <c r="B82" s="717"/>
      <c r="C82" s="717"/>
      <c r="E82" s="181">
        <v>42217</v>
      </c>
      <c r="F82" s="181" t="s">
        <v>181</v>
      </c>
      <c r="G82" s="182" t="s">
        <v>68</v>
      </c>
      <c r="H82" s="196">
        <f t="shared" ref="H82:H83" si="22">C$33/12</f>
        <v>9.1666666666666665E-4</v>
      </c>
      <c r="I82" s="197">
        <f>(SUM('1.  LRAMVA Summary'!D$55:D$66)+SUM('1.  LRAMVA Summary'!D$67:D$68)*(MONTH($E82)-1)/12)*$H82</f>
        <v>0</v>
      </c>
      <c r="J82" s="197">
        <f>(SUM('1.  LRAMVA Summary'!E$55:E$66)+SUM('1.  LRAMVA Summary'!E$67:E$68)*(MONTH($E82)-1)/12)*$H82</f>
        <v>0</v>
      </c>
      <c r="K82" s="197">
        <f>(SUM('1.  LRAMVA Summary'!F$55:F$66)+SUM('1.  LRAMVA Summary'!F$67:F$68)*(MONTH($E82)-1)/12)*$H82</f>
        <v>0</v>
      </c>
      <c r="L82" s="197">
        <f>(SUM('1.  LRAMVA Summary'!G$55:G$66)+SUM('1.  LRAMVA Summary'!G$67:G$68)*(MONTH($E82)-1)/12)*$H82</f>
        <v>0</v>
      </c>
      <c r="M82" s="197">
        <f>(SUM('1.  LRAMVA Summary'!H$55:H$66)+SUM('1.  LRAMVA Summary'!H$67:H$68)*(MONTH($E82)-1)/12)*$H82</f>
        <v>0</v>
      </c>
      <c r="N82" s="197">
        <f>(SUM('1.  LRAMVA Summary'!I$55:I$66)+SUM('1.  LRAMVA Summary'!I$67:I$68)*(MONTH($E82)-1)/12)*$H82</f>
        <v>0</v>
      </c>
      <c r="O82" s="197">
        <f>(SUM('1.  LRAMVA Summary'!J$55:J$66)+SUM('1.  LRAMVA Summary'!J$67:J$68)*(MONTH($E82)-1)/12)*$H82</f>
        <v>0</v>
      </c>
      <c r="P82" s="197">
        <f>(SUM('1.  LRAMVA Summary'!K$55:K$66)+SUM('1.  LRAMVA Summary'!K$67:K$68)*(MONTH($E82)-1)/12)*$H82</f>
        <v>0</v>
      </c>
      <c r="Q82" s="197">
        <f>(SUM('1.  LRAMVA Summary'!L$55:L$66)+SUM('1.  LRAMVA Summary'!L$67:L$68)*(MONTH($E82)-1)/12)*$H82</f>
        <v>0</v>
      </c>
      <c r="R82" s="197">
        <f>(SUM('1.  LRAMVA Summary'!M$55:M$66)+SUM('1.  LRAMVA Summary'!M$67:M$68)*(MONTH($E82)-1)/12)*$H82</f>
        <v>0</v>
      </c>
      <c r="S82" s="197">
        <f>(SUM('1.  LRAMVA Summary'!N$55:N$66)+SUM('1.  LRAMVA Summary'!N$67:N$68)*(MONTH($E82)-1)/12)*$H82</f>
        <v>0</v>
      </c>
      <c r="T82" s="197">
        <f>(SUM('1.  LRAMVA Summary'!O$55:O$66)+SUM('1.  LRAMVA Summary'!O$67:O$68)*(MONTH($E82)-1)/12)*$H82</f>
        <v>0</v>
      </c>
      <c r="U82" s="197">
        <f>(SUM('1.  LRAMVA Summary'!P$55:P$66)+SUM('1.  LRAMVA Summary'!P$67:P$68)*(MONTH($E82)-1)/12)*$H82</f>
        <v>0</v>
      </c>
      <c r="V82" s="197">
        <f>(SUM('1.  LRAMVA Summary'!Q$55:Q$66)+SUM('1.  LRAMVA Summary'!Q$67:Q$68)*(MONTH($E82)-1)/12)*$H82</f>
        <v>0</v>
      </c>
      <c r="W82" s="198">
        <f t="shared" si="20"/>
        <v>0</v>
      </c>
    </row>
    <row r="83" spans="2:23">
      <c r="B83" s="204"/>
      <c r="C83" s="205"/>
      <c r="E83" s="181">
        <v>42248</v>
      </c>
      <c r="F83" s="181" t="s">
        <v>181</v>
      </c>
      <c r="G83" s="182" t="s">
        <v>68</v>
      </c>
      <c r="H83" s="196">
        <f t="shared" si="22"/>
        <v>9.1666666666666665E-4</v>
      </c>
      <c r="I83" s="197">
        <f>(SUM('1.  LRAMVA Summary'!D$55:D$66)+SUM('1.  LRAMVA Summary'!D$67:D$68)*(MONTH($E83)-1)/12)*$H83</f>
        <v>0</v>
      </c>
      <c r="J83" s="197">
        <f>(SUM('1.  LRAMVA Summary'!E$55:E$66)+SUM('1.  LRAMVA Summary'!E$67:E$68)*(MONTH($E83)-1)/12)*$H83</f>
        <v>0</v>
      </c>
      <c r="K83" s="197">
        <f>(SUM('1.  LRAMVA Summary'!F$55:F$66)+SUM('1.  LRAMVA Summary'!F$67:F$68)*(MONTH($E83)-1)/12)*$H83</f>
        <v>0</v>
      </c>
      <c r="L83" s="197">
        <f>(SUM('1.  LRAMVA Summary'!G$55:G$66)+SUM('1.  LRAMVA Summary'!G$67:G$68)*(MONTH($E83)-1)/12)*$H83</f>
        <v>0</v>
      </c>
      <c r="M83" s="197">
        <f>(SUM('1.  LRAMVA Summary'!H$55:H$66)+SUM('1.  LRAMVA Summary'!H$67:H$68)*(MONTH($E83)-1)/12)*$H83</f>
        <v>0</v>
      </c>
      <c r="N83" s="197">
        <f>(SUM('1.  LRAMVA Summary'!I$55:I$66)+SUM('1.  LRAMVA Summary'!I$67:I$68)*(MONTH($E83)-1)/12)*$H83</f>
        <v>0</v>
      </c>
      <c r="O83" s="197">
        <f>(SUM('1.  LRAMVA Summary'!J$55:J$66)+SUM('1.  LRAMVA Summary'!J$67:J$68)*(MONTH($E83)-1)/12)*$H83</f>
        <v>0</v>
      </c>
      <c r="P83" s="197">
        <f>(SUM('1.  LRAMVA Summary'!K$55:K$66)+SUM('1.  LRAMVA Summary'!K$67:K$68)*(MONTH($E83)-1)/12)*$H83</f>
        <v>0</v>
      </c>
      <c r="Q83" s="197">
        <f>(SUM('1.  LRAMVA Summary'!L$55:L$66)+SUM('1.  LRAMVA Summary'!L$67:L$68)*(MONTH($E83)-1)/12)*$H83</f>
        <v>0</v>
      </c>
      <c r="R83" s="197">
        <f>(SUM('1.  LRAMVA Summary'!M$55:M$66)+SUM('1.  LRAMVA Summary'!M$67:M$68)*(MONTH($E83)-1)/12)*$H83</f>
        <v>0</v>
      </c>
      <c r="S83" s="197">
        <f>(SUM('1.  LRAMVA Summary'!N$55:N$66)+SUM('1.  LRAMVA Summary'!N$67:N$68)*(MONTH($E83)-1)/12)*$H83</f>
        <v>0</v>
      </c>
      <c r="T83" s="197">
        <f>(SUM('1.  LRAMVA Summary'!O$55:O$66)+SUM('1.  LRAMVA Summary'!O$67:O$68)*(MONTH($E83)-1)/12)*$H83</f>
        <v>0</v>
      </c>
      <c r="U83" s="197">
        <f>(SUM('1.  LRAMVA Summary'!P$55:P$66)+SUM('1.  LRAMVA Summary'!P$67:P$68)*(MONTH($E83)-1)/12)*$H83</f>
        <v>0</v>
      </c>
      <c r="V83" s="197">
        <f>(SUM('1.  LRAMVA Summary'!Q$55:Q$66)+SUM('1.  LRAMVA Summary'!Q$67:Q$68)*(MONTH($E83)-1)/12)*$H83</f>
        <v>0</v>
      </c>
      <c r="W83" s="198">
        <f t="shared" si="20"/>
        <v>0</v>
      </c>
    </row>
    <row r="84" spans="2:23">
      <c r="B84" s="1"/>
      <c r="E84" s="181">
        <v>42278</v>
      </c>
      <c r="F84" s="181" t="s">
        <v>181</v>
      </c>
      <c r="G84" s="182" t="s">
        <v>69</v>
      </c>
      <c r="H84" s="196">
        <f>C$34/12</f>
        <v>9.1666666666666665E-4</v>
      </c>
      <c r="I84" s="197">
        <f>(SUM('1.  LRAMVA Summary'!D$55:D$66)+SUM('1.  LRAMVA Summary'!D$67:D$68)*(MONTH($E84)-1)/12)*$H84</f>
        <v>0</v>
      </c>
      <c r="J84" s="197">
        <f>(SUM('1.  LRAMVA Summary'!E$55:E$66)+SUM('1.  LRAMVA Summary'!E$67:E$68)*(MONTH($E84)-1)/12)*$H84</f>
        <v>0</v>
      </c>
      <c r="K84" s="197">
        <f>(SUM('1.  LRAMVA Summary'!F$55:F$66)+SUM('1.  LRAMVA Summary'!F$67:F$68)*(MONTH($E84)-1)/12)*$H84</f>
        <v>0</v>
      </c>
      <c r="L84" s="197">
        <f>(SUM('1.  LRAMVA Summary'!G$55:G$66)+SUM('1.  LRAMVA Summary'!G$67:G$68)*(MONTH($E84)-1)/12)*$H84</f>
        <v>0</v>
      </c>
      <c r="M84" s="197">
        <f>(SUM('1.  LRAMVA Summary'!H$55:H$66)+SUM('1.  LRAMVA Summary'!H$67:H$68)*(MONTH($E84)-1)/12)*$H84</f>
        <v>0</v>
      </c>
      <c r="N84" s="197">
        <f>(SUM('1.  LRAMVA Summary'!I$55:I$66)+SUM('1.  LRAMVA Summary'!I$67:I$68)*(MONTH($E84)-1)/12)*$H84</f>
        <v>0</v>
      </c>
      <c r="O84" s="197">
        <f>(SUM('1.  LRAMVA Summary'!J$55:J$66)+SUM('1.  LRAMVA Summary'!J$67:J$68)*(MONTH($E84)-1)/12)*$H84</f>
        <v>0</v>
      </c>
      <c r="P84" s="197">
        <f>(SUM('1.  LRAMVA Summary'!K$55:K$66)+SUM('1.  LRAMVA Summary'!K$67:K$68)*(MONTH($E84)-1)/12)*$H84</f>
        <v>0</v>
      </c>
      <c r="Q84" s="197">
        <f>(SUM('1.  LRAMVA Summary'!L$55:L$66)+SUM('1.  LRAMVA Summary'!L$67:L$68)*(MONTH($E84)-1)/12)*$H84</f>
        <v>0</v>
      </c>
      <c r="R84" s="197">
        <f>(SUM('1.  LRAMVA Summary'!M$55:M$66)+SUM('1.  LRAMVA Summary'!M$67:M$68)*(MONTH($E84)-1)/12)*$H84</f>
        <v>0</v>
      </c>
      <c r="S84" s="197">
        <f>(SUM('1.  LRAMVA Summary'!N$55:N$66)+SUM('1.  LRAMVA Summary'!N$67:N$68)*(MONTH($E84)-1)/12)*$H84</f>
        <v>0</v>
      </c>
      <c r="T84" s="197">
        <f>(SUM('1.  LRAMVA Summary'!O$55:O$66)+SUM('1.  LRAMVA Summary'!O$67:O$68)*(MONTH($E84)-1)/12)*$H84</f>
        <v>0</v>
      </c>
      <c r="U84" s="197">
        <f>(SUM('1.  LRAMVA Summary'!P$55:P$66)+SUM('1.  LRAMVA Summary'!P$67:P$68)*(MONTH($E84)-1)/12)*$H84</f>
        <v>0</v>
      </c>
      <c r="V84" s="197">
        <f>(SUM('1.  LRAMVA Summary'!Q$55:Q$66)+SUM('1.  LRAMVA Summary'!Q$67:Q$68)*(MONTH($E84)-1)/12)*$H84</f>
        <v>0</v>
      </c>
      <c r="W84" s="198">
        <f t="shared" si="20"/>
        <v>0</v>
      </c>
    </row>
    <row r="85" spans="2:23">
      <c r="E85" s="181">
        <v>42309</v>
      </c>
      <c r="F85" s="181" t="s">
        <v>181</v>
      </c>
      <c r="G85" s="182" t="s">
        <v>69</v>
      </c>
      <c r="H85" s="196">
        <f t="shared" ref="H85:H86" si="23">C$34/12</f>
        <v>9.1666666666666665E-4</v>
      </c>
      <c r="I85" s="197">
        <f>(SUM('1.  LRAMVA Summary'!D$55:D$66)+SUM('1.  LRAMVA Summary'!D$67:D$68)*(MONTH($E85)-1)/12)*$H85</f>
        <v>0</v>
      </c>
      <c r="J85" s="197">
        <f>(SUM('1.  LRAMVA Summary'!E$55:E$66)+SUM('1.  LRAMVA Summary'!E$67:E$68)*(MONTH($E85)-1)/12)*$H85</f>
        <v>0</v>
      </c>
      <c r="K85" s="197">
        <f>(SUM('1.  LRAMVA Summary'!F$55:F$66)+SUM('1.  LRAMVA Summary'!F$67:F$68)*(MONTH($E85)-1)/12)*$H85</f>
        <v>0</v>
      </c>
      <c r="L85" s="197">
        <f>(SUM('1.  LRAMVA Summary'!G$55:G$66)+SUM('1.  LRAMVA Summary'!G$67:G$68)*(MONTH($E85)-1)/12)*$H85</f>
        <v>0</v>
      </c>
      <c r="M85" s="197">
        <f>(SUM('1.  LRAMVA Summary'!H$55:H$66)+SUM('1.  LRAMVA Summary'!H$67:H$68)*(MONTH($E85)-1)/12)*$H85</f>
        <v>0</v>
      </c>
      <c r="N85" s="197">
        <f>(SUM('1.  LRAMVA Summary'!I$55:I$66)+SUM('1.  LRAMVA Summary'!I$67:I$68)*(MONTH($E85)-1)/12)*$H85</f>
        <v>0</v>
      </c>
      <c r="O85" s="197">
        <f>(SUM('1.  LRAMVA Summary'!J$55:J$66)+SUM('1.  LRAMVA Summary'!J$67:J$68)*(MONTH($E85)-1)/12)*$H85</f>
        <v>0</v>
      </c>
      <c r="P85" s="197">
        <f>(SUM('1.  LRAMVA Summary'!K$55:K$66)+SUM('1.  LRAMVA Summary'!K$67:K$68)*(MONTH($E85)-1)/12)*$H85</f>
        <v>0</v>
      </c>
      <c r="Q85" s="197">
        <f>(SUM('1.  LRAMVA Summary'!L$55:L$66)+SUM('1.  LRAMVA Summary'!L$67:L$68)*(MONTH($E85)-1)/12)*$H85</f>
        <v>0</v>
      </c>
      <c r="R85" s="197">
        <f>(SUM('1.  LRAMVA Summary'!M$55:M$66)+SUM('1.  LRAMVA Summary'!M$67:M$68)*(MONTH($E85)-1)/12)*$H85</f>
        <v>0</v>
      </c>
      <c r="S85" s="197">
        <f>(SUM('1.  LRAMVA Summary'!N$55:N$66)+SUM('1.  LRAMVA Summary'!N$67:N$68)*(MONTH($E85)-1)/12)*$H85</f>
        <v>0</v>
      </c>
      <c r="T85" s="197">
        <f>(SUM('1.  LRAMVA Summary'!O$55:O$66)+SUM('1.  LRAMVA Summary'!O$67:O$68)*(MONTH($E85)-1)/12)*$H85</f>
        <v>0</v>
      </c>
      <c r="U85" s="197">
        <f>(SUM('1.  LRAMVA Summary'!P$55:P$66)+SUM('1.  LRAMVA Summary'!P$67:P$68)*(MONTH($E85)-1)/12)*$H85</f>
        <v>0</v>
      </c>
      <c r="V85" s="197">
        <f>(SUM('1.  LRAMVA Summary'!Q$55:Q$66)+SUM('1.  LRAMVA Summary'!Q$67:Q$68)*(MONTH($E85)-1)/12)*$H85</f>
        <v>0</v>
      </c>
      <c r="W85" s="198">
        <f t="shared" si="20"/>
        <v>0</v>
      </c>
    </row>
    <row r="86" spans="2:23">
      <c r="E86" s="181">
        <v>42339</v>
      </c>
      <c r="F86" s="181" t="s">
        <v>181</v>
      </c>
      <c r="G86" s="182" t="s">
        <v>69</v>
      </c>
      <c r="H86" s="196">
        <f t="shared" si="23"/>
        <v>9.1666666666666665E-4</v>
      </c>
      <c r="I86" s="197">
        <f>(SUM('1.  LRAMVA Summary'!D$55:D$66)+SUM('1.  LRAMVA Summary'!D$67:D$68)*(MONTH($E86)-1)/12)*$H86</f>
        <v>0</v>
      </c>
      <c r="J86" s="197">
        <f>(SUM('1.  LRAMVA Summary'!E$55:E$66)+SUM('1.  LRAMVA Summary'!E$67:E$68)*(MONTH($E86)-1)/12)*$H86</f>
        <v>0</v>
      </c>
      <c r="K86" s="197">
        <f>(SUM('1.  LRAMVA Summary'!F$55:F$66)+SUM('1.  LRAMVA Summary'!F$67:F$68)*(MONTH($E86)-1)/12)*$H86</f>
        <v>0</v>
      </c>
      <c r="L86" s="197">
        <f>(SUM('1.  LRAMVA Summary'!G$55:G$66)+SUM('1.  LRAMVA Summary'!G$67:G$68)*(MONTH($E86)-1)/12)*$H86</f>
        <v>0</v>
      </c>
      <c r="M86" s="197">
        <f>(SUM('1.  LRAMVA Summary'!H$55:H$66)+SUM('1.  LRAMVA Summary'!H$67:H$68)*(MONTH($E86)-1)/12)*$H86</f>
        <v>0</v>
      </c>
      <c r="N86" s="197">
        <f>(SUM('1.  LRAMVA Summary'!I$55:I$66)+SUM('1.  LRAMVA Summary'!I$67:I$68)*(MONTH($E86)-1)/12)*$H86</f>
        <v>0</v>
      </c>
      <c r="O86" s="197">
        <f>(SUM('1.  LRAMVA Summary'!J$55:J$66)+SUM('1.  LRAMVA Summary'!J$67:J$68)*(MONTH($E86)-1)/12)*$H86</f>
        <v>0</v>
      </c>
      <c r="P86" s="197">
        <f>(SUM('1.  LRAMVA Summary'!K$55:K$66)+SUM('1.  LRAMVA Summary'!K$67:K$68)*(MONTH($E86)-1)/12)*$H86</f>
        <v>0</v>
      </c>
      <c r="Q86" s="197">
        <f>(SUM('1.  LRAMVA Summary'!L$55:L$66)+SUM('1.  LRAMVA Summary'!L$67:L$68)*(MONTH($E86)-1)/12)*$H86</f>
        <v>0</v>
      </c>
      <c r="R86" s="197">
        <f>(SUM('1.  LRAMVA Summary'!M$55:M$66)+SUM('1.  LRAMVA Summary'!M$67:M$68)*(MONTH($E86)-1)/12)*$H86</f>
        <v>0</v>
      </c>
      <c r="S86" s="197">
        <f>(SUM('1.  LRAMVA Summary'!N$55:N$66)+SUM('1.  LRAMVA Summary'!N$67:N$68)*(MONTH($E86)-1)/12)*$H86</f>
        <v>0</v>
      </c>
      <c r="T86" s="197">
        <f>(SUM('1.  LRAMVA Summary'!O$55:O$66)+SUM('1.  LRAMVA Summary'!O$67:O$68)*(MONTH($E86)-1)/12)*$H86</f>
        <v>0</v>
      </c>
      <c r="U86" s="197">
        <f>(SUM('1.  LRAMVA Summary'!P$55:P$66)+SUM('1.  LRAMVA Summary'!P$67:P$68)*(MONTH($E86)-1)/12)*$H86</f>
        <v>0</v>
      </c>
      <c r="V86" s="197">
        <f>(SUM('1.  LRAMVA Summary'!Q$55:Q$66)+SUM('1.  LRAMVA Summary'!Q$67:Q$68)*(MONTH($E86)-1)/12)*$H86</f>
        <v>0</v>
      </c>
      <c r="W86" s="198">
        <f t="shared" si="20"/>
        <v>0</v>
      </c>
    </row>
    <row r="87" spans="2:23" ht="15" thickBot="1">
      <c r="E87" s="183" t="s">
        <v>462</v>
      </c>
      <c r="F87" s="183"/>
      <c r="G87" s="184"/>
      <c r="H87" s="185"/>
      <c r="I87" s="186">
        <f>SUM(I74:I86)</f>
        <v>0</v>
      </c>
      <c r="J87" s="186">
        <f>SUM(J74:J86)</f>
        <v>0</v>
      </c>
      <c r="K87" s="186">
        <f t="shared" ref="K87:O87" si="24">SUM(K74:K86)</f>
        <v>0</v>
      </c>
      <c r="L87" s="186">
        <f t="shared" si="24"/>
        <v>0</v>
      </c>
      <c r="M87" s="186">
        <f t="shared" si="24"/>
        <v>0</v>
      </c>
      <c r="N87" s="186">
        <f t="shared" si="24"/>
        <v>0</v>
      </c>
      <c r="O87" s="186">
        <f t="shared" si="24"/>
        <v>0</v>
      </c>
      <c r="P87" s="186">
        <f t="shared" ref="P87:V87" si="25">SUM(P74:P86)</f>
        <v>0</v>
      </c>
      <c r="Q87" s="186">
        <f t="shared" si="25"/>
        <v>0</v>
      </c>
      <c r="R87" s="186">
        <f t="shared" si="25"/>
        <v>0</v>
      </c>
      <c r="S87" s="186">
        <f t="shared" si="25"/>
        <v>0</v>
      </c>
      <c r="T87" s="186">
        <f t="shared" si="25"/>
        <v>0</v>
      </c>
      <c r="U87" s="186">
        <f t="shared" si="25"/>
        <v>0</v>
      </c>
      <c r="V87" s="186">
        <f t="shared" si="25"/>
        <v>0</v>
      </c>
      <c r="W87" s="186">
        <f>SUM(W74:W86)</f>
        <v>0</v>
      </c>
    </row>
    <row r="88" spans="2:23" ht="15" thickTop="1">
      <c r="E88" s="187" t="s">
        <v>67</v>
      </c>
      <c r="F88" s="187"/>
      <c r="G88" s="188"/>
      <c r="H88" s="189"/>
      <c r="I88" s="190"/>
      <c r="J88" s="190"/>
      <c r="K88" s="190"/>
      <c r="L88" s="190"/>
      <c r="M88" s="190"/>
      <c r="N88" s="190"/>
      <c r="O88" s="190"/>
      <c r="P88" s="190"/>
      <c r="Q88" s="190"/>
      <c r="R88" s="190"/>
      <c r="S88" s="190"/>
      <c r="T88" s="190"/>
      <c r="U88" s="190"/>
      <c r="V88" s="190"/>
      <c r="W88" s="191"/>
    </row>
    <row r="89" spans="2:23">
      <c r="E89" s="192" t="s">
        <v>428</v>
      </c>
      <c r="F89" s="192"/>
      <c r="G89" s="193"/>
      <c r="H89" s="194"/>
      <c r="I89" s="195">
        <f>I87+I88</f>
        <v>0</v>
      </c>
      <c r="J89" s="195">
        <f t="shared" ref="J89" si="26">J87+J88</f>
        <v>0</v>
      </c>
      <c r="K89" s="195">
        <f t="shared" ref="K89" si="27">K87+K88</f>
        <v>0</v>
      </c>
      <c r="L89" s="195">
        <f t="shared" ref="L89" si="28">L87+L88</f>
        <v>0</v>
      </c>
      <c r="M89" s="195">
        <f t="shared" ref="M89" si="29">M87+M88</f>
        <v>0</v>
      </c>
      <c r="N89" s="195">
        <f t="shared" ref="N89" si="30">N87+N88</f>
        <v>0</v>
      </c>
      <c r="O89" s="195">
        <f t="shared" ref="O89:U89" si="31">O87+O88</f>
        <v>0</v>
      </c>
      <c r="P89" s="195">
        <f t="shared" si="31"/>
        <v>0</v>
      </c>
      <c r="Q89" s="195">
        <f t="shared" si="31"/>
        <v>0</v>
      </c>
      <c r="R89" s="195">
        <f t="shared" si="31"/>
        <v>0</v>
      </c>
      <c r="S89" s="195">
        <f t="shared" si="31"/>
        <v>0</v>
      </c>
      <c r="T89" s="195">
        <f t="shared" si="31"/>
        <v>0</v>
      </c>
      <c r="U89" s="195">
        <f t="shared" si="31"/>
        <v>0</v>
      </c>
      <c r="V89" s="195">
        <f t="shared" ref="V89" si="32">V87+V88</f>
        <v>0</v>
      </c>
      <c r="W89" s="195">
        <f t="shared" ref="W89" si="33">W87+W88</f>
        <v>0</v>
      </c>
    </row>
    <row r="90" spans="2:23">
      <c r="E90" s="181">
        <v>42370</v>
      </c>
      <c r="F90" s="181" t="s">
        <v>183</v>
      </c>
      <c r="G90" s="182" t="s">
        <v>65</v>
      </c>
      <c r="H90" s="196">
        <f>$C$35/12</f>
        <v>9.1666666666666665E-4</v>
      </c>
      <c r="I90" s="197">
        <f>(SUM('1.  LRAMVA Summary'!D$55:D$69)+SUM('1.  LRAMVA Summary'!D$70:D$71)*(MONTH($E90)-1)/12)*$H90</f>
        <v>0</v>
      </c>
      <c r="J90" s="197">
        <f>(SUM('1.  LRAMVA Summary'!E$55:E$69)+SUM('1.  LRAMVA Summary'!E$70:E$71)*(MONTH($E90)-1)/12)*$H90</f>
        <v>0</v>
      </c>
      <c r="K90" s="197">
        <f>(SUM('1.  LRAMVA Summary'!F$55:F$69)+SUM('1.  LRAMVA Summary'!F$70:F$71)*(MONTH($E90)-1)/12)*$H90</f>
        <v>0</v>
      </c>
      <c r="L90" s="197">
        <f>(SUM('1.  LRAMVA Summary'!G$55:G$69)+SUM('1.  LRAMVA Summary'!G$70:G$71)*(MONTH($E90)-1)/12)*$H90</f>
        <v>0</v>
      </c>
      <c r="M90" s="197">
        <f>(SUM('1.  LRAMVA Summary'!H$55:H$69)+SUM('1.  LRAMVA Summary'!H$70:H$71)*(MONTH($E90)-1)/12)*$H90</f>
        <v>0</v>
      </c>
      <c r="N90" s="197">
        <f>(SUM('1.  LRAMVA Summary'!I$55:I$69)+SUM('1.  LRAMVA Summary'!I$70:I$71)*(MONTH($E90)-1)/12)*$H90</f>
        <v>0</v>
      </c>
      <c r="O90" s="197">
        <f>(SUM('1.  LRAMVA Summary'!J$55:J$69)+SUM('1.  LRAMVA Summary'!J$70:J$71)*(MONTH($E90)-1)/12)*$H90</f>
        <v>0</v>
      </c>
      <c r="P90" s="197">
        <f>(SUM('1.  LRAMVA Summary'!K$55:K$69)+SUM('1.  LRAMVA Summary'!K$70:K$71)*(MONTH($E90)-1)/12)*$H90</f>
        <v>0</v>
      </c>
      <c r="Q90" s="197">
        <f>(SUM('1.  LRAMVA Summary'!L$55:L$69)+SUM('1.  LRAMVA Summary'!L$70:L$71)*(MONTH($E90)-1)/12)*$H90</f>
        <v>0</v>
      </c>
      <c r="R90" s="197">
        <f>(SUM('1.  LRAMVA Summary'!M$55:M$69)+SUM('1.  LRAMVA Summary'!M$70:M$71)*(MONTH($E90)-1)/12)*$H90</f>
        <v>0</v>
      </c>
      <c r="S90" s="197">
        <f>(SUM('1.  LRAMVA Summary'!N$55:N$69)+SUM('1.  LRAMVA Summary'!N$70:N$71)*(MONTH($E90)-1)/12)*$H90</f>
        <v>0</v>
      </c>
      <c r="T90" s="197">
        <f>(SUM('1.  LRAMVA Summary'!O$55:O$69)+SUM('1.  LRAMVA Summary'!O$70:O$71)*(MONTH($E90)-1)/12)*$H90</f>
        <v>0</v>
      </c>
      <c r="U90" s="197">
        <f>(SUM('1.  LRAMVA Summary'!P$55:P$69)+SUM('1.  LRAMVA Summary'!P$70:P$71)*(MONTH($E90)-1)/12)*$H90</f>
        <v>0</v>
      </c>
      <c r="V90" s="197">
        <f>(SUM('1.  LRAMVA Summary'!Q$55:Q$69)+SUM('1.  LRAMVA Summary'!Q$70:Q$71)*(MONTH($E90)-1)/12)*$H90</f>
        <v>0</v>
      </c>
      <c r="W90" s="198">
        <f>SUM(I90:V90)</f>
        <v>0</v>
      </c>
    </row>
    <row r="91" spans="2:23">
      <c r="E91" s="181">
        <v>42401</v>
      </c>
      <c r="F91" s="181" t="s">
        <v>183</v>
      </c>
      <c r="G91" s="182" t="s">
        <v>65</v>
      </c>
      <c r="H91" s="196">
        <f t="shared" ref="H91:H92" si="34">$C$35/12</f>
        <v>9.1666666666666665E-4</v>
      </c>
      <c r="I91" s="197">
        <f>(SUM('1.  LRAMVA Summary'!D$55:D$69)+SUM('1.  LRAMVA Summary'!D$70:D$71)*(MONTH($E91)-1)/12)*$H91</f>
        <v>0</v>
      </c>
      <c r="J91" s="197">
        <f>(SUM('1.  LRAMVA Summary'!E$55:E$69)+SUM('1.  LRAMVA Summary'!E$70:E$71)*(MONTH($E91)-1)/12)*$H91</f>
        <v>0</v>
      </c>
      <c r="K91" s="197">
        <f>(SUM('1.  LRAMVA Summary'!F$55:F$69)+SUM('1.  LRAMVA Summary'!F$70:F$71)*(MONTH($E91)-1)/12)*$H91</f>
        <v>0</v>
      </c>
      <c r="L91" s="197">
        <f>(SUM('1.  LRAMVA Summary'!G$55:G$69)+SUM('1.  LRAMVA Summary'!G$70:G$71)*(MONTH($E91)-1)/12)*$H91</f>
        <v>0</v>
      </c>
      <c r="M91" s="197">
        <f>(SUM('1.  LRAMVA Summary'!H$55:H$69)+SUM('1.  LRAMVA Summary'!H$70:H$71)*(MONTH($E91)-1)/12)*$H91</f>
        <v>0</v>
      </c>
      <c r="N91" s="197">
        <f>(SUM('1.  LRAMVA Summary'!I$55:I$69)+SUM('1.  LRAMVA Summary'!I$70:I$71)*(MONTH($E91)-1)/12)*$H91</f>
        <v>0</v>
      </c>
      <c r="O91" s="197">
        <f>(SUM('1.  LRAMVA Summary'!J$55:J$69)+SUM('1.  LRAMVA Summary'!J$70:J$71)*(MONTH($E91)-1)/12)*$H91</f>
        <v>0</v>
      </c>
      <c r="P91" s="197">
        <f>(SUM('1.  LRAMVA Summary'!K$55:K$69)+SUM('1.  LRAMVA Summary'!K$70:K$71)*(MONTH($E91)-1)/12)*$H91</f>
        <v>0</v>
      </c>
      <c r="Q91" s="197">
        <f>(SUM('1.  LRAMVA Summary'!L$55:L$69)+SUM('1.  LRAMVA Summary'!L$70:L$71)*(MONTH($E91)-1)/12)*$H91</f>
        <v>0</v>
      </c>
      <c r="R91" s="197">
        <f>(SUM('1.  LRAMVA Summary'!M$55:M$69)+SUM('1.  LRAMVA Summary'!M$70:M$71)*(MONTH($E91)-1)/12)*$H91</f>
        <v>0</v>
      </c>
      <c r="S91" s="197">
        <f>(SUM('1.  LRAMVA Summary'!N$55:N$69)+SUM('1.  LRAMVA Summary'!N$70:N$71)*(MONTH($E91)-1)/12)*$H91</f>
        <v>0</v>
      </c>
      <c r="T91" s="197">
        <f>(SUM('1.  LRAMVA Summary'!O$55:O$69)+SUM('1.  LRAMVA Summary'!O$70:O$71)*(MONTH($E91)-1)/12)*$H91</f>
        <v>0</v>
      </c>
      <c r="U91" s="197">
        <f>(SUM('1.  LRAMVA Summary'!P$55:P$69)+SUM('1.  LRAMVA Summary'!P$70:P$71)*(MONTH($E91)-1)/12)*$H91</f>
        <v>0</v>
      </c>
      <c r="V91" s="197">
        <f>(SUM('1.  LRAMVA Summary'!Q$55:Q$69)+SUM('1.  LRAMVA Summary'!Q$70:Q$71)*(MONTH($E91)-1)/12)*$H91</f>
        <v>0</v>
      </c>
      <c r="W91" s="198">
        <f t="shared" ref="W91:W101" si="35">SUM(I91:V91)</f>
        <v>0</v>
      </c>
    </row>
    <row r="92" spans="2:23" ht="14.25" customHeight="1">
      <c r="E92" s="181">
        <v>42430</v>
      </c>
      <c r="F92" s="181" t="s">
        <v>183</v>
      </c>
      <c r="G92" s="182" t="s">
        <v>65</v>
      </c>
      <c r="H92" s="196">
        <f t="shared" si="34"/>
        <v>9.1666666666666665E-4</v>
      </c>
      <c r="I92" s="197">
        <f>(SUM('1.  LRAMVA Summary'!D$55:D$69)+SUM('1.  LRAMVA Summary'!D$70:D$71)*(MONTH($E92)-1)/12)*$H92</f>
        <v>0</v>
      </c>
      <c r="J92" s="197">
        <f>(SUM('1.  LRAMVA Summary'!E$55:E$69)+SUM('1.  LRAMVA Summary'!E$70:E$71)*(MONTH($E92)-1)/12)*$H92</f>
        <v>0</v>
      </c>
      <c r="K92" s="197">
        <f>(SUM('1.  LRAMVA Summary'!F$55:F$69)+SUM('1.  LRAMVA Summary'!F$70:F$71)*(MONTH($E92)-1)/12)*$H92</f>
        <v>0</v>
      </c>
      <c r="L92" s="197">
        <f>(SUM('1.  LRAMVA Summary'!G$55:G$69)+SUM('1.  LRAMVA Summary'!G$70:G$71)*(MONTH($E92)-1)/12)*$H92</f>
        <v>0</v>
      </c>
      <c r="M92" s="197">
        <f>(SUM('1.  LRAMVA Summary'!H$55:H$69)+SUM('1.  LRAMVA Summary'!H$70:H$71)*(MONTH($E92)-1)/12)*$H92</f>
        <v>0</v>
      </c>
      <c r="N92" s="197">
        <f>(SUM('1.  LRAMVA Summary'!I$55:I$69)+SUM('1.  LRAMVA Summary'!I$70:I$71)*(MONTH($E92)-1)/12)*$H92</f>
        <v>0</v>
      </c>
      <c r="O92" s="197">
        <f>(SUM('1.  LRAMVA Summary'!J$55:J$69)+SUM('1.  LRAMVA Summary'!J$70:J$71)*(MONTH($E92)-1)/12)*$H92</f>
        <v>0</v>
      </c>
      <c r="P92" s="197">
        <f>(SUM('1.  LRAMVA Summary'!K$55:K$69)+SUM('1.  LRAMVA Summary'!K$70:K$71)*(MONTH($E92)-1)/12)*$H92</f>
        <v>0</v>
      </c>
      <c r="Q92" s="197">
        <f>(SUM('1.  LRAMVA Summary'!L$55:L$69)+SUM('1.  LRAMVA Summary'!L$70:L$71)*(MONTH($E92)-1)/12)*$H92</f>
        <v>0</v>
      </c>
      <c r="R92" s="197">
        <f>(SUM('1.  LRAMVA Summary'!M$55:M$69)+SUM('1.  LRAMVA Summary'!M$70:M$71)*(MONTH($E92)-1)/12)*$H92</f>
        <v>0</v>
      </c>
      <c r="S92" s="197">
        <f>(SUM('1.  LRAMVA Summary'!N$55:N$69)+SUM('1.  LRAMVA Summary'!N$70:N$71)*(MONTH($E92)-1)/12)*$H92</f>
        <v>0</v>
      </c>
      <c r="T92" s="197">
        <f>(SUM('1.  LRAMVA Summary'!O$55:O$69)+SUM('1.  LRAMVA Summary'!O$70:O$71)*(MONTH($E92)-1)/12)*$H92</f>
        <v>0</v>
      </c>
      <c r="U92" s="197">
        <f>(SUM('1.  LRAMVA Summary'!P$55:P$69)+SUM('1.  LRAMVA Summary'!P$70:P$71)*(MONTH($E92)-1)/12)*$H92</f>
        <v>0</v>
      </c>
      <c r="V92" s="197">
        <f>(SUM('1.  LRAMVA Summary'!Q$55:Q$69)+SUM('1.  LRAMVA Summary'!Q$70:Q$71)*(MONTH($E92)-1)/12)*$H92</f>
        <v>0</v>
      </c>
      <c r="W92" s="198">
        <f t="shared" si="35"/>
        <v>0</v>
      </c>
    </row>
    <row r="93" spans="2:23" s="8" customFormat="1">
      <c r="B93" s="10"/>
      <c r="C93" s="1"/>
      <c r="D93" s="1"/>
      <c r="E93" s="181">
        <v>42461</v>
      </c>
      <c r="F93" s="181" t="s">
        <v>183</v>
      </c>
      <c r="G93" s="182" t="s">
        <v>66</v>
      </c>
      <c r="H93" s="196">
        <f>$C$36/12</f>
        <v>9.1666666666666665E-4</v>
      </c>
      <c r="I93" s="197">
        <f>(SUM('1.  LRAMVA Summary'!D$55:D$69)+SUM('1.  LRAMVA Summary'!D$70:D$71)*(MONTH($E93)-1)/12)*$H93</f>
        <v>0</v>
      </c>
      <c r="J93" s="197">
        <f>(SUM('1.  LRAMVA Summary'!E$55:E$69)+SUM('1.  LRAMVA Summary'!E$70:E$71)*(MONTH($E93)-1)/12)*$H93</f>
        <v>0</v>
      </c>
      <c r="K93" s="197">
        <f>(SUM('1.  LRAMVA Summary'!F$55:F$69)+SUM('1.  LRAMVA Summary'!F$70:F$71)*(MONTH($E93)-1)/12)*$H93</f>
        <v>0</v>
      </c>
      <c r="L93" s="197">
        <f>(SUM('1.  LRAMVA Summary'!G$55:G$69)+SUM('1.  LRAMVA Summary'!G$70:G$71)*(MONTH($E93)-1)/12)*$H93</f>
        <v>0</v>
      </c>
      <c r="M93" s="197">
        <f>(SUM('1.  LRAMVA Summary'!H$55:H$69)+SUM('1.  LRAMVA Summary'!H$70:H$71)*(MONTH($E93)-1)/12)*$H93</f>
        <v>0</v>
      </c>
      <c r="N93" s="197">
        <f>(SUM('1.  LRAMVA Summary'!I$55:I$69)+SUM('1.  LRAMVA Summary'!I$70:I$71)*(MONTH($E93)-1)/12)*$H93</f>
        <v>0</v>
      </c>
      <c r="O93" s="197">
        <f>(SUM('1.  LRAMVA Summary'!J$55:J$69)+SUM('1.  LRAMVA Summary'!J$70:J$71)*(MONTH($E93)-1)/12)*$H93</f>
        <v>0</v>
      </c>
      <c r="P93" s="197">
        <f>(SUM('1.  LRAMVA Summary'!K$55:K$69)+SUM('1.  LRAMVA Summary'!K$70:K$71)*(MONTH($E93)-1)/12)*$H93</f>
        <v>0</v>
      </c>
      <c r="Q93" s="197">
        <f>(SUM('1.  LRAMVA Summary'!L$55:L$69)+SUM('1.  LRAMVA Summary'!L$70:L$71)*(MONTH($E93)-1)/12)*$H93</f>
        <v>0</v>
      </c>
      <c r="R93" s="197">
        <f>(SUM('1.  LRAMVA Summary'!M$55:M$69)+SUM('1.  LRAMVA Summary'!M$70:M$71)*(MONTH($E93)-1)/12)*$H93</f>
        <v>0</v>
      </c>
      <c r="S93" s="197">
        <f>(SUM('1.  LRAMVA Summary'!N$55:N$69)+SUM('1.  LRAMVA Summary'!N$70:N$71)*(MONTH($E93)-1)/12)*$H93</f>
        <v>0</v>
      </c>
      <c r="T93" s="197">
        <f>(SUM('1.  LRAMVA Summary'!O$55:O$69)+SUM('1.  LRAMVA Summary'!O$70:O$71)*(MONTH($E93)-1)/12)*$H93</f>
        <v>0</v>
      </c>
      <c r="U93" s="197">
        <f>(SUM('1.  LRAMVA Summary'!P$55:P$69)+SUM('1.  LRAMVA Summary'!P$70:P$71)*(MONTH($E93)-1)/12)*$H93</f>
        <v>0</v>
      </c>
      <c r="V93" s="197">
        <f>(SUM('1.  LRAMVA Summary'!Q$55:Q$69)+SUM('1.  LRAMVA Summary'!Q$70:Q$71)*(MONTH($E93)-1)/12)*$H93</f>
        <v>0</v>
      </c>
      <c r="W93" s="198">
        <f t="shared" si="35"/>
        <v>0</v>
      </c>
    </row>
    <row r="94" spans="2:23">
      <c r="E94" s="181">
        <v>42491</v>
      </c>
      <c r="F94" s="181" t="s">
        <v>183</v>
      </c>
      <c r="G94" s="182" t="s">
        <v>66</v>
      </c>
      <c r="H94" s="196">
        <f t="shared" ref="H94:H95" si="36">$C$36/12</f>
        <v>9.1666666666666665E-4</v>
      </c>
      <c r="I94" s="197">
        <f>(SUM('1.  LRAMVA Summary'!D$55:D$69)+SUM('1.  LRAMVA Summary'!D$70:D$71)*(MONTH($E94)-1)/12)*$H94</f>
        <v>0</v>
      </c>
      <c r="J94" s="197">
        <f>(SUM('1.  LRAMVA Summary'!E$55:E$69)+SUM('1.  LRAMVA Summary'!E$70:E$71)*(MONTH($E94)-1)/12)*$H94</f>
        <v>0</v>
      </c>
      <c r="K94" s="197">
        <f>(SUM('1.  LRAMVA Summary'!F$55:F$69)+SUM('1.  LRAMVA Summary'!F$70:F$71)*(MONTH($E94)-1)/12)*$H94</f>
        <v>0</v>
      </c>
      <c r="L94" s="197">
        <f>(SUM('1.  LRAMVA Summary'!G$55:G$69)+SUM('1.  LRAMVA Summary'!G$70:G$71)*(MONTH($E94)-1)/12)*$H94</f>
        <v>0</v>
      </c>
      <c r="M94" s="197">
        <f>(SUM('1.  LRAMVA Summary'!H$55:H$69)+SUM('1.  LRAMVA Summary'!H$70:H$71)*(MONTH($E94)-1)/12)*$H94</f>
        <v>0</v>
      </c>
      <c r="N94" s="197">
        <f>(SUM('1.  LRAMVA Summary'!I$55:I$69)+SUM('1.  LRAMVA Summary'!I$70:I$71)*(MONTH($E94)-1)/12)*$H94</f>
        <v>0</v>
      </c>
      <c r="O94" s="197">
        <f>(SUM('1.  LRAMVA Summary'!J$55:J$69)+SUM('1.  LRAMVA Summary'!J$70:J$71)*(MONTH($E94)-1)/12)*$H94</f>
        <v>0</v>
      </c>
      <c r="P94" s="197">
        <f>(SUM('1.  LRAMVA Summary'!K$55:K$69)+SUM('1.  LRAMVA Summary'!K$70:K$71)*(MONTH($E94)-1)/12)*$H94</f>
        <v>0</v>
      </c>
      <c r="Q94" s="197">
        <f>(SUM('1.  LRAMVA Summary'!L$55:L$69)+SUM('1.  LRAMVA Summary'!L$70:L$71)*(MONTH($E94)-1)/12)*$H94</f>
        <v>0</v>
      </c>
      <c r="R94" s="197">
        <f>(SUM('1.  LRAMVA Summary'!M$55:M$69)+SUM('1.  LRAMVA Summary'!M$70:M$71)*(MONTH($E94)-1)/12)*$H94</f>
        <v>0</v>
      </c>
      <c r="S94" s="197">
        <f>(SUM('1.  LRAMVA Summary'!N$55:N$69)+SUM('1.  LRAMVA Summary'!N$70:N$71)*(MONTH($E94)-1)/12)*$H94</f>
        <v>0</v>
      </c>
      <c r="T94" s="197">
        <f>(SUM('1.  LRAMVA Summary'!O$55:O$69)+SUM('1.  LRAMVA Summary'!O$70:O$71)*(MONTH($E94)-1)/12)*$H94</f>
        <v>0</v>
      </c>
      <c r="U94" s="197">
        <f>(SUM('1.  LRAMVA Summary'!P$55:P$69)+SUM('1.  LRAMVA Summary'!P$70:P$71)*(MONTH($E94)-1)/12)*$H94</f>
        <v>0</v>
      </c>
      <c r="V94" s="197">
        <f>(SUM('1.  LRAMVA Summary'!Q$55:Q$69)+SUM('1.  LRAMVA Summary'!Q$70:Q$71)*(MONTH($E94)-1)/12)*$H94</f>
        <v>0</v>
      </c>
      <c r="W94" s="198">
        <f t="shared" si="35"/>
        <v>0</v>
      </c>
    </row>
    <row r="95" spans="2:23" s="205" customFormat="1">
      <c r="B95" s="1"/>
      <c r="C95" s="1"/>
      <c r="D95" s="1"/>
      <c r="E95" s="181">
        <v>42522</v>
      </c>
      <c r="F95" s="181" t="s">
        <v>183</v>
      </c>
      <c r="G95" s="182" t="s">
        <v>66</v>
      </c>
      <c r="H95" s="196">
        <f t="shared" si="36"/>
        <v>9.1666666666666665E-4</v>
      </c>
      <c r="I95" s="197">
        <f>(SUM('1.  LRAMVA Summary'!D$55:D$69)+SUM('1.  LRAMVA Summary'!D$70:D$71)*(MONTH($E95)-1)/12)*$H95</f>
        <v>0</v>
      </c>
      <c r="J95" s="197">
        <f>(SUM('1.  LRAMVA Summary'!E$55:E$69)+SUM('1.  LRAMVA Summary'!E$70:E$71)*(MONTH($E95)-1)/12)*$H95</f>
        <v>0</v>
      </c>
      <c r="K95" s="197">
        <f>(SUM('1.  LRAMVA Summary'!F$55:F$69)+SUM('1.  LRAMVA Summary'!F$70:F$71)*(MONTH($E95)-1)/12)*$H95</f>
        <v>0</v>
      </c>
      <c r="L95" s="197">
        <f>(SUM('1.  LRAMVA Summary'!G$55:G$69)+SUM('1.  LRAMVA Summary'!G$70:G$71)*(MONTH($E95)-1)/12)*$H95</f>
        <v>0</v>
      </c>
      <c r="M95" s="197">
        <f>(SUM('1.  LRAMVA Summary'!H$55:H$69)+SUM('1.  LRAMVA Summary'!H$70:H$71)*(MONTH($E95)-1)/12)*$H95</f>
        <v>0</v>
      </c>
      <c r="N95" s="197">
        <f>(SUM('1.  LRAMVA Summary'!I$55:I$69)+SUM('1.  LRAMVA Summary'!I$70:I$71)*(MONTH($E95)-1)/12)*$H95</f>
        <v>0</v>
      </c>
      <c r="O95" s="197">
        <f>(SUM('1.  LRAMVA Summary'!J$55:J$69)+SUM('1.  LRAMVA Summary'!J$70:J$71)*(MONTH($E95)-1)/12)*$H95</f>
        <v>0</v>
      </c>
      <c r="P95" s="197">
        <f>(SUM('1.  LRAMVA Summary'!K$55:K$69)+SUM('1.  LRAMVA Summary'!K$70:K$71)*(MONTH($E95)-1)/12)*$H95</f>
        <v>0</v>
      </c>
      <c r="Q95" s="197">
        <f>(SUM('1.  LRAMVA Summary'!L$55:L$69)+SUM('1.  LRAMVA Summary'!L$70:L$71)*(MONTH($E95)-1)/12)*$H95</f>
        <v>0</v>
      </c>
      <c r="R95" s="197">
        <f>(SUM('1.  LRAMVA Summary'!M$55:M$69)+SUM('1.  LRAMVA Summary'!M$70:M$71)*(MONTH($E95)-1)/12)*$H95</f>
        <v>0</v>
      </c>
      <c r="S95" s="197">
        <f>(SUM('1.  LRAMVA Summary'!N$55:N$69)+SUM('1.  LRAMVA Summary'!N$70:N$71)*(MONTH($E95)-1)/12)*$H95</f>
        <v>0</v>
      </c>
      <c r="T95" s="197">
        <f>(SUM('1.  LRAMVA Summary'!O$55:O$69)+SUM('1.  LRAMVA Summary'!O$70:O$71)*(MONTH($E95)-1)/12)*$H95</f>
        <v>0</v>
      </c>
      <c r="U95" s="197">
        <f>(SUM('1.  LRAMVA Summary'!P$55:P$69)+SUM('1.  LRAMVA Summary'!P$70:P$71)*(MONTH($E95)-1)/12)*$H95</f>
        <v>0</v>
      </c>
      <c r="V95" s="197">
        <f>(SUM('1.  LRAMVA Summary'!Q$55:Q$69)+SUM('1.  LRAMVA Summary'!Q$70:Q$71)*(MONTH($E95)-1)/12)*$H95</f>
        <v>0</v>
      </c>
      <c r="W95" s="198">
        <f t="shared" si="35"/>
        <v>0</v>
      </c>
    </row>
    <row r="96" spans="2:23">
      <c r="E96" s="181">
        <v>42552</v>
      </c>
      <c r="F96" s="181" t="s">
        <v>183</v>
      </c>
      <c r="G96" s="182" t="s">
        <v>68</v>
      </c>
      <c r="H96" s="196">
        <f>$C$37/12</f>
        <v>9.1666666666666665E-4</v>
      </c>
      <c r="I96" s="197">
        <f>(SUM('1.  LRAMVA Summary'!D$55:D$69)+SUM('1.  LRAMVA Summary'!D$70:D$71)*(MONTH($E96)-1)/12)*$H96</f>
        <v>0</v>
      </c>
      <c r="J96" s="197">
        <f>(SUM('1.  LRAMVA Summary'!E$55:E$69)+SUM('1.  LRAMVA Summary'!E$70:E$71)*(MONTH($E96)-1)/12)*$H96</f>
        <v>0</v>
      </c>
      <c r="K96" s="197">
        <f>(SUM('1.  LRAMVA Summary'!F$55:F$69)+SUM('1.  LRAMVA Summary'!F$70:F$71)*(MONTH($E96)-1)/12)*$H96</f>
        <v>0</v>
      </c>
      <c r="L96" s="197">
        <f>(SUM('1.  LRAMVA Summary'!G$55:G$69)+SUM('1.  LRAMVA Summary'!G$70:G$71)*(MONTH($E96)-1)/12)*$H96</f>
        <v>0</v>
      </c>
      <c r="M96" s="197">
        <f>(SUM('1.  LRAMVA Summary'!H$55:H$69)+SUM('1.  LRAMVA Summary'!H$70:H$71)*(MONTH($E96)-1)/12)*$H96</f>
        <v>0</v>
      </c>
      <c r="N96" s="197">
        <f>(SUM('1.  LRAMVA Summary'!I$55:I$69)+SUM('1.  LRAMVA Summary'!I$70:I$71)*(MONTH($E96)-1)/12)*$H96</f>
        <v>0</v>
      </c>
      <c r="O96" s="197">
        <f>(SUM('1.  LRAMVA Summary'!J$55:J$69)+SUM('1.  LRAMVA Summary'!J$70:J$71)*(MONTH($E96)-1)/12)*$H96</f>
        <v>0</v>
      </c>
      <c r="P96" s="197">
        <f>(SUM('1.  LRAMVA Summary'!K$55:K$69)+SUM('1.  LRAMVA Summary'!K$70:K$71)*(MONTH($E96)-1)/12)*$H96</f>
        <v>0</v>
      </c>
      <c r="Q96" s="197">
        <f>(SUM('1.  LRAMVA Summary'!L$55:L$69)+SUM('1.  LRAMVA Summary'!L$70:L$71)*(MONTH($E96)-1)/12)*$H96</f>
        <v>0</v>
      </c>
      <c r="R96" s="197">
        <f>(SUM('1.  LRAMVA Summary'!M$55:M$69)+SUM('1.  LRAMVA Summary'!M$70:M$71)*(MONTH($E96)-1)/12)*$H96</f>
        <v>0</v>
      </c>
      <c r="S96" s="197">
        <f>(SUM('1.  LRAMVA Summary'!N$55:N$69)+SUM('1.  LRAMVA Summary'!N$70:N$71)*(MONTH($E96)-1)/12)*$H96</f>
        <v>0</v>
      </c>
      <c r="T96" s="197">
        <f>(SUM('1.  LRAMVA Summary'!O$55:O$69)+SUM('1.  LRAMVA Summary'!O$70:O$71)*(MONTH($E96)-1)/12)*$H96</f>
        <v>0</v>
      </c>
      <c r="U96" s="197">
        <f>(SUM('1.  LRAMVA Summary'!P$55:P$69)+SUM('1.  LRAMVA Summary'!P$70:P$71)*(MONTH($E96)-1)/12)*$H96</f>
        <v>0</v>
      </c>
      <c r="V96" s="197">
        <f>(SUM('1.  LRAMVA Summary'!Q$55:Q$69)+SUM('1.  LRAMVA Summary'!Q$70:Q$71)*(MONTH($E96)-1)/12)*$H96</f>
        <v>0</v>
      </c>
      <c r="W96" s="198">
        <f t="shared" si="35"/>
        <v>0</v>
      </c>
    </row>
    <row r="97" spans="2:23">
      <c r="E97" s="181">
        <v>42583</v>
      </c>
      <c r="F97" s="181" t="s">
        <v>183</v>
      </c>
      <c r="G97" s="182" t="s">
        <v>68</v>
      </c>
      <c r="H97" s="196">
        <f t="shared" ref="H97:H98" si="37">$C$37/12</f>
        <v>9.1666666666666665E-4</v>
      </c>
      <c r="I97" s="197">
        <f>(SUM('1.  LRAMVA Summary'!D$55:D$69)+SUM('1.  LRAMVA Summary'!D$70:D$71)*(MONTH($E97)-1)/12)*$H97</f>
        <v>0</v>
      </c>
      <c r="J97" s="197">
        <f>(SUM('1.  LRAMVA Summary'!E$55:E$69)+SUM('1.  LRAMVA Summary'!E$70:E$71)*(MONTH($E97)-1)/12)*$H97</f>
        <v>0</v>
      </c>
      <c r="K97" s="197">
        <f>(SUM('1.  LRAMVA Summary'!F$55:F$69)+SUM('1.  LRAMVA Summary'!F$70:F$71)*(MONTH($E97)-1)/12)*$H97</f>
        <v>0</v>
      </c>
      <c r="L97" s="197">
        <f>(SUM('1.  LRAMVA Summary'!G$55:G$69)+SUM('1.  LRAMVA Summary'!G$70:G$71)*(MONTH($E97)-1)/12)*$H97</f>
        <v>0</v>
      </c>
      <c r="M97" s="197">
        <f>(SUM('1.  LRAMVA Summary'!H$55:H$69)+SUM('1.  LRAMVA Summary'!H$70:H$71)*(MONTH($E97)-1)/12)*$H97</f>
        <v>0</v>
      </c>
      <c r="N97" s="197">
        <f>(SUM('1.  LRAMVA Summary'!I$55:I$69)+SUM('1.  LRAMVA Summary'!I$70:I$71)*(MONTH($E97)-1)/12)*$H97</f>
        <v>0</v>
      </c>
      <c r="O97" s="197">
        <f>(SUM('1.  LRAMVA Summary'!J$55:J$69)+SUM('1.  LRAMVA Summary'!J$70:J$71)*(MONTH($E97)-1)/12)*$H97</f>
        <v>0</v>
      </c>
      <c r="P97" s="197">
        <f>(SUM('1.  LRAMVA Summary'!K$55:K$69)+SUM('1.  LRAMVA Summary'!K$70:K$71)*(MONTH($E97)-1)/12)*$H97</f>
        <v>0</v>
      </c>
      <c r="Q97" s="197">
        <f>(SUM('1.  LRAMVA Summary'!L$55:L$69)+SUM('1.  LRAMVA Summary'!L$70:L$71)*(MONTH($E97)-1)/12)*$H97</f>
        <v>0</v>
      </c>
      <c r="R97" s="197">
        <f>(SUM('1.  LRAMVA Summary'!M$55:M$69)+SUM('1.  LRAMVA Summary'!M$70:M$71)*(MONTH($E97)-1)/12)*$H97</f>
        <v>0</v>
      </c>
      <c r="S97" s="197">
        <f>(SUM('1.  LRAMVA Summary'!N$55:N$69)+SUM('1.  LRAMVA Summary'!N$70:N$71)*(MONTH($E97)-1)/12)*$H97</f>
        <v>0</v>
      </c>
      <c r="T97" s="197">
        <f>(SUM('1.  LRAMVA Summary'!O$55:O$69)+SUM('1.  LRAMVA Summary'!O$70:O$71)*(MONTH($E97)-1)/12)*$H97</f>
        <v>0</v>
      </c>
      <c r="U97" s="197">
        <f>(SUM('1.  LRAMVA Summary'!P$55:P$69)+SUM('1.  LRAMVA Summary'!P$70:P$71)*(MONTH($E97)-1)/12)*$H97</f>
        <v>0</v>
      </c>
      <c r="V97" s="197">
        <f>(SUM('1.  LRAMVA Summary'!Q$55:Q$69)+SUM('1.  LRAMVA Summary'!Q$70:Q$71)*(MONTH($E97)-1)/12)*$H97</f>
        <v>0</v>
      </c>
      <c r="W97" s="198">
        <f t="shared" si="35"/>
        <v>0</v>
      </c>
    </row>
    <row r="98" spans="2:23">
      <c r="E98" s="181">
        <v>42614</v>
      </c>
      <c r="F98" s="181" t="s">
        <v>183</v>
      </c>
      <c r="G98" s="182" t="s">
        <v>68</v>
      </c>
      <c r="H98" s="196">
        <f t="shared" si="37"/>
        <v>9.1666666666666665E-4</v>
      </c>
      <c r="I98" s="197">
        <f>(SUM('1.  LRAMVA Summary'!D$55:D$69)+SUM('1.  LRAMVA Summary'!D$70:D$71)*(MONTH($E98)-1)/12)*$H98</f>
        <v>0</v>
      </c>
      <c r="J98" s="197">
        <f>(SUM('1.  LRAMVA Summary'!E$55:E$69)+SUM('1.  LRAMVA Summary'!E$70:E$71)*(MONTH($E98)-1)/12)*$H98</f>
        <v>0</v>
      </c>
      <c r="K98" s="197">
        <f>(SUM('1.  LRAMVA Summary'!F$55:F$69)+SUM('1.  LRAMVA Summary'!F$70:F$71)*(MONTH($E98)-1)/12)*$H98</f>
        <v>0</v>
      </c>
      <c r="L98" s="197">
        <f>(SUM('1.  LRAMVA Summary'!G$55:G$69)+SUM('1.  LRAMVA Summary'!G$70:G$71)*(MONTH($E98)-1)/12)*$H98</f>
        <v>0</v>
      </c>
      <c r="M98" s="197">
        <f>(SUM('1.  LRAMVA Summary'!H$55:H$69)+SUM('1.  LRAMVA Summary'!H$70:H$71)*(MONTH($E98)-1)/12)*$H98</f>
        <v>0</v>
      </c>
      <c r="N98" s="197">
        <f>(SUM('1.  LRAMVA Summary'!I$55:I$69)+SUM('1.  LRAMVA Summary'!I$70:I$71)*(MONTH($E98)-1)/12)*$H98</f>
        <v>0</v>
      </c>
      <c r="O98" s="197">
        <f>(SUM('1.  LRAMVA Summary'!J$55:J$69)+SUM('1.  LRAMVA Summary'!J$70:J$71)*(MONTH($E98)-1)/12)*$H98</f>
        <v>0</v>
      </c>
      <c r="P98" s="197">
        <f>(SUM('1.  LRAMVA Summary'!K$55:K$69)+SUM('1.  LRAMVA Summary'!K$70:K$71)*(MONTH($E98)-1)/12)*$H98</f>
        <v>0</v>
      </c>
      <c r="Q98" s="197">
        <f>(SUM('1.  LRAMVA Summary'!L$55:L$69)+SUM('1.  LRAMVA Summary'!L$70:L$71)*(MONTH($E98)-1)/12)*$H98</f>
        <v>0</v>
      </c>
      <c r="R98" s="197">
        <f>(SUM('1.  LRAMVA Summary'!M$55:M$69)+SUM('1.  LRAMVA Summary'!M$70:M$71)*(MONTH($E98)-1)/12)*$H98</f>
        <v>0</v>
      </c>
      <c r="S98" s="197">
        <f>(SUM('1.  LRAMVA Summary'!N$55:N$69)+SUM('1.  LRAMVA Summary'!N$70:N$71)*(MONTH($E98)-1)/12)*$H98</f>
        <v>0</v>
      </c>
      <c r="T98" s="197">
        <f>(SUM('1.  LRAMVA Summary'!O$55:O$69)+SUM('1.  LRAMVA Summary'!O$70:O$71)*(MONTH($E98)-1)/12)*$H98</f>
        <v>0</v>
      </c>
      <c r="U98" s="197">
        <f>(SUM('1.  LRAMVA Summary'!P$55:P$69)+SUM('1.  LRAMVA Summary'!P$70:P$71)*(MONTH($E98)-1)/12)*$H98</f>
        <v>0</v>
      </c>
      <c r="V98" s="197">
        <f>(SUM('1.  LRAMVA Summary'!Q$55:Q$69)+SUM('1.  LRAMVA Summary'!Q$70:Q$71)*(MONTH($E98)-1)/12)*$H98</f>
        <v>0</v>
      </c>
      <c r="W98" s="198">
        <f t="shared" si="35"/>
        <v>0</v>
      </c>
    </row>
    <row r="99" spans="2:23">
      <c r="E99" s="181">
        <v>42644</v>
      </c>
      <c r="F99" s="181" t="s">
        <v>183</v>
      </c>
      <c r="G99" s="182" t="s">
        <v>69</v>
      </c>
      <c r="H99" s="177">
        <f>$C$38/12</f>
        <v>9.1666666666666665E-4</v>
      </c>
      <c r="I99" s="197">
        <f>(SUM('1.  LRAMVA Summary'!D$55:D$69)+SUM('1.  LRAMVA Summary'!D$70:D$71)*(MONTH($E99)-1)/12)*$H99</f>
        <v>0</v>
      </c>
      <c r="J99" s="197">
        <f>(SUM('1.  LRAMVA Summary'!E$55:E$69)+SUM('1.  LRAMVA Summary'!E$70:E$71)*(MONTH($E99)-1)/12)*$H99</f>
        <v>0</v>
      </c>
      <c r="K99" s="197">
        <f>(SUM('1.  LRAMVA Summary'!F$55:F$69)+SUM('1.  LRAMVA Summary'!F$70:F$71)*(MONTH($E99)-1)/12)*$H99</f>
        <v>0</v>
      </c>
      <c r="L99" s="197">
        <f>(SUM('1.  LRAMVA Summary'!G$55:G$69)+SUM('1.  LRAMVA Summary'!G$70:G$71)*(MONTH($E99)-1)/12)*$H99</f>
        <v>0</v>
      </c>
      <c r="M99" s="197">
        <f>(SUM('1.  LRAMVA Summary'!H$55:H$69)+SUM('1.  LRAMVA Summary'!H$70:H$71)*(MONTH($E99)-1)/12)*$H99</f>
        <v>0</v>
      </c>
      <c r="N99" s="197">
        <f>(SUM('1.  LRAMVA Summary'!I$55:I$69)+SUM('1.  LRAMVA Summary'!I$70:I$71)*(MONTH($E99)-1)/12)*$H99</f>
        <v>0</v>
      </c>
      <c r="O99" s="197">
        <f>(SUM('1.  LRAMVA Summary'!J$55:J$69)+SUM('1.  LRAMVA Summary'!J$70:J$71)*(MONTH($E99)-1)/12)*$H99</f>
        <v>0</v>
      </c>
      <c r="P99" s="197">
        <f>(SUM('1.  LRAMVA Summary'!K$55:K$69)+SUM('1.  LRAMVA Summary'!K$70:K$71)*(MONTH($E99)-1)/12)*$H99</f>
        <v>0</v>
      </c>
      <c r="Q99" s="197">
        <f>(SUM('1.  LRAMVA Summary'!L$55:L$69)+SUM('1.  LRAMVA Summary'!L$70:L$71)*(MONTH($E99)-1)/12)*$H99</f>
        <v>0</v>
      </c>
      <c r="R99" s="197">
        <f>(SUM('1.  LRAMVA Summary'!M$55:M$69)+SUM('1.  LRAMVA Summary'!M$70:M$71)*(MONTH($E99)-1)/12)*$H99</f>
        <v>0</v>
      </c>
      <c r="S99" s="197">
        <f>(SUM('1.  LRAMVA Summary'!N$55:N$69)+SUM('1.  LRAMVA Summary'!N$70:N$71)*(MONTH($E99)-1)/12)*$H99</f>
        <v>0</v>
      </c>
      <c r="T99" s="197">
        <f>(SUM('1.  LRAMVA Summary'!O$55:O$69)+SUM('1.  LRAMVA Summary'!O$70:O$71)*(MONTH($E99)-1)/12)*$H99</f>
        <v>0</v>
      </c>
      <c r="U99" s="197">
        <f>(SUM('1.  LRAMVA Summary'!P$55:P$69)+SUM('1.  LRAMVA Summary'!P$70:P$71)*(MONTH($E99)-1)/12)*$H99</f>
        <v>0</v>
      </c>
      <c r="V99" s="197">
        <f>(SUM('1.  LRAMVA Summary'!Q$55:Q$69)+SUM('1.  LRAMVA Summary'!Q$70:Q$71)*(MONTH($E99)-1)/12)*$H99</f>
        <v>0</v>
      </c>
      <c r="W99" s="198">
        <f t="shared" si="35"/>
        <v>0</v>
      </c>
    </row>
    <row r="100" spans="2:23">
      <c r="B100" s="206"/>
      <c r="C100" s="8"/>
      <c r="E100" s="181">
        <v>42675</v>
      </c>
      <c r="F100" s="181" t="s">
        <v>183</v>
      </c>
      <c r="G100" s="182" t="s">
        <v>69</v>
      </c>
      <c r="H100" s="177">
        <f t="shared" ref="H100:H101" si="38">$C$38/12</f>
        <v>9.1666666666666665E-4</v>
      </c>
      <c r="I100" s="197">
        <f>(SUM('1.  LRAMVA Summary'!D$55:D$69)+SUM('1.  LRAMVA Summary'!D$70:D$71)*(MONTH($E100)-1)/12)*$H100</f>
        <v>0</v>
      </c>
      <c r="J100" s="197">
        <f>(SUM('1.  LRAMVA Summary'!E$55:E$69)+SUM('1.  LRAMVA Summary'!E$70:E$71)*(MONTH($E100)-1)/12)*$H100</f>
        <v>0</v>
      </c>
      <c r="K100" s="197">
        <f>(SUM('1.  LRAMVA Summary'!F$55:F$69)+SUM('1.  LRAMVA Summary'!F$70:F$71)*(MONTH($E100)-1)/12)*$H100</f>
        <v>0</v>
      </c>
      <c r="L100" s="197">
        <f>(SUM('1.  LRAMVA Summary'!G$55:G$69)+SUM('1.  LRAMVA Summary'!G$70:G$71)*(MONTH($E100)-1)/12)*$H100</f>
        <v>0</v>
      </c>
      <c r="M100" s="197">
        <f>(SUM('1.  LRAMVA Summary'!H$55:H$69)+SUM('1.  LRAMVA Summary'!H$70:H$71)*(MONTH($E100)-1)/12)*$H100</f>
        <v>0</v>
      </c>
      <c r="N100" s="197">
        <f>(SUM('1.  LRAMVA Summary'!I$55:I$69)+SUM('1.  LRAMVA Summary'!I$70:I$71)*(MONTH($E100)-1)/12)*$H100</f>
        <v>0</v>
      </c>
      <c r="O100" s="197">
        <f>(SUM('1.  LRAMVA Summary'!J$55:J$69)+SUM('1.  LRAMVA Summary'!J$70:J$71)*(MONTH($E100)-1)/12)*$H100</f>
        <v>0</v>
      </c>
      <c r="P100" s="197">
        <f>(SUM('1.  LRAMVA Summary'!K$55:K$69)+SUM('1.  LRAMVA Summary'!K$70:K$71)*(MONTH($E100)-1)/12)*$H100</f>
        <v>0</v>
      </c>
      <c r="Q100" s="197">
        <f>(SUM('1.  LRAMVA Summary'!L$55:L$69)+SUM('1.  LRAMVA Summary'!L$70:L$71)*(MONTH($E100)-1)/12)*$H100</f>
        <v>0</v>
      </c>
      <c r="R100" s="197">
        <f>(SUM('1.  LRAMVA Summary'!M$55:M$69)+SUM('1.  LRAMVA Summary'!M$70:M$71)*(MONTH($E100)-1)/12)*$H100</f>
        <v>0</v>
      </c>
      <c r="S100" s="197">
        <f>(SUM('1.  LRAMVA Summary'!N$55:N$69)+SUM('1.  LRAMVA Summary'!N$70:N$71)*(MONTH($E100)-1)/12)*$H100</f>
        <v>0</v>
      </c>
      <c r="T100" s="197">
        <f>(SUM('1.  LRAMVA Summary'!O$55:O$69)+SUM('1.  LRAMVA Summary'!O$70:O$71)*(MONTH($E100)-1)/12)*$H100</f>
        <v>0</v>
      </c>
      <c r="U100" s="197">
        <f>(SUM('1.  LRAMVA Summary'!P$55:P$69)+SUM('1.  LRAMVA Summary'!P$70:P$71)*(MONTH($E100)-1)/12)*$H100</f>
        <v>0</v>
      </c>
      <c r="V100" s="197">
        <f>(SUM('1.  LRAMVA Summary'!Q$55:Q$69)+SUM('1.  LRAMVA Summary'!Q$70:Q$71)*(MONTH($E100)-1)/12)*$H100</f>
        <v>0</v>
      </c>
      <c r="W100" s="198">
        <f t="shared" si="35"/>
        <v>0</v>
      </c>
    </row>
    <row r="101" spans="2:23">
      <c r="E101" s="181">
        <v>42705</v>
      </c>
      <c r="F101" s="181" t="s">
        <v>183</v>
      </c>
      <c r="G101" s="182" t="s">
        <v>69</v>
      </c>
      <c r="H101" s="177">
        <f t="shared" si="38"/>
        <v>9.1666666666666665E-4</v>
      </c>
      <c r="I101" s="197">
        <f>(SUM('1.  LRAMVA Summary'!D$55:D$69)+SUM('1.  LRAMVA Summary'!D$70:D$71)*(MONTH($E101)-1)/12)*$H101</f>
        <v>0</v>
      </c>
      <c r="J101" s="197">
        <f>(SUM('1.  LRAMVA Summary'!E$55:E$69)+SUM('1.  LRAMVA Summary'!E$70:E$71)*(MONTH($E101)-1)/12)*$H101</f>
        <v>0</v>
      </c>
      <c r="K101" s="197">
        <f>(SUM('1.  LRAMVA Summary'!F$55:F$69)+SUM('1.  LRAMVA Summary'!F$70:F$71)*(MONTH($E101)-1)/12)*$H101</f>
        <v>0</v>
      </c>
      <c r="L101" s="197">
        <f>(SUM('1.  LRAMVA Summary'!G$55:G$69)+SUM('1.  LRAMVA Summary'!G$70:G$71)*(MONTH($E101)-1)/12)*$H101</f>
        <v>0</v>
      </c>
      <c r="M101" s="197">
        <f>(SUM('1.  LRAMVA Summary'!H$55:H$69)+SUM('1.  LRAMVA Summary'!H$70:H$71)*(MONTH($E101)-1)/12)*$H101</f>
        <v>0</v>
      </c>
      <c r="N101" s="197">
        <f>(SUM('1.  LRAMVA Summary'!I$55:I$69)+SUM('1.  LRAMVA Summary'!I$70:I$71)*(MONTH($E101)-1)/12)*$H101</f>
        <v>0</v>
      </c>
      <c r="O101" s="197">
        <f>(SUM('1.  LRAMVA Summary'!J$55:J$69)+SUM('1.  LRAMVA Summary'!J$70:J$71)*(MONTH($E101)-1)/12)*$H101</f>
        <v>0</v>
      </c>
      <c r="P101" s="197">
        <f>(SUM('1.  LRAMVA Summary'!K$55:K$69)+SUM('1.  LRAMVA Summary'!K$70:K$71)*(MONTH($E101)-1)/12)*$H101</f>
        <v>0</v>
      </c>
      <c r="Q101" s="197">
        <f>(SUM('1.  LRAMVA Summary'!L$55:L$69)+SUM('1.  LRAMVA Summary'!L$70:L$71)*(MONTH($E101)-1)/12)*$H101</f>
        <v>0</v>
      </c>
      <c r="R101" s="197">
        <f>(SUM('1.  LRAMVA Summary'!M$55:M$69)+SUM('1.  LRAMVA Summary'!M$70:M$71)*(MONTH($E101)-1)/12)*$H101</f>
        <v>0</v>
      </c>
      <c r="S101" s="197">
        <f>(SUM('1.  LRAMVA Summary'!N$55:N$69)+SUM('1.  LRAMVA Summary'!N$70:N$71)*(MONTH($E101)-1)/12)*$H101</f>
        <v>0</v>
      </c>
      <c r="T101" s="197">
        <f>(SUM('1.  LRAMVA Summary'!O$55:O$69)+SUM('1.  LRAMVA Summary'!O$70:O$71)*(MONTH($E101)-1)/12)*$H101</f>
        <v>0</v>
      </c>
      <c r="U101" s="197">
        <f>(SUM('1.  LRAMVA Summary'!P$55:P$69)+SUM('1.  LRAMVA Summary'!P$70:P$71)*(MONTH($E101)-1)/12)*$H101</f>
        <v>0</v>
      </c>
      <c r="V101" s="197">
        <f>(SUM('1.  LRAMVA Summary'!Q$55:Q$69)+SUM('1.  LRAMVA Summary'!Q$70:Q$71)*(MONTH($E101)-1)/12)*$H101</f>
        <v>0</v>
      </c>
      <c r="W101" s="198">
        <f t="shared" si="35"/>
        <v>0</v>
      </c>
    </row>
    <row r="102" spans="2:23" ht="15" thickBot="1">
      <c r="B102" s="204"/>
      <c r="C102" s="205"/>
      <c r="E102" s="183" t="s">
        <v>463</v>
      </c>
      <c r="F102" s="183"/>
      <c r="G102" s="184"/>
      <c r="H102" s="185"/>
      <c r="I102" s="186">
        <f>SUM(I89:I101)</f>
        <v>0</v>
      </c>
      <c r="J102" s="186">
        <f>SUM(J89:J101)</f>
        <v>0</v>
      </c>
      <c r="K102" s="186">
        <f t="shared" ref="K102:O102" si="39">SUM(K89:K101)</f>
        <v>0</v>
      </c>
      <c r="L102" s="186">
        <f t="shared" si="39"/>
        <v>0</v>
      </c>
      <c r="M102" s="186">
        <f t="shared" si="39"/>
        <v>0</v>
      </c>
      <c r="N102" s="186">
        <f t="shared" si="39"/>
        <v>0</v>
      </c>
      <c r="O102" s="186">
        <f t="shared" si="39"/>
        <v>0</v>
      </c>
      <c r="P102" s="186">
        <f t="shared" ref="P102:V102" si="40">SUM(P89:P101)</f>
        <v>0</v>
      </c>
      <c r="Q102" s="186">
        <f t="shared" si="40"/>
        <v>0</v>
      </c>
      <c r="R102" s="186">
        <f t="shared" si="40"/>
        <v>0</v>
      </c>
      <c r="S102" s="186">
        <f t="shared" si="40"/>
        <v>0</v>
      </c>
      <c r="T102" s="186">
        <f t="shared" si="40"/>
        <v>0</v>
      </c>
      <c r="U102" s="186">
        <f t="shared" si="40"/>
        <v>0</v>
      </c>
      <c r="V102" s="186">
        <f t="shared" si="40"/>
        <v>0</v>
      </c>
      <c r="W102" s="186">
        <f>SUM(W89:W101)</f>
        <v>0</v>
      </c>
    </row>
    <row r="103" spans="2:23" ht="15" thickTop="1">
      <c r="E103" s="187" t="s">
        <v>67</v>
      </c>
      <c r="F103" s="187"/>
      <c r="G103" s="188"/>
      <c r="H103" s="189"/>
      <c r="I103" s="190"/>
      <c r="J103" s="190"/>
      <c r="K103" s="190"/>
      <c r="L103" s="190"/>
      <c r="M103" s="190"/>
      <c r="N103" s="190"/>
      <c r="O103" s="190"/>
      <c r="P103" s="190"/>
      <c r="Q103" s="190"/>
      <c r="R103" s="190"/>
      <c r="S103" s="190"/>
      <c r="T103" s="190"/>
      <c r="U103" s="190"/>
      <c r="V103" s="190"/>
      <c r="W103" s="191"/>
    </row>
    <row r="104" spans="2:23">
      <c r="E104" s="192" t="s">
        <v>429</v>
      </c>
      <c r="F104" s="192"/>
      <c r="G104" s="193"/>
      <c r="H104" s="194"/>
      <c r="I104" s="195">
        <f>I102+I103</f>
        <v>0</v>
      </c>
      <c r="J104" s="195">
        <f t="shared" ref="J104" si="41">J102+J103</f>
        <v>0</v>
      </c>
      <c r="K104" s="195">
        <f t="shared" ref="K104" si="42">K102+K103</f>
        <v>0</v>
      </c>
      <c r="L104" s="195">
        <f t="shared" ref="L104" si="43">L102+L103</f>
        <v>0</v>
      </c>
      <c r="M104" s="195">
        <f t="shared" ref="M104" si="44">M102+M103</f>
        <v>0</v>
      </c>
      <c r="N104" s="195">
        <f t="shared" ref="N104" si="45">N102+N103</f>
        <v>0</v>
      </c>
      <c r="O104" s="195">
        <f t="shared" ref="O104:V104" si="46">O102+O103</f>
        <v>0</v>
      </c>
      <c r="P104" s="195">
        <f t="shared" si="46"/>
        <v>0</v>
      </c>
      <c r="Q104" s="195">
        <f t="shared" si="46"/>
        <v>0</v>
      </c>
      <c r="R104" s="195">
        <f t="shared" si="46"/>
        <v>0</v>
      </c>
      <c r="S104" s="195">
        <f t="shared" si="46"/>
        <v>0</v>
      </c>
      <c r="T104" s="195">
        <f t="shared" si="46"/>
        <v>0</v>
      </c>
      <c r="U104" s="195">
        <f t="shared" si="46"/>
        <v>0</v>
      </c>
      <c r="V104" s="195">
        <f t="shared" si="46"/>
        <v>0</v>
      </c>
      <c r="W104" s="195">
        <f t="shared" ref="W104" si="47">W102+W103</f>
        <v>0</v>
      </c>
    </row>
    <row r="105" spans="2:23">
      <c r="E105" s="181">
        <v>42736</v>
      </c>
      <c r="F105" s="181" t="s">
        <v>184</v>
      </c>
      <c r="G105" s="182" t="s">
        <v>65</v>
      </c>
      <c r="H105" s="207">
        <f>$C$39/12</f>
        <v>9.1666666666666665E-4</v>
      </c>
      <c r="I105" s="197">
        <f>(SUM('1.  LRAMVA Summary'!D$55:D$72)+SUM('1.  LRAMVA Summary'!D$73:D$74)*(MONTH($E105)-1)/12)*$H105</f>
        <v>0</v>
      </c>
      <c r="J105" s="197">
        <f>(SUM('1.  LRAMVA Summary'!E$55:E$72)+SUM('1.  LRAMVA Summary'!E$73:E$74)*(MONTH($E105)-1)/12)*$H105</f>
        <v>0</v>
      </c>
      <c r="K105" s="197">
        <f>(SUM('1.  LRAMVA Summary'!F$55:F$72)+SUM('1.  LRAMVA Summary'!F$73:F$74)*(MONTH($E105)-1)/12)*$H105</f>
        <v>0</v>
      </c>
      <c r="L105" s="197">
        <f>(SUM('1.  LRAMVA Summary'!G$55:G$72)+SUM('1.  LRAMVA Summary'!G$73:G$74)*(MONTH($E105)-1)/12)*$H105</f>
        <v>0</v>
      </c>
      <c r="M105" s="197">
        <f>(SUM('1.  LRAMVA Summary'!H$55:H$72)+SUM('1.  LRAMVA Summary'!H$73:H$74)*(MONTH($E105)-1)/12)*$H105</f>
        <v>0</v>
      </c>
      <c r="N105" s="197">
        <f>(SUM('1.  LRAMVA Summary'!I$55:I$72)+SUM('1.  LRAMVA Summary'!I$73:I$74)*(MONTH($E105)-1)/12)*$H105</f>
        <v>0</v>
      </c>
      <c r="O105" s="197">
        <f>(SUM('1.  LRAMVA Summary'!J$55:J$72)+SUM('1.  LRAMVA Summary'!J$73:J$74)*(MONTH($E105)-1)/12)*$H105</f>
        <v>0</v>
      </c>
      <c r="P105" s="197">
        <f>(SUM('1.  LRAMVA Summary'!K$55:K$72)+SUM('1.  LRAMVA Summary'!K$73:K$74)*(MONTH($E105)-1)/12)*$H105</f>
        <v>0</v>
      </c>
      <c r="Q105" s="197">
        <f>(SUM('1.  LRAMVA Summary'!L$55:L$72)+SUM('1.  LRAMVA Summary'!L$73:L$74)*(MONTH($E105)-1)/12)*$H105</f>
        <v>0</v>
      </c>
      <c r="R105" s="197">
        <f>(SUM('1.  LRAMVA Summary'!M$55:M$72)+SUM('1.  LRAMVA Summary'!M$73:M$74)*(MONTH($E105)-1)/12)*$H105</f>
        <v>0</v>
      </c>
      <c r="S105" s="197">
        <f>(SUM('1.  LRAMVA Summary'!N$55:N$72)+SUM('1.  LRAMVA Summary'!N$73:N$74)*(MONTH($E105)-1)/12)*$H105</f>
        <v>0</v>
      </c>
      <c r="T105" s="197">
        <f>(SUM('1.  LRAMVA Summary'!O$55:O$72)+SUM('1.  LRAMVA Summary'!O$73:O$74)*(MONTH($E105)-1)/12)*$H105</f>
        <v>0</v>
      </c>
      <c r="U105" s="197">
        <f>(SUM('1.  LRAMVA Summary'!P$55:P$72)+SUM('1.  LRAMVA Summary'!P$73:P$74)*(MONTH($E105)-1)/12)*$H105</f>
        <v>0</v>
      </c>
      <c r="V105" s="197">
        <f>(SUM('1.  LRAMVA Summary'!Q$55:Q$72)+SUM('1.  LRAMVA Summary'!Q$73:Q$74)*(MONTH($E105)-1)/12)*$H105</f>
        <v>0</v>
      </c>
      <c r="W105" s="198">
        <f>SUM(I105:V105)</f>
        <v>0</v>
      </c>
    </row>
    <row r="106" spans="2:23">
      <c r="E106" s="181">
        <v>42767</v>
      </c>
      <c r="F106" s="181" t="s">
        <v>184</v>
      </c>
      <c r="G106" s="182" t="s">
        <v>65</v>
      </c>
      <c r="H106" s="207">
        <f t="shared" ref="H106:H107" si="48">$C$39/12</f>
        <v>9.1666666666666665E-4</v>
      </c>
      <c r="I106" s="197">
        <f>(SUM('1.  LRAMVA Summary'!D$55:D$72)+SUM('1.  LRAMVA Summary'!D$73:D$74)*(MONTH($E106)-1)/12)*$H106</f>
        <v>0</v>
      </c>
      <c r="J106" s="197">
        <f>(SUM('1.  LRAMVA Summary'!E$55:E$72)+SUM('1.  LRAMVA Summary'!E$73:E$74)*(MONTH($E106)-1)/12)*$H106</f>
        <v>0</v>
      </c>
      <c r="K106" s="197">
        <f>(SUM('1.  LRAMVA Summary'!F$55:F$72)+SUM('1.  LRAMVA Summary'!F$73:F$74)*(MONTH($E106)-1)/12)*$H106</f>
        <v>0</v>
      </c>
      <c r="L106" s="197">
        <f>(SUM('1.  LRAMVA Summary'!G$55:G$72)+SUM('1.  LRAMVA Summary'!G$73:G$74)*(MONTH($E106)-1)/12)*$H106</f>
        <v>0</v>
      </c>
      <c r="M106" s="197">
        <f>(SUM('1.  LRAMVA Summary'!H$55:H$72)+SUM('1.  LRAMVA Summary'!H$73:H$74)*(MONTH($E106)-1)/12)*$H106</f>
        <v>0</v>
      </c>
      <c r="N106" s="197">
        <f>(SUM('1.  LRAMVA Summary'!I$55:I$72)+SUM('1.  LRAMVA Summary'!I$73:I$74)*(MONTH($E106)-1)/12)*$H106</f>
        <v>0</v>
      </c>
      <c r="O106" s="197">
        <f>(SUM('1.  LRAMVA Summary'!J$55:J$72)+SUM('1.  LRAMVA Summary'!J$73:J$74)*(MONTH($E106)-1)/12)*$H106</f>
        <v>0</v>
      </c>
      <c r="P106" s="197">
        <f>(SUM('1.  LRAMVA Summary'!K$55:K$72)+SUM('1.  LRAMVA Summary'!K$73:K$74)*(MONTH($E106)-1)/12)*$H106</f>
        <v>0</v>
      </c>
      <c r="Q106" s="197">
        <f>(SUM('1.  LRAMVA Summary'!L$55:L$72)+SUM('1.  LRAMVA Summary'!L$73:L$74)*(MONTH($E106)-1)/12)*$H106</f>
        <v>0</v>
      </c>
      <c r="R106" s="197">
        <f>(SUM('1.  LRAMVA Summary'!M$55:M$72)+SUM('1.  LRAMVA Summary'!M$73:M$74)*(MONTH($E106)-1)/12)*$H106</f>
        <v>0</v>
      </c>
      <c r="S106" s="197">
        <f>(SUM('1.  LRAMVA Summary'!N$55:N$72)+SUM('1.  LRAMVA Summary'!N$73:N$74)*(MONTH($E106)-1)/12)*$H106</f>
        <v>0</v>
      </c>
      <c r="T106" s="197">
        <f>(SUM('1.  LRAMVA Summary'!O$55:O$72)+SUM('1.  LRAMVA Summary'!O$73:O$74)*(MONTH($E106)-1)/12)*$H106</f>
        <v>0</v>
      </c>
      <c r="U106" s="197">
        <f>(SUM('1.  LRAMVA Summary'!P$55:P$72)+SUM('1.  LRAMVA Summary'!P$73:P$74)*(MONTH($E106)-1)/12)*$H106</f>
        <v>0</v>
      </c>
      <c r="V106" s="197">
        <f>(SUM('1.  LRAMVA Summary'!Q$55:Q$72)+SUM('1.  LRAMVA Summary'!Q$73:Q$74)*(MONTH($E106)-1)/12)*$H106</f>
        <v>0</v>
      </c>
      <c r="W106" s="198">
        <f t="shared" ref="W106:W116" si="49">SUM(I106:V106)</f>
        <v>0</v>
      </c>
    </row>
    <row r="107" spans="2:23">
      <c r="E107" s="181">
        <v>42795</v>
      </c>
      <c r="F107" s="181" t="s">
        <v>184</v>
      </c>
      <c r="G107" s="182" t="s">
        <v>65</v>
      </c>
      <c r="H107" s="207">
        <f t="shared" si="48"/>
        <v>9.1666666666666665E-4</v>
      </c>
      <c r="I107" s="197">
        <f>(SUM('1.  LRAMVA Summary'!D$55:D$72)+SUM('1.  LRAMVA Summary'!D$73:D$74)*(MONTH($E107)-1)/12)*$H107</f>
        <v>0</v>
      </c>
      <c r="J107" s="197">
        <f>(SUM('1.  LRAMVA Summary'!E$55:E$72)+SUM('1.  LRAMVA Summary'!E$73:E$74)*(MONTH($E107)-1)/12)*$H107</f>
        <v>0</v>
      </c>
      <c r="K107" s="197">
        <f>(SUM('1.  LRAMVA Summary'!F$55:F$72)+SUM('1.  LRAMVA Summary'!F$73:F$74)*(MONTH($E107)-1)/12)*$H107</f>
        <v>0</v>
      </c>
      <c r="L107" s="197">
        <f>(SUM('1.  LRAMVA Summary'!G$55:G$72)+SUM('1.  LRAMVA Summary'!G$73:G$74)*(MONTH($E107)-1)/12)*$H107</f>
        <v>0</v>
      </c>
      <c r="M107" s="197">
        <f>(SUM('1.  LRAMVA Summary'!H$55:H$72)+SUM('1.  LRAMVA Summary'!H$73:H$74)*(MONTH($E107)-1)/12)*$H107</f>
        <v>0</v>
      </c>
      <c r="N107" s="197">
        <f>(SUM('1.  LRAMVA Summary'!I$55:I$72)+SUM('1.  LRAMVA Summary'!I$73:I$74)*(MONTH($E107)-1)/12)*$H107</f>
        <v>0</v>
      </c>
      <c r="O107" s="197">
        <f>(SUM('1.  LRAMVA Summary'!J$55:J$72)+SUM('1.  LRAMVA Summary'!J$73:J$74)*(MONTH($E107)-1)/12)*$H107</f>
        <v>0</v>
      </c>
      <c r="P107" s="197">
        <f>(SUM('1.  LRAMVA Summary'!K$55:K$72)+SUM('1.  LRAMVA Summary'!K$73:K$74)*(MONTH($E107)-1)/12)*$H107</f>
        <v>0</v>
      </c>
      <c r="Q107" s="197">
        <f>(SUM('1.  LRAMVA Summary'!L$55:L$72)+SUM('1.  LRAMVA Summary'!L$73:L$74)*(MONTH($E107)-1)/12)*$H107</f>
        <v>0</v>
      </c>
      <c r="R107" s="197">
        <f>(SUM('1.  LRAMVA Summary'!M$55:M$72)+SUM('1.  LRAMVA Summary'!M$73:M$74)*(MONTH($E107)-1)/12)*$H107</f>
        <v>0</v>
      </c>
      <c r="S107" s="197">
        <f>(SUM('1.  LRAMVA Summary'!N$55:N$72)+SUM('1.  LRAMVA Summary'!N$73:N$74)*(MONTH($E107)-1)/12)*$H107</f>
        <v>0</v>
      </c>
      <c r="T107" s="197">
        <f>(SUM('1.  LRAMVA Summary'!O$55:O$72)+SUM('1.  LRAMVA Summary'!O$73:O$74)*(MONTH($E107)-1)/12)*$H107</f>
        <v>0</v>
      </c>
      <c r="U107" s="197">
        <f>(SUM('1.  LRAMVA Summary'!P$55:P$72)+SUM('1.  LRAMVA Summary'!P$73:P$74)*(MONTH($E107)-1)/12)*$H107</f>
        <v>0</v>
      </c>
      <c r="V107" s="197">
        <f>(SUM('1.  LRAMVA Summary'!Q$55:Q$72)+SUM('1.  LRAMVA Summary'!Q$73:Q$74)*(MONTH($E107)-1)/12)*$H107</f>
        <v>0</v>
      </c>
      <c r="W107" s="198">
        <f t="shared" si="49"/>
        <v>0</v>
      </c>
    </row>
    <row r="108" spans="2:23" s="8" customFormat="1">
      <c r="B108" s="10"/>
      <c r="C108" s="1"/>
      <c r="E108" s="181">
        <v>42826</v>
      </c>
      <c r="F108" s="181" t="s">
        <v>184</v>
      </c>
      <c r="G108" s="182" t="s">
        <v>66</v>
      </c>
      <c r="H108" s="207">
        <f>$C$40/12</f>
        <v>9.1666666666666665E-4</v>
      </c>
      <c r="I108" s="197">
        <f>(SUM('1.  LRAMVA Summary'!D$55:D$72)+SUM('1.  LRAMVA Summary'!D$73:D$74)*(MONTH($E108)-1)/12)*$H108</f>
        <v>0</v>
      </c>
      <c r="J108" s="197">
        <f>(SUM('1.  LRAMVA Summary'!E$55:E$72)+SUM('1.  LRAMVA Summary'!E$73:E$74)*(MONTH($E108)-1)/12)*$H108</f>
        <v>0</v>
      </c>
      <c r="K108" s="197">
        <f>(SUM('1.  LRAMVA Summary'!F$55:F$72)+SUM('1.  LRAMVA Summary'!F$73:F$74)*(MONTH($E108)-1)/12)*$H108</f>
        <v>0</v>
      </c>
      <c r="L108" s="197">
        <f>(SUM('1.  LRAMVA Summary'!G$55:G$72)+SUM('1.  LRAMVA Summary'!G$73:G$74)*(MONTH($E108)-1)/12)*$H108</f>
        <v>0</v>
      </c>
      <c r="M108" s="197">
        <f>(SUM('1.  LRAMVA Summary'!H$55:H$72)+SUM('1.  LRAMVA Summary'!H$73:H$74)*(MONTH($E108)-1)/12)*$H108</f>
        <v>0</v>
      </c>
      <c r="N108" s="197">
        <f>(SUM('1.  LRAMVA Summary'!I$55:I$72)+SUM('1.  LRAMVA Summary'!I$73:I$74)*(MONTH($E108)-1)/12)*$H108</f>
        <v>0</v>
      </c>
      <c r="O108" s="197">
        <f>(SUM('1.  LRAMVA Summary'!J$55:J$72)+SUM('1.  LRAMVA Summary'!J$73:J$74)*(MONTH($E108)-1)/12)*$H108</f>
        <v>0</v>
      </c>
      <c r="P108" s="197">
        <f>(SUM('1.  LRAMVA Summary'!K$55:K$72)+SUM('1.  LRAMVA Summary'!K$73:K$74)*(MONTH($E108)-1)/12)*$H108</f>
        <v>0</v>
      </c>
      <c r="Q108" s="197">
        <f>(SUM('1.  LRAMVA Summary'!L$55:L$72)+SUM('1.  LRAMVA Summary'!L$73:L$74)*(MONTH($E108)-1)/12)*$H108</f>
        <v>0</v>
      </c>
      <c r="R108" s="197">
        <f>(SUM('1.  LRAMVA Summary'!M$55:M$72)+SUM('1.  LRAMVA Summary'!M$73:M$74)*(MONTH($E108)-1)/12)*$H108</f>
        <v>0</v>
      </c>
      <c r="S108" s="197">
        <f>(SUM('1.  LRAMVA Summary'!N$55:N$72)+SUM('1.  LRAMVA Summary'!N$73:N$74)*(MONTH($E108)-1)/12)*$H108</f>
        <v>0</v>
      </c>
      <c r="T108" s="197">
        <f>(SUM('1.  LRAMVA Summary'!O$55:O$72)+SUM('1.  LRAMVA Summary'!O$73:O$74)*(MONTH($E108)-1)/12)*$H108</f>
        <v>0</v>
      </c>
      <c r="U108" s="197">
        <f>(SUM('1.  LRAMVA Summary'!P$55:P$72)+SUM('1.  LRAMVA Summary'!P$73:P$74)*(MONTH($E108)-1)/12)*$H108</f>
        <v>0</v>
      </c>
      <c r="V108" s="197">
        <f>(SUM('1.  LRAMVA Summary'!Q$55:Q$72)+SUM('1.  LRAMVA Summary'!Q$73:Q$74)*(MONTH($E108)-1)/12)*$H108</f>
        <v>0</v>
      </c>
      <c r="W108" s="198">
        <f t="shared" si="49"/>
        <v>0</v>
      </c>
    </row>
    <row r="109" spans="2:23">
      <c r="E109" s="181">
        <v>42856</v>
      </c>
      <c r="F109" s="181" t="s">
        <v>184</v>
      </c>
      <c r="G109" s="182" t="s">
        <v>66</v>
      </c>
      <c r="H109" s="207">
        <f t="shared" ref="H109:H110" si="50">$C$40/12</f>
        <v>9.1666666666666665E-4</v>
      </c>
      <c r="I109" s="197">
        <f>(SUM('1.  LRAMVA Summary'!D$55:D$72)+SUM('1.  LRAMVA Summary'!D$73:D$74)*(MONTH($E109)-1)/12)*$H109</f>
        <v>0</v>
      </c>
      <c r="J109" s="197">
        <f>(SUM('1.  LRAMVA Summary'!E$55:E$72)+SUM('1.  LRAMVA Summary'!E$73:E$74)*(MONTH($E109)-1)/12)*$H109</f>
        <v>0</v>
      </c>
      <c r="K109" s="197">
        <f>(SUM('1.  LRAMVA Summary'!F$55:F$72)+SUM('1.  LRAMVA Summary'!F$73:F$74)*(MONTH($E109)-1)/12)*$H109</f>
        <v>0</v>
      </c>
      <c r="L109" s="197">
        <f>(SUM('1.  LRAMVA Summary'!G$55:G$72)+SUM('1.  LRAMVA Summary'!G$73:G$74)*(MONTH($E109)-1)/12)*$H109</f>
        <v>0</v>
      </c>
      <c r="M109" s="197">
        <f>(SUM('1.  LRAMVA Summary'!H$55:H$72)+SUM('1.  LRAMVA Summary'!H$73:H$74)*(MONTH($E109)-1)/12)*$H109</f>
        <v>0</v>
      </c>
      <c r="N109" s="197">
        <f>(SUM('1.  LRAMVA Summary'!I$55:I$72)+SUM('1.  LRAMVA Summary'!I$73:I$74)*(MONTH($E109)-1)/12)*$H109</f>
        <v>0</v>
      </c>
      <c r="O109" s="197">
        <f>(SUM('1.  LRAMVA Summary'!J$55:J$72)+SUM('1.  LRAMVA Summary'!J$73:J$74)*(MONTH($E109)-1)/12)*$H109</f>
        <v>0</v>
      </c>
      <c r="P109" s="197">
        <f>(SUM('1.  LRAMVA Summary'!K$55:K$72)+SUM('1.  LRAMVA Summary'!K$73:K$74)*(MONTH($E109)-1)/12)*$H109</f>
        <v>0</v>
      </c>
      <c r="Q109" s="197">
        <f>(SUM('1.  LRAMVA Summary'!L$55:L$72)+SUM('1.  LRAMVA Summary'!L$73:L$74)*(MONTH($E109)-1)/12)*$H109</f>
        <v>0</v>
      </c>
      <c r="R109" s="197">
        <f>(SUM('1.  LRAMVA Summary'!M$55:M$72)+SUM('1.  LRAMVA Summary'!M$73:M$74)*(MONTH($E109)-1)/12)*$H109</f>
        <v>0</v>
      </c>
      <c r="S109" s="197">
        <f>(SUM('1.  LRAMVA Summary'!N$55:N$72)+SUM('1.  LRAMVA Summary'!N$73:N$74)*(MONTH($E109)-1)/12)*$H109</f>
        <v>0</v>
      </c>
      <c r="T109" s="197">
        <f>(SUM('1.  LRAMVA Summary'!O$55:O$72)+SUM('1.  LRAMVA Summary'!O$73:O$74)*(MONTH($E109)-1)/12)*$H109</f>
        <v>0</v>
      </c>
      <c r="U109" s="197">
        <f>(SUM('1.  LRAMVA Summary'!P$55:P$72)+SUM('1.  LRAMVA Summary'!P$73:P$74)*(MONTH($E109)-1)/12)*$H109</f>
        <v>0</v>
      </c>
      <c r="V109" s="197">
        <f>(SUM('1.  LRAMVA Summary'!Q$55:Q$72)+SUM('1.  LRAMVA Summary'!Q$73:Q$74)*(MONTH($E109)-1)/12)*$H109</f>
        <v>0</v>
      </c>
      <c r="W109" s="198">
        <f t="shared" si="49"/>
        <v>0</v>
      </c>
    </row>
    <row r="110" spans="2:23" s="205" customFormat="1">
      <c r="B110" s="10"/>
      <c r="C110" s="1"/>
      <c r="E110" s="181">
        <v>42887</v>
      </c>
      <c r="F110" s="181" t="s">
        <v>184</v>
      </c>
      <c r="G110" s="182" t="s">
        <v>66</v>
      </c>
      <c r="H110" s="207">
        <f t="shared" si="50"/>
        <v>9.1666666666666665E-4</v>
      </c>
      <c r="I110" s="197">
        <f>(SUM('1.  LRAMVA Summary'!D$55:D$72)+SUM('1.  LRAMVA Summary'!D$73:D$74)*(MONTH($E110)-1)/12)*$H110</f>
        <v>0</v>
      </c>
      <c r="J110" s="197">
        <f>(SUM('1.  LRAMVA Summary'!E$55:E$72)+SUM('1.  LRAMVA Summary'!E$73:E$74)*(MONTH($E110)-1)/12)*$H110</f>
        <v>0</v>
      </c>
      <c r="K110" s="197">
        <f>(SUM('1.  LRAMVA Summary'!F$55:F$72)+SUM('1.  LRAMVA Summary'!F$73:F$74)*(MONTH($E110)-1)/12)*$H110</f>
        <v>0</v>
      </c>
      <c r="L110" s="197">
        <f>(SUM('1.  LRAMVA Summary'!G$55:G$72)+SUM('1.  LRAMVA Summary'!G$73:G$74)*(MONTH($E110)-1)/12)*$H110</f>
        <v>0</v>
      </c>
      <c r="M110" s="197">
        <f>(SUM('1.  LRAMVA Summary'!H$55:H$72)+SUM('1.  LRAMVA Summary'!H$73:H$74)*(MONTH($E110)-1)/12)*$H110</f>
        <v>0</v>
      </c>
      <c r="N110" s="197">
        <f>(SUM('1.  LRAMVA Summary'!I$55:I$72)+SUM('1.  LRAMVA Summary'!I$73:I$74)*(MONTH($E110)-1)/12)*$H110</f>
        <v>0</v>
      </c>
      <c r="O110" s="197">
        <f>(SUM('1.  LRAMVA Summary'!J$55:J$72)+SUM('1.  LRAMVA Summary'!J$73:J$74)*(MONTH($E110)-1)/12)*$H110</f>
        <v>0</v>
      </c>
      <c r="P110" s="197">
        <f>(SUM('1.  LRAMVA Summary'!K$55:K$72)+SUM('1.  LRAMVA Summary'!K$73:K$74)*(MONTH($E110)-1)/12)*$H110</f>
        <v>0</v>
      </c>
      <c r="Q110" s="197">
        <f>(SUM('1.  LRAMVA Summary'!L$55:L$72)+SUM('1.  LRAMVA Summary'!L$73:L$74)*(MONTH($E110)-1)/12)*$H110</f>
        <v>0</v>
      </c>
      <c r="R110" s="197">
        <f>(SUM('1.  LRAMVA Summary'!M$55:M$72)+SUM('1.  LRAMVA Summary'!M$73:M$74)*(MONTH($E110)-1)/12)*$H110</f>
        <v>0</v>
      </c>
      <c r="S110" s="197">
        <f>(SUM('1.  LRAMVA Summary'!N$55:N$72)+SUM('1.  LRAMVA Summary'!N$73:N$74)*(MONTH($E110)-1)/12)*$H110</f>
        <v>0</v>
      </c>
      <c r="T110" s="197">
        <f>(SUM('1.  LRAMVA Summary'!O$55:O$72)+SUM('1.  LRAMVA Summary'!O$73:O$74)*(MONTH($E110)-1)/12)*$H110</f>
        <v>0</v>
      </c>
      <c r="U110" s="197">
        <f>(SUM('1.  LRAMVA Summary'!P$55:P$72)+SUM('1.  LRAMVA Summary'!P$73:P$74)*(MONTH($E110)-1)/12)*$H110</f>
        <v>0</v>
      </c>
      <c r="V110" s="197">
        <f>(SUM('1.  LRAMVA Summary'!Q$55:Q$72)+SUM('1.  LRAMVA Summary'!Q$73:Q$74)*(MONTH($E110)-1)/12)*$H110</f>
        <v>0</v>
      </c>
      <c r="W110" s="198">
        <f t="shared" si="49"/>
        <v>0</v>
      </c>
    </row>
    <row r="111" spans="2:23">
      <c r="E111" s="181">
        <v>42917</v>
      </c>
      <c r="F111" s="181" t="s">
        <v>184</v>
      </c>
      <c r="G111" s="182" t="s">
        <v>68</v>
      </c>
      <c r="H111" s="207">
        <f>$C$41/12</f>
        <v>9.1666666666666665E-4</v>
      </c>
      <c r="I111" s="197">
        <f>(SUM('1.  LRAMVA Summary'!D$55:D$72)+SUM('1.  LRAMVA Summary'!D$73:D$74)*(MONTH($E111)-1)/12)*$H111</f>
        <v>0</v>
      </c>
      <c r="J111" s="197">
        <f>(SUM('1.  LRAMVA Summary'!E$55:E$72)+SUM('1.  LRAMVA Summary'!E$73:E$74)*(MONTH($E111)-1)/12)*$H111</f>
        <v>0</v>
      </c>
      <c r="K111" s="197">
        <f>(SUM('1.  LRAMVA Summary'!F$55:F$72)+SUM('1.  LRAMVA Summary'!F$73:F$74)*(MONTH($E111)-1)/12)*$H111</f>
        <v>0</v>
      </c>
      <c r="L111" s="197">
        <f>(SUM('1.  LRAMVA Summary'!G$55:G$72)+SUM('1.  LRAMVA Summary'!G$73:G$74)*(MONTH($E111)-1)/12)*$H111</f>
        <v>0</v>
      </c>
      <c r="M111" s="197">
        <f>(SUM('1.  LRAMVA Summary'!H$55:H$72)+SUM('1.  LRAMVA Summary'!H$73:H$74)*(MONTH($E111)-1)/12)*$H111</f>
        <v>0</v>
      </c>
      <c r="N111" s="197">
        <f>(SUM('1.  LRAMVA Summary'!I$55:I$72)+SUM('1.  LRAMVA Summary'!I$73:I$74)*(MONTH($E111)-1)/12)*$H111</f>
        <v>0</v>
      </c>
      <c r="O111" s="197">
        <f>(SUM('1.  LRAMVA Summary'!J$55:J$72)+SUM('1.  LRAMVA Summary'!J$73:J$74)*(MONTH($E111)-1)/12)*$H111</f>
        <v>0</v>
      </c>
      <c r="P111" s="197">
        <f>(SUM('1.  LRAMVA Summary'!K$55:K$72)+SUM('1.  LRAMVA Summary'!K$73:K$74)*(MONTH($E111)-1)/12)*$H111</f>
        <v>0</v>
      </c>
      <c r="Q111" s="197">
        <f>(SUM('1.  LRAMVA Summary'!L$55:L$72)+SUM('1.  LRAMVA Summary'!L$73:L$74)*(MONTH($E111)-1)/12)*$H111</f>
        <v>0</v>
      </c>
      <c r="R111" s="197">
        <f>(SUM('1.  LRAMVA Summary'!M$55:M$72)+SUM('1.  LRAMVA Summary'!M$73:M$74)*(MONTH($E111)-1)/12)*$H111</f>
        <v>0</v>
      </c>
      <c r="S111" s="197">
        <f>(SUM('1.  LRAMVA Summary'!N$55:N$72)+SUM('1.  LRAMVA Summary'!N$73:N$74)*(MONTH($E111)-1)/12)*$H111</f>
        <v>0</v>
      </c>
      <c r="T111" s="197">
        <f>(SUM('1.  LRAMVA Summary'!O$55:O$72)+SUM('1.  LRAMVA Summary'!O$73:O$74)*(MONTH($E111)-1)/12)*$H111</f>
        <v>0</v>
      </c>
      <c r="U111" s="197">
        <f>(SUM('1.  LRAMVA Summary'!P$55:P$72)+SUM('1.  LRAMVA Summary'!P$73:P$74)*(MONTH($E111)-1)/12)*$H111</f>
        <v>0</v>
      </c>
      <c r="V111" s="197">
        <f>(SUM('1.  LRAMVA Summary'!Q$55:Q$72)+SUM('1.  LRAMVA Summary'!Q$73:Q$74)*(MONTH($E111)-1)/12)*$H111</f>
        <v>0</v>
      </c>
      <c r="W111" s="198">
        <f t="shared" si="49"/>
        <v>0</v>
      </c>
    </row>
    <row r="112" spans="2:23">
      <c r="E112" s="181">
        <v>42948</v>
      </c>
      <c r="F112" s="181" t="s">
        <v>184</v>
      </c>
      <c r="G112" s="182" t="s">
        <v>68</v>
      </c>
      <c r="H112" s="207">
        <f t="shared" ref="H112:H113" si="51">$C$41/12</f>
        <v>9.1666666666666665E-4</v>
      </c>
      <c r="I112" s="197">
        <f>(SUM('1.  LRAMVA Summary'!D$55:D$72)+SUM('1.  LRAMVA Summary'!D$73:D$74)*(MONTH($E112)-1)/12)*$H112</f>
        <v>0</v>
      </c>
      <c r="J112" s="197">
        <f>(SUM('1.  LRAMVA Summary'!E$55:E$72)+SUM('1.  LRAMVA Summary'!E$73:E$74)*(MONTH($E112)-1)/12)*$H112</f>
        <v>0</v>
      </c>
      <c r="K112" s="197">
        <f>(SUM('1.  LRAMVA Summary'!F$55:F$72)+SUM('1.  LRAMVA Summary'!F$73:F$74)*(MONTH($E112)-1)/12)*$H112</f>
        <v>0</v>
      </c>
      <c r="L112" s="197">
        <f>(SUM('1.  LRAMVA Summary'!G$55:G$72)+SUM('1.  LRAMVA Summary'!G$73:G$74)*(MONTH($E112)-1)/12)*$H112</f>
        <v>0</v>
      </c>
      <c r="M112" s="197">
        <f>(SUM('1.  LRAMVA Summary'!H$55:H$72)+SUM('1.  LRAMVA Summary'!H$73:H$74)*(MONTH($E112)-1)/12)*$H112</f>
        <v>0</v>
      </c>
      <c r="N112" s="197">
        <f>(SUM('1.  LRAMVA Summary'!I$55:I$72)+SUM('1.  LRAMVA Summary'!I$73:I$74)*(MONTH($E112)-1)/12)*$H112</f>
        <v>0</v>
      </c>
      <c r="O112" s="197">
        <f>(SUM('1.  LRAMVA Summary'!J$55:J$72)+SUM('1.  LRAMVA Summary'!J$73:J$74)*(MONTH($E112)-1)/12)*$H112</f>
        <v>0</v>
      </c>
      <c r="P112" s="197">
        <f>(SUM('1.  LRAMVA Summary'!K$55:K$72)+SUM('1.  LRAMVA Summary'!K$73:K$74)*(MONTH($E112)-1)/12)*$H112</f>
        <v>0</v>
      </c>
      <c r="Q112" s="197">
        <f>(SUM('1.  LRAMVA Summary'!L$55:L$72)+SUM('1.  LRAMVA Summary'!L$73:L$74)*(MONTH($E112)-1)/12)*$H112</f>
        <v>0</v>
      </c>
      <c r="R112" s="197">
        <f>(SUM('1.  LRAMVA Summary'!M$55:M$72)+SUM('1.  LRAMVA Summary'!M$73:M$74)*(MONTH($E112)-1)/12)*$H112</f>
        <v>0</v>
      </c>
      <c r="S112" s="197">
        <f>(SUM('1.  LRAMVA Summary'!N$55:N$72)+SUM('1.  LRAMVA Summary'!N$73:N$74)*(MONTH($E112)-1)/12)*$H112</f>
        <v>0</v>
      </c>
      <c r="T112" s="197">
        <f>(SUM('1.  LRAMVA Summary'!O$55:O$72)+SUM('1.  LRAMVA Summary'!O$73:O$74)*(MONTH($E112)-1)/12)*$H112</f>
        <v>0</v>
      </c>
      <c r="U112" s="197">
        <f>(SUM('1.  LRAMVA Summary'!P$55:P$72)+SUM('1.  LRAMVA Summary'!P$73:P$74)*(MONTH($E112)-1)/12)*$H112</f>
        <v>0</v>
      </c>
      <c r="V112" s="197">
        <f>(SUM('1.  LRAMVA Summary'!Q$55:Q$72)+SUM('1.  LRAMVA Summary'!Q$73:Q$74)*(MONTH($E112)-1)/12)*$H112</f>
        <v>0</v>
      </c>
      <c r="W112" s="198">
        <f t="shared" si="49"/>
        <v>0</v>
      </c>
    </row>
    <row r="113" spans="2:23">
      <c r="E113" s="181">
        <v>42979</v>
      </c>
      <c r="F113" s="181" t="s">
        <v>184</v>
      </c>
      <c r="G113" s="182" t="s">
        <v>68</v>
      </c>
      <c r="H113" s="207">
        <f t="shared" si="51"/>
        <v>9.1666666666666665E-4</v>
      </c>
      <c r="I113" s="197">
        <f>(SUM('1.  LRAMVA Summary'!D$55:D$72)+SUM('1.  LRAMVA Summary'!D$73:D$74)*(MONTH($E113)-1)/12)*$H113</f>
        <v>0</v>
      </c>
      <c r="J113" s="197">
        <f>(SUM('1.  LRAMVA Summary'!E$55:E$72)+SUM('1.  LRAMVA Summary'!E$73:E$74)*(MONTH($E113)-1)/12)*$H113</f>
        <v>0</v>
      </c>
      <c r="K113" s="197">
        <f>(SUM('1.  LRAMVA Summary'!F$55:F$72)+SUM('1.  LRAMVA Summary'!F$73:F$74)*(MONTH($E113)-1)/12)*$H113</f>
        <v>0</v>
      </c>
      <c r="L113" s="197">
        <f>(SUM('1.  LRAMVA Summary'!G$55:G$72)+SUM('1.  LRAMVA Summary'!G$73:G$74)*(MONTH($E113)-1)/12)*$H113</f>
        <v>0</v>
      </c>
      <c r="M113" s="197">
        <f>(SUM('1.  LRAMVA Summary'!H$55:H$72)+SUM('1.  LRAMVA Summary'!H$73:H$74)*(MONTH($E113)-1)/12)*$H113</f>
        <v>0</v>
      </c>
      <c r="N113" s="197">
        <f>(SUM('1.  LRAMVA Summary'!I$55:I$72)+SUM('1.  LRAMVA Summary'!I$73:I$74)*(MONTH($E113)-1)/12)*$H113</f>
        <v>0</v>
      </c>
      <c r="O113" s="197">
        <f>(SUM('1.  LRAMVA Summary'!J$55:J$72)+SUM('1.  LRAMVA Summary'!J$73:J$74)*(MONTH($E113)-1)/12)*$H113</f>
        <v>0</v>
      </c>
      <c r="P113" s="197">
        <f>(SUM('1.  LRAMVA Summary'!K$55:K$72)+SUM('1.  LRAMVA Summary'!K$73:K$74)*(MONTH($E113)-1)/12)*$H113</f>
        <v>0</v>
      </c>
      <c r="Q113" s="197">
        <f>(SUM('1.  LRAMVA Summary'!L$55:L$72)+SUM('1.  LRAMVA Summary'!L$73:L$74)*(MONTH($E113)-1)/12)*$H113</f>
        <v>0</v>
      </c>
      <c r="R113" s="197">
        <f>(SUM('1.  LRAMVA Summary'!M$55:M$72)+SUM('1.  LRAMVA Summary'!M$73:M$74)*(MONTH($E113)-1)/12)*$H113</f>
        <v>0</v>
      </c>
      <c r="S113" s="197">
        <f>(SUM('1.  LRAMVA Summary'!N$55:N$72)+SUM('1.  LRAMVA Summary'!N$73:N$74)*(MONTH($E113)-1)/12)*$H113</f>
        <v>0</v>
      </c>
      <c r="T113" s="197">
        <f>(SUM('1.  LRAMVA Summary'!O$55:O$72)+SUM('1.  LRAMVA Summary'!O$73:O$74)*(MONTH($E113)-1)/12)*$H113</f>
        <v>0</v>
      </c>
      <c r="U113" s="197">
        <f>(SUM('1.  LRAMVA Summary'!P$55:P$72)+SUM('1.  LRAMVA Summary'!P$73:P$74)*(MONTH($E113)-1)/12)*$H113</f>
        <v>0</v>
      </c>
      <c r="V113" s="197">
        <f>(SUM('1.  LRAMVA Summary'!Q$55:Q$72)+SUM('1.  LRAMVA Summary'!Q$73:Q$74)*(MONTH($E113)-1)/12)*$H113</f>
        <v>0</v>
      </c>
      <c r="W113" s="198">
        <f t="shared" si="49"/>
        <v>0</v>
      </c>
    </row>
    <row r="114" spans="2:23">
      <c r="E114" s="181">
        <v>43009</v>
      </c>
      <c r="F114" s="181" t="s">
        <v>184</v>
      </c>
      <c r="G114" s="182" t="s">
        <v>69</v>
      </c>
      <c r="H114" s="207">
        <f>$C$42/12</f>
        <v>1.25E-3</v>
      </c>
      <c r="I114" s="197">
        <f>(SUM('1.  LRAMVA Summary'!D$55:D$72)+SUM('1.  LRAMVA Summary'!D$73:D$74)*(MONTH($E114)-1)/12)*$H114</f>
        <v>0</v>
      </c>
      <c r="J114" s="197">
        <f>(SUM('1.  LRAMVA Summary'!E$55:E$72)+SUM('1.  LRAMVA Summary'!E$73:E$74)*(MONTH($E114)-1)/12)*$H114</f>
        <v>0</v>
      </c>
      <c r="K114" s="197">
        <f>(SUM('1.  LRAMVA Summary'!F$55:F$72)+SUM('1.  LRAMVA Summary'!F$73:F$74)*(MONTH($E114)-1)/12)*$H114</f>
        <v>0</v>
      </c>
      <c r="L114" s="197">
        <f>(SUM('1.  LRAMVA Summary'!G$55:G$72)+SUM('1.  LRAMVA Summary'!G$73:G$74)*(MONTH($E114)-1)/12)*$H114</f>
        <v>0</v>
      </c>
      <c r="M114" s="197">
        <f>(SUM('1.  LRAMVA Summary'!H$55:H$72)+SUM('1.  LRAMVA Summary'!H$73:H$74)*(MONTH($E114)-1)/12)*$H114</f>
        <v>0</v>
      </c>
      <c r="N114" s="197">
        <f>(SUM('1.  LRAMVA Summary'!I$55:I$72)+SUM('1.  LRAMVA Summary'!I$73:I$74)*(MONTH($E114)-1)/12)*$H114</f>
        <v>0</v>
      </c>
      <c r="O114" s="197">
        <f>(SUM('1.  LRAMVA Summary'!J$55:J$72)+SUM('1.  LRAMVA Summary'!J$73:J$74)*(MONTH($E114)-1)/12)*$H114</f>
        <v>0</v>
      </c>
      <c r="P114" s="197">
        <f>(SUM('1.  LRAMVA Summary'!K$55:K$72)+SUM('1.  LRAMVA Summary'!K$73:K$74)*(MONTH($E114)-1)/12)*$H114</f>
        <v>0</v>
      </c>
      <c r="Q114" s="197">
        <f>(SUM('1.  LRAMVA Summary'!L$55:L$72)+SUM('1.  LRAMVA Summary'!L$73:L$74)*(MONTH($E114)-1)/12)*$H114</f>
        <v>0</v>
      </c>
      <c r="R114" s="197">
        <f>(SUM('1.  LRAMVA Summary'!M$55:M$72)+SUM('1.  LRAMVA Summary'!M$73:M$74)*(MONTH($E114)-1)/12)*$H114</f>
        <v>0</v>
      </c>
      <c r="S114" s="197">
        <f>(SUM('1.  LRAMVA Summary'!N$55:N$72)+SUM('1.  LRAMVA Summary'!N$73:N$74)*(MONTH($E114)-1)/12)*$H114</f>
        <v>0</v>
      </c>
      <c r="T114" s="197">
        <f>(SUM('1.  LRAMVA Summary'!O$55:O$72)+SUM('1.  LRAMVA Summary'!O$73:O$74)*(MONTH($E114)-1)/12)*$H114</f>
        <v>0</v>
      </c>
      <c r="U114" s="197">
        <f>(SUM('1.  LRAMVA Summary'!P$55:P$72)+SUM('1.  LRAMVA Summary'!P$73:P$74)*(MONTH($E114)-1)/12)*$H114</f>
        <v>0</v>
      </c>
      <c r="V114" s="197">
        <f>(SUM('1.  LRAMVA Summary'!Q$55:Q$72)+SUM('1.  LRAMVA Summary'!Q$73:Q$74)*(MONTH($E114)-1)/12)*$H114</f>
        <v>0</v>
      </c>
      <c r="W114" s="198">
        <f t="shared" si="49"/>
        <v>0</v>
      </c>
    </row>
    <row r="115" spans="2:23">
      <c r="B115" s="206"/>
      <c r="C115" s="8"/>
      <c r="E115" s="181">
        <v>43040</v>
      </c>
      <c r="F115" s="181" t="s">
        <v>184</v>
      </c>
      <c r="G115" s="182" t="s">
        <v>69</v>
      </c>
      <c r="H115" s="207">
        <f t="shared" ref="H115:H116" si="52">$C$42/12</f>
        <v>1.25E-3</v>
      </c>
      <c r="I115" s="197">
        <f>(SUM('1.  LRAMVA Summary'!D$55:D$72)+SUM('1.  LRAMVA Summary'!D$73:D$74)*(MONTH($E115)-1)/12)*$H115</f>
        <v>0</v>
      </c>
      <c r="J115" s="197">
        <f>(SUM('1.  LRAMVA Summary'!E$55:E$72)+SUM('1.  LRAMVA Summary'!E$73:E$74)*(MONTH($E115)-1)/12)*$H115</f>
        <v>0</v>
      </c>
      <c r="K115" s="197">
        <f>(SUM('1.  LRAMVA Summary'!F$55:F$72)+SUM('1.  LRAMVA Summary'!F$73:F$74)*(MONTH($E115)-1)/12)*$H115</f>
        <v>0</v>
      </c>
      <c r="L115" s="197">
        <f>(SUM('1.  LRAMVA Summary'!G$55:G$72)+SUM('1.  LRAMVA Summary'!G$73:G$74)*(MONTH($E115)-1)/12)*$H115</f>
        <v>0</v>
      </c>
      <c r="M115" s="197">
        <f>(SUM('1.  LRAMVA Summary'!H$55:H$72)+SUM('1.  LRAMVA Summary'!H$73:H$74)*(MONTH($E115)-1)/12)*$H115</f>
        <v>0</v>
      </c>
      <c r="N115" s="197">
        <f>(SUM('1.  LRAMVA Summary'!I$55:I$72)+SUM('1.  LRAMVA Summary'!I$73:I$74)*(MONTH($E115)-1)/12)*$H115</f>
        <v>0</v>
      </c>
      <c r="O115" s="197">
        <f>(SUM('1.  LRAMVA Summary'!J$55:J$72)+SUM('1.  LRAMVA Summary'!J$73:J$74)*(MONTH($E115)-1)/12)*$H115</f>
        <v>0</v>
      </c>
      <c r="P115" s="197">
        <f>(SUM('1.  LRAMVA Summary'!K$55:K$72)+SUM('1.  LRAMVA Summary'!K$73:K$74)*(MONTH($E115)-1)/12)*$H115</f>
        <v>0</v>
      </c>
      <c r="Q115" s="197">
        <f>(SUM('1.  LRAMVA Summary'!L$55:L$72)+SUM('1.  LRAMVA Summary'!L$73:L$74)*(MONTH($E115)-1)/12)*$H115</f>
        <v>0</v>
      </c>
      <c r="R115" s="197">
        <f>(SUM('1.  LRAMVA Summary'!M$55:M$72)+SUM('1.  LRAMVA Summary'!M$73:M$74)*(MONTH($E115)-1)/12)*$H115</f>
        <v>0</v>
      </c>
      <c r="S115" s="197">
        <f>(SUM('1.  LRAMVA Summary'!N$55:N$72)+SUM('1.  LRAMVA Summary'!N$73:N$74)*(MONTH($E115)-1)/12)*$H115</f>
        <v>0</v>
      </c>
      <c r="T115" s="197">
        <f>(SUM('1.  LRAMVA Summary'!O$55:O$72)+SUM('1.  LRAMVA Summary'!O$73:O$74)*(MONTH($E115)-1)/12)*$H115</f>
        <v>0</v>
      </c>
      <c r="U115" s="197">
        <f>(SUM('1.  LRAMVA Summary'!P$55:P$72)+SUM('1.  LRAMVA Summary'!P$73:P$74)*(MONTH($E115)-1)/12)*$H115</f>
        <v>0</v>
      </c>
      <c r="V115" s="197">
        <f>(SUM('1.  LRAMVA Summary'!Q$55:Q$72)+SUM('1.  LRAMVA Summary'!Q$73:Q$74)*(MONTH($E115)-1)/12)*$H115</f>
        <v>0</v>
      </c>
      <c r="W115" s="198">
        <f t="shared" si="49"/>
        <v>0</v>
      </c>
    </row>
    <row r="116" spans="2:23">
      <c r="E116" s="181">
        <v>43070</v>
      </c>
      <c r="F116" s="181" t="s">
        <v>184</v>
      </c>
      <c r="G116" s="182" t="s">
        <v>69</v>
      </c>
      <c r="H116" s="207">
        <f t="shared" si="52"/>
        <v>1.25E-3</v>
      </c>
      <c r="I116" s="197">
        <f>(SUM('1.  LRAMVA Summary'!D$55:D$72)+SUM('1.  LRAMVA Summary'!D$73:D$74)*(MONTH($E116)-1)/12)*$H116</f>
        <v>0</v>
      </c>
      <c r="J116" s="197">
        <f>(SUM('1.  LRAMVA Summary'!E$55:E$72)+SUM('1.  LRAMVA Summary'!E$73:E$74)*(MONTH($E116)-1)/12)*$H116</f>
        <v>0</v>
      </c>
      <c r="K116" s="197">
        <f>(SUM('1.  LRAMVA Summary'!F$55:F$72)+SUM('1.  LRAMVA Summary'!F$73:F$74)*(MONTH($E116)-1)/12)*$H116</f>
        <v>0</v>
      </c>
      <c r="L116" s="197">
        <f>(SUM('1.  LRAMVA Summary'!G$55:G$72)+SUM('1.  LRAMVA Summary'!G$73:G$74)*(MONTH($E116)-1)/12)*$H116</f>
        <v>0</v>
      </c>
      <c r="M116" s="197">
        <f>(SUM('1.  LRAMVA Summary'!H$55:H$72)+SUM('1.  LRAMVA Summary'!H$73:H$74)*(MONTH($E116)-1)/12)*$H116</f>
        <v>0</v>
      </c>
      <c r="N116" s="197">
        <f>(SUM('1.  LRAMVA Summary'!I$55:I$72)+SUM('1.  LRAMVA Summary'!I$73:I$74)*(MONTH($E116)-1)/12)*$H116</f>
        <v>0</v>
      </c>
      <c r="O116" s="197">
        <f>(SUM('1.  LRAMVA Summary'!J$55:J$72)+SUM('1.  LRAMVA Summary'!J$73:J$74)*(MONTH($E116)-1)/12)*$H116</f>
        <v>0</v>
      </c>
      <c r="P116" s="197">
        <f>(SUM('1.  LRAMVA Summary'!K$55:K$72)+SUM('1.  LRAMVA Summary'!K$73:K$74)*(MONTH($E116)-1)/12)*$H116</f>
        <v>0</v>
      </c>
      <c r="Q116" s="197">
        <f>(SUM('1.  LRAMVA Summary'!L$55:L$72)+SUM('1.  LRAMVA Summary'!L$73:L$74)*(MONTH($E116)-1)/12)*$H116</f>
        <v>0</v>
      </c>
      <c r="R116" s="197">
        <f>(SUM('1.  LRAMVA Summary'!M$55:M$72)+SUM('1.  LRAMVA Summary'!M$73:M$74)*(MONTH($E116)-1)/12)*$H116</f>
        <v>0</v>
      </c>
      <c r="S116" s="197">
        <f>(SUM('1.  LRAMVA Summary'!N$55:N$72)+SUM('1.  LRAMVA Summary'!N$73:N$74)*(MONTH($E116)-1)/12)*$H116</f>
        <v>0</v>
      </c>
      <c r="T116" s="197">
        <f>(SUM('1.  LRAMVA Summary'!O$55:O$72)+SUM('1.  LRAMVA Summary'!O$73:O$74)*(MONTH($E116)-1)/12)*$H116</f>
        <v>0</v>
      </c>
      <c r="U116" s="197">
        <f>(SUM('1.  LRAMVA Summary'!P$55:P$72)+SUM('1.  LRAMVA Summary'!P$73:P$74)*(MONTH($E116)-1)/12)*$H116</f>
        <v>0</v>
      </c>
      <c r="V116" s="197">
        <f>(SUM('1.  LRAMVA Summary'!Q$55:Q$72)+SUM('1.  LRAMVA Summary'!Q$73:Q$74)*(MONTH($E116)-1)/12)*$H116</f>
        <v>0</v>
      </c>
      <c r="W116" s="198">
        <f t="shared" si="49"/>
        <v>0</v>
      </c>
    </row>
    <row r="117" spans="2:23" ht="15" thickBot="1">
      <c r="B117" s="204"/>
      <c r="C117" s="205"/>
      <c r="E117" s="183" t="s">
        <v>464</v>
      </c>
      <c r="F117" s="183"/>
      <c r="G117" s="184"/>
      <c r="H117" s="185"/>
      <c r="I117" s="186">
        <f>SUM(I104:I116)</f>
        <v>0</v>
      </c>
      <c r="J117" s="186">
        <f>SUM(J104:J116)</f>
        <v>0</v>
      </c>
      <c r="K117" s="186">
        <f t="shared" ref="K117:O117" si="53">SUM(K104:K116)</f>
        <v>0</v>
      </c>
      <c r="L117" s="186">
        <f t="shared" si="53"/>
        <v>0</v>
      </c>
      <c r="M117" s="186">
        <f t="shared" si="53"/>
        <v>0</v>
      </c>
      <c r="N117" s="186">
        <f t="shared" si="53"/>
        <v>0</v>
      </c>
      <c r="O117" s="186">
        <f t="shared" si="53"/>
        <v>0</v>
      </c>
      <c r="P117" s="186">
        <f t="shared" ref="P117:V117" si="54">SUM(P104:P116)</f>
        <v>0</v>
      </c>
      <c r="Q117" s="186">
        <f t="shared" si="54"/>
        <v>0</v>
      </c>
      <c r="R117" s="186">
        <f t="shared" si="54"/>
        <v>0</v>
      </c>
      <c r="S117" s="186">
        <f t="shared" si="54"/>
        <v>0</v>
      </c>
      <c r="T117" s="186">
        <f t="shared" si="54"/>
        <v>0</v>
      </c>
      <c r="U117" s="186">
        <f t="shared" si="54"/>
        <v>0</v>
      </c>
      <c r="V117" s="186">
        <f t="shared" si="54"/>
        <v>0</v>
      </c>
      <c r="W117" s="186">
        <f>SUM(W104:W116)</f>
        <v>0</v>
      </c>
    </row>
    <row r="118" spans="2:23" ht="15" thickTop="1">
      <c r="E118" s="187" t="s">
        <v>67</v>
      </c>
      <c r="F118" s="187"/>
      <c r="G118" s="188"/>
      <c r="H118" s="189"/>
      <c r="I118" s="190"/>
      <c r="J118" s="190"/>
      <c r="K118" s="190"/>
      <c r="L118" s="190"/>
      <c r="M118" s="190"/>
      <c r="N118" s="190"/>
      <c r="O118" s="190"/>
      <c r="P118" s="190"/>
      <c r="Q118" s="190"/>
      <c r="R118" s="190"/>
      <c r="S118" s="190"/>
      <c r="T118" s="190"/>
      <c r="U118" s="190"/>
      <c r="V118" s="190"/>
      <c r="W118" s="191"/>
    </row>
    <row r="119" spans="2:23">
      <c r="E119" s="192" t="s">
        <v>430</v>
      </c>
      <c r="F119" s="192"/>
      <c r="G119" s="193"/>
      <c r="H119" s="194"/>
      <c r="I119" s="195">
        <f>I117+I118</f>
        <v>0</v>
      </c>
      <c r="J119" s="195">
        <f t="shared" ref="J119" si="55">J117+J118</f>
        <v>0</v>
      </c>
      <c r="K119" s="195">
        <f t="shared" ref="K119" si="56">K117+K118</f>
        <v>0</v>
      </c>
      <c r="L119" s="195">
        <f t="shared" ref="L119" si="57">L117+L118</f>
        <v>0</v>
      </c>
      <c r="M119" s="195">
        <f t="shared" ref="M119" si="58">M117+M118</f>
        <v>0</v>
      </c>
      <c r="N119" s="195">
        <f t="shared" ref="N119" si="59">N117+N118</f>
        <v>0</v>
      </c>
      <c r="O119" s="195">
        <f t="shared" ref="O119:V119" si="60">O117+O118</f>
        <v>0</v>
      </c>
      <c r="P119" s="195">
        <f t="shared" si="60"/>
        <v>0</v>
      </c>
      <c r="Q119" s="195">
        <f t="shared" si="60"/>
        <v>0</v>
      </c>
      <c r="R119" s="195">
        <f t="shared" si="60"/>
        <v>0</v>
      </c>
      <c r="S119" s="195">
        <f t="shared" si="60"/>
        <v>0</v>
      </c>
      <c r="T119" s="195">
        <f t="shared" si="60"/>
        <v>0</v>
      </c>
      <c r="U119" s="195">
        <f t="shared" si="60"/>
        <v>0</v>
      </c>
      <c r="V119" s="195">
        <f t="shared" si="60"/>
        <v>0</v>
      </c>
      <c r="W119" s="195">
        <f t="shared" ref="W119" si="61">W117+W118</f>
        <v>0</v>
      </c>
    </row>
    <row r="120" spans="2:23">
      <c r="E120" s="181">
        <v>43101</v>
      </c>
      <c r="F120" s="181" t="s">
        <v>185</v>
      </c>
      <c r="G120" s="182" t="s">
        <v>65</v>
      </c>
      <c r="H120" s="207">
        <f>$C$43/12</f>
        <v>1.25E-3</v>
      </c>
      <c r="I120" s="197">
        <f>(SUM('1.  LRAMVA Summary'!D$55:D$75)+SUM('1.  LRAMVA Summary'!D$76:D$77)*(MONTH($E120)-1)/12)*$H120</f>
        <v>0</v>
      </c>
      <c r="J120" s="197">
        <f>(SUM('1.  LRAMVA Summary'!E$55:E$75)+SUM('1.  LRAMVA Summary'!E$76:E$77)*(MONTH($E120)-1)/12)*$H120</f>
        <v>0</v>
      </c>
      <c r="K120" s="197">
        <f>(SUM('1.  LRAMVA Summary'!F$55:F$75)+SUM('1.  LRAMVA Summary'!F$76:F$77)*(MONTH($E120)-1)/12)*$H120</f>
        <v>0</v>
      </c>
      <c r="L120" s="197">
        <f>(SUM('1.  LRAMVA Summary'!G$55:G$75)+SUM('1.  LRAMVA Summary'!G$76:G$77)*(MONTH($E120)-1)/12)*$H120</f>
        <v>0</v>
      </c>
      <c r="M120" s="197">
        <f>(SUM('1.  LRAMVA Summary'!H$55:H$75)+SUM('1.  LRAMVA Summary'!H$76:H$77)*(MONTH($E120)-1)/12)*$H120</f>
        <v>0</v>
      </c>
      <c r="N120" s="197">
        <f>(SUM('1.  LRAMVA Summary'!I$55:I$75)+SUM('1.  LRAMVA Summary'!I$76:I$77)*(MONTH($E120)-1)/12)*$H120</f>
        <v>0</v>
      </c>
      <c r="O120" s="197">
        <f>(SUM('1.  LRAMVA Summary'!J$55:J$75)+SUM('1.  LRAMVA Summary'!J$76:J$77)*(MONTH($E120)-1)/12)*$H120</f>
        <v>0</v>
      </c>
      <c r="P120" s="197">
        <f>(SUM('1.  LRAMVA Summary'!K$55:K$75)+SUM('1.  LRAMVA Summary'!K$76:K$77)*(MONTH($E120)-1)/12)*$H120</f>
        <v>0</v>
      </c>
      <c r="Q120" s="197">
        <f>(SUM('1.  LRAMVA Summary'!L$55:L$75)+SUM('1.  LRAMVA Summary'!L$76:L$77)*(MONTH($E120)-1)/12)*$H120</f>
        <v>0</v>
      </c>
      <c r="R120" s="197">
        <f>(SUM('1.  LRAMVA Summary'!M$55:M$75)+SUM('1.  LRAMVA Summary'!M$76:M$77)*(MONTH($E120)-1)/12)*$H120</f>
        <v>0</v>
      </c>
      <c r="S120" s="197">
        <f>(SUM('1.  LRAMVA Summary'!N$55:N$75)+SUM('1.  LRAMVA Summary'!N$76:N$77)*(MONTH($E120)-1)/12)*$H120</f>
        <v>0</v>
      </c>
      <c r="T120" s="197">
        <f>(SUM('1.  LRAMVA Summary'!O$55:O$75)+SUM('1.  LRAMVA Summary'!O$76:O$77)*(MONTH($E120)-1)/12)*$H120</f>
        <v>0</v>
      </c>
      <c r="U120" s="197">
        <f>(SUM('1.  LRAMVA Summary'!P$55:P$75)+SUM('1.  LRAMVA Summary'!P$76:P$77)*(MONTH($E120)-1)/12)*$H120</f>
        <v>0</v>
      </c>
      <c r="V120" s="197">
        <f>(SUM('1.  LRAMVA Summary'!Q$55:Q$75)+SUM('1.  LRAMVA Summary'!Q$76:Q$77)*(MONTH($E120)-1)/12)*$H120</f>
        <v>0</v>
      </c>
      <c r="W120" s="198">
        <f>SUM(I120:V120)</f>
        <v>0</v>
      </c>
    </row>
    <row r="121" spans="2:23">
      <c r="E121" s="181">
        <v>43132</v>
      </c>
      <c r="F121" s="181" t="s">
        <v>185</v>
      </c>
      <c r="G121" s="182" t="s">
        <v>65</v>
      </c>
      <c r="H121" s="207">
        <f t="shared" ref="H121:H122" si="62">$C$43/12</f>
        <v>1.25E-3</v>
      </c>
      <c r="I121" s="197">
        <f>(SUM('1.  LRAMVA Summary'!D$55:D$75)+SUM('1.  LRAMVA Summary'!D$76:D$77)*(MONTH($E121)-1)/12)*$H121</f>
        <v>0</v>
      </c>
      <c r="J121" s="197">
        <f>(SUM('1.  LRAMVA Summary'!E$55:E$75)+SUM('1.  LRAMVA Summary'!E$76:E$77)*(MONTH($E121)-1)/12)*$H121</f>
        <v>0</v>
      </c>
      <c r="K121" s="197">
        <f>(SUM('1.  LRAMVA Summary'!F$55:F$75)+SUM('1.  LRAMVA Summary'!F$76:F$77)*(MONTH($E121)-1)/12)*$H121</f>
        <v>0</v>
      </c>
      <c r="L121" s="197">
        <f>(SUM('1.  LRAMVA Summary'!G$55:G$75)+SUM('1.  LRAMVA Summary'!G$76:G$77)*(MONTH($E121)-1)/12)*$H121</f>
        <v>0</v>
      </c>
      <c r="M121" s="197">
        <f>(SUM('1.  LRAMVA Summary'!H$55:H$75)+SUM('1.  LRAMVA Summary'!H$76:H$77)*(MONTH($E121)-1)/12)*$H121</f>
        <v>0</v>
      </c>
      <c r="N121" s="197">
        <f>(SUM('1.  LRAMVA Summary'!I$55:I$75)+SUM('1.  LRAMVA Summary'!I$76:I$77)*(MONTH($E121)-1)/12)*$H121</f>
        <v>0</v>
      </c>
      <c r="O121" s="197">
        <f>(SUM('1.  LRAMVA Summary'!J$55:J$75)+SUM('1.  LRAMVA Summary'!J$76:J$77)*(MONTH($E121)-1)/12)*$H121</f>
        <v>0</v>
      </c>
      <c r="P121" s="197">
        <f>(SUM('1.  LRAMVA Summary'!K$55:K$75)+SUM('1.  LRAMVA Summary'!K$76:K$77)*(MONTH($E121)-1)/12)*$H121</f>
        <v>0</v>
      </c>
      <c r="Q121" s="197">
        <f>(SUM('1.  LRAMVA Summary'!L$55:L$75)+SUM('1.  LRAMVA Summary'!L$76:L$77)*(MONTH($E121)-1)/12)*$H121</f>
        <v>0</v>
      </c>
      <c r="R121" s="197">
        <f>(SUM('1.  LRAMVA Summary'!M$55:M$75)+SUM('1.  LRAMVA Summary'!M$76:M$77)*(MONTH($E121)-1)/12)*$H121</f>
        <v>0</v>
      </c>
      <c r="S121" s="197">
        <f>(SUM('1.  LRAMVA Summary'!N$55:N$75)+SUM('1.  LRAMVA Summary'!N$76:N$77)*(MONTH($E121)-1)/12)*$H121</f>
        <v>0</v>
      </c>
      <c r="T121" s="197">
        <f>(SUM('1.  LRAMVA Summary'!O$55:O$75)+SUM('1.  LRAMVA Summary'!O$76:O$77)*(MONTH($E121)-1)/12)*$H121</f>
        <v>0</v>
      </c>
      <c r="U121" s="197">
        <f>(SUM('1.  LRAMVA Summary'!P$55:P$75)+SUM('1.  LRAMVA Summary'!P$76:P$77)*(MONTH($E121)-1)/12)*$H121</f>
        <v>0</v>
      </c>
      <c r="V121" s="197">
        <f>(SUM('1.  LRAMVA Summary'!Q$55:Q$75)+SUM('1.  LRAMVA Summary'!Q$76:Q$77)*(MONTH($E121)-1)/12)*$H121</f>
        <v>0</v>
      </c>
      <c r="W121" s="198">
        <f t="shared" ref="W121:W131" si="63">SUM(I121:V121)</f>
        <v>0</v>
      </c>
    </row>
    <row r="122" spans="2:23">
      <c r="E122" s="181">
        <v>43160</v>
      </c>
      <c r="F122" s="181" t="s">
        <v>185</v>
      </c>
      <c r="G122" s="182" t="s">
        <v>65</v>
      </c>
      <c r="H122" s="207">
        <f t="shared" si="62"/>
        <v>1.25E-3</v>
      </c>
      <c r="I122" s="197">
        <f>(SUM('1.  LRAMVA Summary'!D$55:D$75)+SUM('1.  LRAMVA Summary'!D$76:D$77)*(MONTH($E122)-1)/12)*$H122</f>
        <v>0</v>
      </c>
      <c r="J122" s="197">
        <f>(SUM('1.  LRAMVA Summary'!E$55:E$75)+SUM('1.  LRAMVA Summary'!E$76:E$77)*(MONTH($E122)-1)/12)*$H122</f>
        <v>0</v>
      </c>
      <c r="K122" s="197">
        <f>(SUM('1.  LRAMVA Summary'!F$55:F$75)+SUM('1.  LRAMVA Summary'!F$76:F$77)*(MONTH($E122)-1)/12)*$H122</f>
        <v>0</v>
      </c>
      <c r="L122" s="197">
        <f>(SUM('1.  LRAMVA Summary'!G$55:G$75)+SUM('1.  LRAMVA Summary'!G$76:G$77)*(MONTH($E122)-1)/12)*$H122</f>
        <v>0</v>
      </c>
      <c r="M122" s="197">
        <f>(SUM('1.  LRAMVA Summary'!H$55:H$75)+SUM('1.  LRAMVA Summary'!H$76:H$77)*(MONTH($E122)-1)/12)*$H122</f>
        <v>0</v>
      </c>
      <c r="N122" s="197">
        <f>(SUM('1.  LRAMVA Summary'!I$55:I$75)+SUM('1.  LRAMVA Summary'!I$76:I$77)*(MONTH($E122)-1)/12)*$H122</f>
        <v>0</v>
      </c>
      <c r="O122" s="197">
        <f>(SUM('1.  LRAMVA Summary'!J$55:J$75)+SUM('1.  LRAMVA Summary'!J$76:J$77)*(MONTH($E122)-1)/12)*$H122</f>
        <v>0</v>
      </c>
      <c r="P122" s="197">
        <f>(SUM('1.  LRAMVA Summary'!K$55:K$75)+SUM('1.  LRAMVA Summary'!K$76:K$77)*(MONTH($E122)-1)/12)*$H122</f>
        <v>0</v>
      </c>
      <c r="Q122" s="197">
        <f>(SUM('1.  LRAMVA Summary'!L$55:L$75)+SUM('1.  LRAMVA Summary'!L$76:L$77)*(MONTH($E122)-1)/12)*$H122</f>
        <v>0</v>
      </c>
      <c r="R122" s="197">
        <f>(SUM('1.  LRAMVA Summary'!M$55:M$75)+SUM('1.  LRAMVA Summary'!M$76:M$77)*(MONTH($E122)-1)/12)*$H122</f>
        <v>0</v>
      </c>
      <c r="S122" s="197">
        <f>(SUM('1.  LRAMVA Summary'!N$55:N$75)+SUM('1.  LRAMVA Summary'!N$76:N$77)*(MONTH($E122)-1)/12)*$H122</f>
        <v>0</v>
      </c>
      <c r="T122" s="197">
        <f>(SUM('1.  LRAMVA Summary'!O$55:O$75)+SUM('1.  LRAMVA Summary'!O$76:O$77)*(MONTH($E122)-1)/12)*$H122</f>
        <v>0</v>
      </c>
      <c r="U122" s="197">
        <f>(SUM('1.  LRAMVA Summary'!P$55:P$75)+SUM('1.  LRAMVA Summary'!P$76:P$77)*(MONTH($E122)-1)/12)*$H122</f>
        <v>0</v>
      </c>
      <c r="V122" s="197">
        <f>(SUM('1.  LRAMVA Summary'!Q$55:Q$75)+SUM('1.  LRAMVA Summary'!Q$76:Q$77)*(MONTH($E122)-1)/12)*$H122</f>
        <v>0</v>
      </c>
      <c r="W122" s="198">
        <f t="shared" si="63"/>
        <v>0</v>
      </c>
    </row>
    <row r="123" spans="2:23" s="8" customFormat="1">
      <c r="B123" s="10"/>
      <c r="C123" s="1"/>
      <c r="E123" s="181">
        <v>43191</v>
      </c>
      <c r="F123" s="181" t="s">
        <v>185</v>
      </c>
      <c r="G123" s="182" t="s">
        <v>66</v>
      </c>
      <c r="H123" s="207">
        <f>$C$44/12</f>
        <v>1.575E-3</v>
      </c>
      <c r="I123" s="197">
        <f>(SUM('1.  LRAMVA Summary'!D$55:D$75)+SUM('1.  LRAMVA Summary'!D$76:D$77)*(MONTH($E123)-1)/12)*$H123</f>
        <v>0</v>
      </c>
      <c r="J123" s="197">
        <f>(SUM('1.  LRAMVA Summary'!E$55:E$75)+SUM('1.  LRAMVA Summary'!E$76:E$77)*(MONTH($E123)-1)/12)*$H123</f>
        <v>0</v>
      </c>
      <c r="K123" s="197">
        <f>(SUM('1.  LRAMVA Summary'!F$55:F$75)+SUM('1.  LRAMVA Summary'!F$76:F$77)*(MONTH($E123)-1)/12)*$H123</f>
        <v>0</v>
      </c>
      <c r="L123" s="197">
        <f>(SUM('1.  LRAMVA Summary'!G$55:G$75)+SUM('1.  LRAMVA Summary'!G$76:G$77)*(MONTH($E123)-1)/12)*$H123</f>
        <v>0</v>
      </c>
      <c r="M123" s="197">
        <f>(SUM('1.  LRAMVA Summary'!H$55:H$75)+SUM('1.  LRAMVA Summary'!H$76:H$77)*(MONTH($E123)-1)/12)*$H123</f>
        <v>0</v>
      </c>
      <c r="N123" s="197">
        <f>(SUM('1.  LRAMVA Summary'!I$55:I$75)+SUM('1.  LRAMVA Summary'!I$76:I$77)*(MONTH($E123)-1)/12)*$H123</f>
        <v>0</v>
      </c>
      <c r="O123" s="197">
        <f>(SUM('1.  LRAMVA Summary'!J$55:J$75)+SUM('1.  LRAMVA Summary'!J$76:J$77)*(MONTH($E123)-1)/12)*$H123</f>
        <v>0</v>
      </c>
      <c r="P123" s="197">
        <f>(SUM('1.  LRAMVA Summary'!K$55:K$75)+SUM('1.  LRAMVA Summary'!K$76:K$77)*(MONTH($E123)-1)/12)*$H123</f>
        <v>0</v>
      </c>
      <c r="Q123" s="197">
        <f>(SUM('1.  LRAMVA Summary'!L$55:L$75)+SUM('1.  LRAMVA Summary'!L$76:L$77)*(MONTH($E123)-1)/12)*$H123</f>
        <v>0</v>
      </c>
      <c r="R123" s="197">
        <f>(SUM('1.  LRAMVA Summary'!M$55:M$75)+SUM('1.  LRAMVA Summary'!M$76:M$77)*(MONTH($E123)-1)/12)*$H123</f>
        <v>0</v>
      </c>
      <c r="S123" s="197">
        <f>(SUM('1.  LRAMVA Summary'!N$55:N$75)+SUM('1.  LRAMVA Summary'!N$76:N$77)*(MONTH($E123)-1)/12)*$H123</f>
        <v>0</v>
      </c>
      <c r="T123" s="197">
        <f>(SUM('1.  LRAMVA Summary'!O$55:O$75)+SUM('1.  LRAMVA Summary'!O$76:O$77)*(MONTH($E123)-1)/12)*$H123</f>
        <v>0</v>
      </c>
      <c r="U123" s="197">
        <f>(SUM('1.  LRAMVA Summary'!P$55:P$75)+SUM('1.  LRAMVA Summary'!P$76:P$77)*(MONTH($E123)-1)/12)*$H123</f>
        <v>0</v>
      </c>
      <c r="V123" s="197">
        <f>(SUM('1.  LRAMVA Summary'!Q$55:Q$75)+SUM('1.  LRAMVA Summary'!Q$76:Q$77)*(MONTH($E123)-1)/12)*$H123</f>
        <v>0</v>
      </c>
      <c r="W123" s="198">
        <f t="shared" si="63"/>
        <v>0</v>
      </c>
    </row>
    <row r="124" spans="2:23">
      <c r="E124" s="181">
        <v>43221</v>
      </c>
      <c r="F124" s="181" t="s">
        <v>185</v>
      </c>
      <c r="G124" s="182" t="s">
        <v>66</v>
      </c>
      <c r="H124" s="207">
        <f t="shared" ref="H124:H125" si="64">$C$44/12</f>
        <v>1.575E-3</v>
      </c>
      <c r="I124" s="197">
        <f>(SUM('1.  LRAMVA Summary'!D$55:D$75)+SUM('1.  LRAMVA Summary'!D$76:D$77)*(MONTH($E124)-1)/12)*$H124</f>
        <v>0</v>
      </c>
      <c r="J124" s="197">
        <f>(SUM('1.  LRAMVA Summary'!E$55:E$75)+SUM('1.  LRAMVA Summary'!E$76:E$77)*(MONTH($E124)-1)/12)*$H124</f>
        <v>0</v>
      </c>
      <c r="K124" s="197">
        <f>(SUM('1.  LRAMVA Summary'!F$55:F$75)+SUM('1.  LRAMVA Summary'!F$76:F$77)*(MONTH($E124)-1)/12)*$H124</f>
        <v>0</v>
      </c>
      <c r="L124" s="197">
        <f>(SUM('1.  LRAMVA Summary'!G$55:G$75)+SUM('1.  LRAMVA Summary'!G$76:G$77)*(MONTH($E124)-1)/12)*$H124</f>
        <v>0</v>
      </c>
      <c r="M124" s="197">
        <f>(SUM('1.  LRAMVA Summary'!H$55:H$75)+SUM('1.  LRAMVA Summary'!H$76:H$77)*(MONTH($E124)-1)/12)*$H124</f>
        <v>0</v>
      </c>
      <c r="N124" s="197">
        <f>(SUM('1.  LRAMVA Summary'!I$55:I$75)+SUM('1.  LRAMVA Summary'!I$76:I$77)*(MONTH($E124)-1)/12)*$H124</f>
        <v>0</v>
      </c>
      <c r="O124" s="197">
        <f>(SUM('1.  LRAMVA Summary'!J$55:J$75)+SUM('1.  LRAMVA Summary'!J$76:J$77)*(MONTH($E124)-1)/12)*$H124</f>
        <v>0</v>
      </c>
      <c r="P124" s="197">
        <f>(SUM('1.  LRAMVA Summary'!K$55:K$75)+SUM('1.  LRAMVA Summary'!K$76:K$77)*(MONTH($E124)-1)/12)*$H124</f>
        <v>0</v>
      </c>
      <c r="Q124" s="197">
        <f>(SUM('1.  LRAMVA Summary'!L$55:L$75)+SUM('1.  LRAMVA Summary'!L$76:L$77)*(MONTH($E124)-1)/12)*$H124</f>
        <v>0</v>
      </c>
      <c r="R124" s="197">
        <f>(SUM('1.  LRAMVA Summary'!M$55:M$75)+SUM('1.  LRAMVA Summary'!M$76:M$77)*(MONTH($E124)-1)/12)*$H124</f>
        <v>0</v>
      </c>
      <c r="S124" s="197">
        <f>(SUM('1.  LRAMVA Summary'!N$55:N$75)+SUM('1.  LRAMVA Summary'!N$76:N$77)*(MONTH($E124)-1)/12)*$H124</f>
        <v>0</v>
      </c>
      <c r="T124" s="197">
        <f>(SUM('1.  LRAMVA Summary'!O$55:O$75)+SUM('1.  LRAMVA Summary'!O$76:O$77)*(MONTH($E124)-1)/12)*$H124</f>
        <v>0</v>
      </c>
      <c r="U124" s="197">
        <f>(SUM('1.  LRAMVA Summary'!P$55:P$75)+SUM('1.  LRAMVA Summary'!P$76:P$77)*(MONTH($E124)-1)/12)*$H124</f>
        <v>0</v>
      </c>
      <c r="V124" s="197">
        <f>(SUM('1.  LRAMVA Summary'!Q$55:Q$75)+SUM('1.  LRAMVA Summary'!Q$76:Q$77)*(MONTH($E124)-1)/12)*$H124</f>
        <v>0</v>
      </c>
      <c r="W124" s="198">
        <f t="shared" si="63"/>
        <v>0</v>
      </c>
    </row>
    <row r="125" spans="2:23" s="205" customFormat="1">
      <c r="B125" s="10"/>
      <c r="C125" s="1"/>
      <c r="E125" s="181">
        <v>43252</v>
      </c>
      <c r="F125" s="181" t="s">
        <v>185</v>
      </c>
      <c r="G125" s="182" t="s">
        <v>66</v>
      </c>
      <c r="H125" s="207">
        <f t="shared" si="64"/>
        <v>1.575E-3</v>
      </c>
      <c r="I125" s="197">
        <f>(SUM('1.  LRAMVA Summary'!D$55:D$75)+SUM('1.  LRAMVA Summary'!D$76:D$77)*(MONTH($E125)-1)/12)*$H125</f>
        <v>0</v>
      </c>
      <c r="J125" s="197">
        <f>(SUM('1.  LRAMVA Summary'!E$55:E$75)+SUM('1.  LRAMVA Summary'!E$76:E$77)*(MONTH($E125)-1)/12)*$H125</f>
        <v>0</v>
      </c>
      <c r="K125" s="197">
        <f>(SUM('1.  LRAMVA Summary'!F$55:F$75)+SUM('1.  LRAMVA Summary'!F$76:F$77)*(MONTH($E125)-1)/12)*$H125</f>
        <v>0</v>
      </c>
      <c r="L125" s="197">
        <f>(SUM('1.  LRAMVA Summary'!G$55:G$75)+SUM('1.  LRAMVA Summary'!G$76:G$77)*(MONTH($E125)-1)/12)*$H125</f>
        <v>0</v>
      </c>
      <c r="M125" s="197">
        <f>(SUM('1.  LRAMVA Summary'!H$55:H$75)+SUM('1.  LRAMVA Summary'!H$76:H$77)*(MONTH($E125)-1)/12)*$H125</f>
        <v>0</v>
      </c>
      <c r="N125" s="197">
        <f>(SUM('1.  LRAMVA Summary'!I$55:I$75)+SUM('1.  LRAMVA Summary'!I$76:I$77)*(MONTH($E125)-1)/12)*$H125</f>
        <v>0</v>
      </c>
      <c r="O125" s="197">
        <f>(SUM('1.  LRAMVA Summary'!J$55:J$75)+SUM('1.  LRAMVA Summary'!J$76:J$77)*(MONTH($E125)-1)/12)*$H125</f>
        <v>0</v>
      </c>
      <c r="P125" s="197">
        <f>(SUM('1.  LRAMVA Summary'!K$55:K$75)+SUM('1.  LRAMVA Summary'!K$76:K$77)*(MONTH($E125)-1)/12)*$H125</f>
        <v>0</v>
      </c>
      <c r="Q125" s="197">
        <f>(SUM('1.  LRAMVA Summary'!L$55:L$75)+SUM('1.  LRAMVA Summary'!L$76:L$77)*(MONTH($E125)-1)/12)*$H125</f>
        <v>0</v>
      </c>
      <c r="R125" s="197">
        <f>(SUM('1.  LRAMVA Summary'!M$55:M$75)+SUM('1.  LRAMVA Summary'!M$76:M$77)*(MONTH($E125)-1)/12)*$H125</f>
        <v>0</v>
      </c>
      <c r="S125" s="197">
        <f>(SUM('1.  LRAMVA Summary'!N$55:N$75)+SUM('1.  LRAMVA Summary'!N$76:N$77)*(MONTH($E125)-1)/12)*$H125</f>
        <v>0</v>
      </c>
      <c r="T125" s="197">
        <f>(SUM('1.  LRAMVA Summary'!O$55:O$75)+SUM('1.  LRAMVA Summary'!O$76:O$77)*(MONTH($E125)-1)/12)*$H125</f>
        <v>0</v>
      </c>
      <c r="U125" s="197">
        <f>(SUM('1.  LRAMVA Summary'!P$55:P$75)+SUM('1.  LRAMVA Summary'!P$76:P$77)*(MONTH($E125)-1)/12)*$H125</f>
        <v>0</v>
      </c>
      <c r="V125" s="197">
        <f>(SUM('1.  LRAMVA Summary'!Q$55:Q$75)+SUM('1.  LRAMVA Summary'!Q$76:Q$77)*(MONTH($E125)-1)/12)*$H125</f>
        <v>0</v>
      </c>
      <c r="W125" s="198">
        <f t="shared" si="63"/>
        <v>0</v>
      </c>
    </row>
    <row r="126" spans="2:23">
      <c r="E126" s="181">
        <v>43282</v>
      </c>
      <c r="F126" s="181" t="s">
        <v>185</v>
      </c>
      <c r="G126" s="182" t="s">
        <v>68</v>
      </c>
      <c r="H126" s="207">
        <f>$C$45/12</f>
        <v>1.575E-3</v>
      </c>
      <c r="I126" s="197">
        <f>(SUM('1.  LRAMVA Summary'!D$55:D$75)+SUM('1.  LRAMVA Summary'!D$76:D$77)*(MONTH($E126)-1)/12)*$H126</f>
        <v>0</v>
      </c>
      <c r="J126" s="197">
        <f>(SUM('1.  LRAMVA Summary'!E$55:E$75)+SUM('1.  LRAMVA Summary'!E$76:E$77)*(MONTH($E126)-1)/12)*$H126</f>
        <v>0</v>
      </c>
      <c r="K126" s="197">
        <f>(SUM('1.  LRAMVA Summary'!F$55:F$75)+SUM('1.  LRAMVA Summary'!F$76:F$77)*(MONTH($E126)-1)/12)*$H126</f>
        <v>0</v>
      </c>
      <c r="L126" s="197">
        <f>(SUM('1.  LRAMVA Summary'!G$55:G$75)+SUM('1.  LRAMVA Summary'!G$76:G$77)*(MONTH($E126)-1)/12)*$H126</f>
        <v>0</v>
      </c>
      <c r="M126" s="197">
        <f>(SUM('1.  LRAMVA Summary'!H$55:H$75)+SUM('1.  LRAMVA Summary'!H$76:H$77)*(MONTH($E126)-1)/12)*$H126</f>
        <v>0</v>
      </c>
      <c r="N126" s="197">
        <f>(SUM('1.  LRAMVA Summary'!I$55:I$75)+SUM('1.  LRAMVA Summary'!I$76:I$77)*(MONTH($E126)-1)/12)*$H126</f>
        <v>0</v>
      </c>
      <c r="O126" s="197">
        <f>(SUM('1.  LRAMVA Summary'!J$55:J$75)+SUM('1.  LRAMVA Summary'!J$76:J$77)*(MONTH($E126)-1)/12)*$H126</f>
        <v>0</v>
      </c>
      <c r="P126" s="197">
        <f>(SUM('1.  LRAMVA Summary'!K$55:K$75)+SUM('1.  LRAMVA Summary'!K$76:K$77)*(MONTH($E126)-1)/12)*$H126</f>
        <v>0</v>
      </c>
      <c r="Q126" s="197">
        <f>(SUM('1.  LRAMVA Summary'!L$55:L$75)+SUM('1.  LRAMVA Summary'!L$76:L$77)*(MONTH($E126)-1)/12)*$H126</f>
        <v>0</v>
      </c>
      <c r="R126" s="197">
        <f>(SUM('1.  LRAMVA Summary'!M$55:M$75)+SUM('1.  LRAMVA Summary'!M$76:M$77)*(MONTH($E126)-1)/12)*$H126</f>
        <v>0</v>
      </c>
      <c r="S126" s="197">
        <f>(SUM('1.  LRAMVA Summary'!N$55:N$75)+SUM('1.  LRAMVA Summary'!N$76:N$77)*(MONTH($E126)-1)/12)*$H126</f>
        <v>0</v>
      </c>
      <c r="T126" s="197">
        <f>(SUM('1.  LRAMVA Summary'!O$55:O$75)+SUM('1.  LRAMVA Summary'!O$76:O$77)*(MONTH($E126)-1)/12)*$H126</f>
        <v>0</v>
      </c>
      <c r="U126" s="197">
        <f>(SUM('1.  LRAMVA Summary'!P$55:P$75)+SUM('1.  LRAMVA Summary'!P$76:P$77)*(MONTH($E126)-1)/12)*$H126</f>
        <v>0</v>
      </c>
      <c r="V126" s="197">
        <f>(SUM('1.  LRAMVA Summary'!Q$55:Q$75)+SUM('1.  LRAMVA Summary'!Q$76:Q$77)*(MONTH($E126)-1)/12)*$H126</f>
        <v>0</v>
      </c>
      <c r="W126" s="198">
        <f t="shared" si="63"/>
        <v>0</v>
      </c>
    </row>
    <row r="127" spans="2:23">
      <c r="E127" s="181">
        <v>43313</v>
      </c>
      <c r="F127" s="181" t="s">
        <v>185</v>
      </c>
      <c r="G127" s="182" t="s">
        <v>68</v>
      </c>
      <c r="H127" s="207">
        <f t="shared" ref="H127:H128" si="65">$C$45/12</f>
        <v>1.575E-3</v>
      </c>
      <c r="I127" s="197">
        <f>(SUM('1.  LRAMVA Summary'!D$55:D$75)+SUM('1.  LRAMVA Summary'!D$76:D$77)*(MONTH($E127)-1)/12)*$H127</f>
        <v>0</v>
      </c>
      <c r="J127" s="197">
        <f>(SUM('1.  LRAMVA Summary'!E$55:E$75)+SUM('1.  LRAMVA Summary'!E$76:E$77)*(MONTH($E127)-1)/12)*$H127</f>
        <v>0</v>
      </c>
      <c r="K127" s="197">
        <f>(SUM('1.  LRAMVA Summary'!F$55:F$75)+SUM('1.  LRAMVA Summary'!F$76:F$77)*(MONTH($E127)-1)/12)*$H127</f>
        <v>0</v>
      </c>
      <c r="L127" s="197">
        <f>(SUM('1.  LRAMVA Summary'!G$55:G$75)+SUM('1.  LRAMVA Summary'!G$76:G$77)*(MONTH($E127)-1)/12)*$H127</f>
        <v>0</v>
      </c>
      <c r="M127" s="197">
        <f>(SUM('1.  LRAMVA Summary'!H$55:H$75)+SUM('1.  LRAMVA Summary'!H$76:H$77)*(MONTH($E127)-1)/12)*$H127</f>
        <v>0</v>
      </c>
      <c r="N127" s="197">
        <f>(SUM('1.  LRAMVA Summary'!I$55:I$75)+SUM('1.  LRAMVA Summary'!I$76:I$77)*(MONTH($E127)-1)/12)*$H127</f>
        <v>0</v>
      </c>
      <c r="O127" s="197">
        <f>(SUM('1.  LRAMVA Summary'!J$55:J$75)+SUM('1.  LRAMVA Summary'!J$76:J$77)*(MONTH($E127)-1)/12)*$H127</f>
        <v>0</v>
      </c>
      <c r="P127" s="197">
        <f>(SUM('1.  LRAMVA Summary'!K$55:K$75)+SUM('1.  LRAMVA Summary'!K$76:K$77)*(MONTH($E127)-1)/12)*$H127</f>
        <v>0</v>
      </c>
      <c r="Q127" s="197">
        <f>(SUM('1.  LRAMVA Summary'!L$55:L$75)+SUM('1.  LRAMVA Summary'!L$76:L$77)*(MONTH($E127)-1)/12)*$H127</f>
        <v>0</v>
      </c>
      <c r="R127" s="197">
        <f>(SUM('1.  LRAMVA Summary'!M$55:M$75)+SUM('1.  LRAMVA Summary'!M$76:M$77)*(MONTH($E127)-1)/12)*$H127</f>
        <v>0</v>
      </c>
      <c r="S127" s="197">
        <f>(SUM('1.  LRAMVA Summary'!N$55:N$75)+SUM('1.  LRAMVA Summary'!N$76:N$77)*(MONTH($E127)-1)/12)*$H127</f>
        <v>0</v>
      </c>
      <c r="T127" s="197">
        <f>(SUM('1.  LRAMVA Summary'!O$55:O$75)+SUM('1.  LRAMVA Summary'!O$76:O$77)*(MONTH($E127)-1)/12)*$H127</f>
        <v>0</v>
      </c>
      <c r="U127" s="197">
        <f>(SUM('1.  LRAMVA Summary'!P$55:P$75)+SUM('1.  LRAMVA Summary'!P$76:P$77)*(MONTH($E127)-1)/12)*$H127</f>
        <v>0</v>
      </c>
      <c r="V127" s="197">
        <f>(SUM('1.  LRAMVA Summary'!Q$55:Q$75)+SUM('1.  LRAMVA Summary'!Q$76:Q$77)*(MONTH($E127)-1)/12)*$H127</f>
        <v>0</v>
      </c>
      <c r="W127" s="198">
        <f t="shared" si="63"/>
        <v>0</v>
      </c>
    </row>
    <row r="128" spans="2:23">
      <c r="E128" s="181">
        <v>43344</v>
      </c>
      <c r="F128" s="181" t="s">
        <v>185</v>
      </c>
      <c r="G128" s="182" t="s">
        <v>68</v>
      </c>
      <c r="H128" s="207">
        <f t="shared" si="65"/>
        <v>1.575E-3</v>
      </c>
      <c r="I128" s="197">
        <f>(SUM('1.  LRAMVA Summary'!D$55:D$75)+SUM('1.  LRAMVA Summary'!D$76:D$77)*(MONTH($E128)-1)/12)*$H128</f>
        <v>0</v>
      </c>
      <c r="J128" s="197">
        <f>(SUM('1.  LRAMVA Summary'!E$55:E$75)+SUM('1.  LRAMVA Summary'!E$76:E$77)*(MONTH($E128)-1)/12)*$H128</f>
        <v>0</v>
      </c>
      <c r="K128" s="197">
        <f>(SUM('1.  LRAMVA Summary'!F$55:F$75)+SUM('1.  LRAMVA Summary'!F$76:F$77)*(MONTH($E128)-1)/12)*$H128</f>
        <v>0</v>
      </c>
      <c r="L128" s="197">
        <f>(SUM('1.  LRAMVA Summary'!G$55:G$75)+SUM('1.  LRAMVA Summary'!G$76:G$77)*(MONTH($E128)-1)/12)*$H128</f>
        <v>0</v>
      </c>
      <c r="M128" s="197">
        <f>(SUM('1.  LRAMVA Summary'!H$55:H$75)+SUM('1.  LRAMVA Summary'!H$76:H$77)*(MONTH($E128)-1)/12)*$H128</f>
        <v>0</v>
      </c>
      <c r="N128" s="197">
        <f>(SUM('1.  LRAMVA Summary'!I$55:I$75)+SUM('1.  LRAMVA Summary'!I$76:I$77)*(MONTH($E128)-1)/12)*$H128</f>
        <v>0</v>
      </c>
      <c r="O128" s="197">
        <f>(SUM('1.  LRAMVA Summary'!J$55:J$75)+SUM('1.  LRAMVA Summary'!J$76:J$77)*(MONTH($E128)-1)/12)*$H128</f>
        <v>0</v>
      </c>
      <c r="P128" s="197">
        <f>(SUM('1.  LRAMVA Summary'!K$55:K$75)+SUM('1.  LRAMVA Summary'!K$76:K$77)*(MONTH($E128)-1)/12)*$H128</f>
        <v>0</v>
      </c>
      <c r="Q128" s="197">
        <f>(SUM('1.  LRAMVA Summary'!L$55:L$75)+SUM('1.  LRAMVA Summary'!L$76:L$77)*(MONTH($E128)-1)/12)*$H128</f>
        <v>0</v>
      </c>
      <c r="R128" s="197">
        <f>(SUM('1.  LRAMVA Summary'!M$55:M$75)+SUM('1.  LRAMVA Summary'!M$76:M$77)*(MONTH($E128)-1)/12)*$H128</f>
        <v>0</v>
      </c>
      <c r="S128" s="197">
        <f>(SUM('1.  LRAMVA Summary'!N$55:N$75)+SUM('1.  LRAMVA Summary'!N$76:N$77)*(MONTH($E128)-1)/12)*$H128</f>
        <v>0</v>
      </c>
      <c r="T128" s="197">
        <f>(SUM('1.  LRAMVA Summary'!O$55:O$75)+SUM('1.  LRAMVA Summary'!O$76:O$77)*(MONTH($E128)-1)/12)*$H128</f>
        <v>0</v>
      </c>
      <c r="U128" s="197">
        <f>(SUM('1.  LRAMVA Summary'!P$55:P$75)+SUM('1.  LRAMVA Summary'!P$76:P$77)*(MONTH($E128)-1)/12)*$H128</f>
        <v>0</v>
      </c>
      <c r="V128" s="197">
        <f>(SUM('1.  LRAMVA Summary'!Q$55:Q$75)+SUM('1.  LRAMVA Summary'!Q$76:Q$77)*(MONTH($E128)-1)/12)*$H128</f>
        <v>0</v>
      </c>
      <c r="W128" s="198">
        <f t="shared" si="63"/>
        <v>0</v>
      </c>
    </row>
    <row r="129" spans="2:23">
      <c r="E129" s="181">
        <v>43374</v>
      </c>
      <c r="F129" s="181" t="s">
        <v>185</v>
      </c>
      <c r="G129" s="182" t="s">
        <v>69</v>
      </c>
      <c r="H129" s="207">
        <f>$C$46/12</f>
        <v>1.8083333333333335E-3</v>
      </c>
      <c r="I129" s="197">
        <f>(SUM('1.  LRAMVA Summary'!D$55:D$75)+SUM('1.  LRAMVA Summary'!D$76:D$77)*(MONTH($E129)-1)/12)*$H129</f>
        <v>0</v>
      </c>
      <c r="J129" s="197">
        <f>(SUM('1.  LRAMVA Summary'!E$55:E$75)+SUM('1.  LRAMVA Summary'!E$76:E$77)*(MONTH($E129)-1)/12)*$H129</f>
        <v>0</v>
      </c>
      <c r="K129" s="197">
        <f>(SUM('1.  LRAMVA Summary'!F$55:F$75)+SUM('1.  LRAMVA Summary'!F$76:F$77)*(MONTH($E129)-1)/12)*$H129</f>
        <v>0</v>
      </c>
      <c r="L129" s="197">
        <f>(SUM('1.  LRAMVA Summary'!G$55:G$75)+SUM('1.  LRAMVA Summary'!G$76:G$77)*(MONTH($E129)-1)/12)*$H129</f>
        <v>0</v>
      </c>
      <c r="M129" s="197">
        <f>(SUM('1.  LRAMVA Summary'!H$55:H$75)+SUM('1.  LRAMVA Summary'!H$76:H$77)*(MONTH($E129)-1)/12)*$H129</f>
        <v>0</v>
      </c>
      <c r="N129" s="197">
        <f>(SUM('1.  LRAMVA Summary'!I$55:I$75)+SUM('1.  LRAMVA Summary'!I$76:I$77)*(MONTH($E129)-1)/12)*$H129</f>
        <v>0</v>
      </c>
      <c r="O129" s="197">
        <f>(SUM('1.  LRAMVA Summary'!J$55:J$75)+SUM('1.  LRAMVA Summary'!J$76:J$77)*(MONTH($E129)-1)/12)*$H129</f>
        <v>0</v>
      </c>
      <c r="P129" s="197">
        <f>(SUM('1.  LRAMVA Summary'!K$55:K$75)+SUM('1.  LRAMVA Summary'!K$76:K$77)*(MONTH($E129)-1)/12)*$H129</f>
        <v>0</v>
      </c>
      <c r="Q129" s="197">
        <f>(SUM('1.  LRAMVA Summary'!L$55:L$75)+SUM('1.  LRAMVA Summary'!L$76:L$77)*(MONTH($E129)-1)/12)*$H129</f>
        <v>0</v>
      </c>
      <c r="R129" s="197">
        <f>(SUM('1.  LRAMVA Summary'!M$55:M$75)+SUM('1.  LRAMVA Summary'!M$76:M$77)*(MONTH($E129)-1)/12)*$H129</f>
        <v>0</v>
      </c>
      <c r="S129" s="197">
        <f>(SUM('1.  LRAMVA Summary'!N$55:N$75)+SUM('1.  LRAMVA Summary'!N$76:N$77)*(MONTH($E129)-1)/12)*$H129</f>
        <v>0</v>
      </c>
      <c r="T129" s="197">
        <f>(SUM('1.  LRAMVA Summary'!O$55:O$75)+SUM('1.  LRAMVA Summary'!O$76:O$77)*(MONTH($E129)-1)/12)*$H129</f>
        <v>0</v>
      </c>
      <c r="U129" s="197">
        <f>(SUM('1.  LRAMVA Summary'!P$55:P$75)+SUM('1.  LRAMVA Summary'!P$76:P$77)*(MONTH($E129)-1)/12)*$H129</f>
        <v>0</v>
      </c>
      <c r="V129" s="197">
        <f>(SUM('1.  LRAMVA Summary'!Q$55:Q$75)+SUM('1.  LRAMVA Summary'!Q$76:Q$77)*(MONTH($E129)-1)/12)*$H129</f>
        <v>0</v>
      </c>
      <c r="W129" s="198">
        <f t="shared" si="63"/>
        <v>0</v>
      </c>
    </row>
    <row r="130" spans="2:23">
      <c r="B130" s="206"/>
      <c r="C130" s="8"/>
      <c r="E130" s="181">
        <v>43405</v>
      </c>
      <c r="F130" s="181" t="s">
        <v>185</v>
      </c>
      <c r="G130" s="182" t="s">
        <v>69</v>
      </c>
      <c r="H130" s="207">
        <f t="shared" ref="H130:H131" si="66">$C$46/12</f>
        <v>1.8083333333333335E-3</v>
      </c>
      <c r="I130" s="197">
        <f>(SUM('1.  LRAMVA Summary'!D$55:D$75)+SUM('1.  LRAMVA Summary'!D$76:D$77)*(MONTH($E130)-1)/12)*$H130</f>
        <v>0</v>
      </c>
      <c r="J130" s="197">
        <f>(SUM('1.  LRAMVA Summary'!E$55:E$75)+SUM('1.  LRAMVA Summary'!E$76:E$77)*(MONTH($E130)-1)/12)*$H130</f>
        <v>0</v>
      </c>
      <c r="K130" s="197">
        <f>(SUM('1.  LRAMVA Summary'!F$55:F$75)+SUM('1.  LRAMVA Summary'!F$76:F$77)*(MONTH($E130)-1)/12)*$H130</f>
        <v>0</v>
      </c>
      <c r="L130" s="197">
        <f>(SUM('1.  LRAMVA Summary'!G$55:G$75)+SUM('1.  LRAMVA Summary'!G$76:G$77)*(MONTH($E130)-1)/12)*$H130</f>
        <v>0</v>
      </c>
      <c r="M130" s="197">
        <f>(SUM('1.  LRAMVA Summary'!H$55:H$75)+SUM('1.  LRAMVA Summary'!H$76:H$77)*(MONTH($E130)-1)/12)*$H130</f>
        <v>0</v>
      </c>
      <c r="N130" s="197">
        <f>(SUM('1.  LRAMVA Summary'!I$55:I$75)+SUM('1.  LRAMVA Summary'!I$76:I$77)*(MONTH($E130)-1)/12)*$H130</f>
        <v>0</v>
      </c>
      <c r="O130" s="197">
        <f>(SUM('1.  LRAMVA Summary'!J$55:J$75)+SUM('1.  LRAMVA Summary'!J$76:J$77)*(MONTH($E130)-1)/12)*$H130</f>
        <v>0</v>
      </c>
      <c r="P130" s="197">
        <f>(SUM('1.  LRAMVA Summary'!K$55:K$75)+SUM('1.  LRAMVA Summary'!K$76:K$77)*(MONTH($E130)-1)/12)*$H130</f>
        <v>0</v>
      </c>
      <c r="Q130" s="197">
        <f>(SUM('1.  LRAMVA Summary'!L$55:L$75)+SUM('1.  LRAMVA Summary'!L$76:L$77)*(MONTH($E130)-1)/12)*$H130</f>
        <v>0</v>
      </c>
      <c r="R130" s="197">
        <f>(SUM('1.  LRAMVA Summary'!M$55:M$75)+SUM('1.  LRAMVA Summary'!M$76:M$77)*(MONTH($E130)-1)/12)*$H130</f>
        <v>0</v>
      </c>
      <c r="S130" s="197">
        <f>(SUM('1.  LRAMVA Summary'!N$55:N$75)+SUM('1.  LRAMVA Summary'!N$76:N$77)*(MONTH($E130)-1)/12)*$H130</f>
        <v>0</v>
      </c>
      <c r="T130" s="197">
        <f>(SUM('1.  LRAMVA Summary'!O$55:O$75)+SUM('1.  LRAMVA Summary'!O$76:O$77)*(MONTH($E130)-1)/12)*$H130</f>
        <v>0</v>
      </c>
      <c r="U130" s="197">
        <f>(SUM('1.  LRAMVA Summary'!P$55:P$75)+SUM('1.  LRAMVA Summary'!P$76:P$77)*(MONTH($E130)-1)/12)*$H130</f>
        <v>0</v>
      </c>
      <c r="V130" s="197">
        <f>(SUM('1.  LRAMVA Summary'!Q$55:Q$75)+SUM('1.  LRAMVA Summary'!Q$76:Q$77)*(MONTH($E130)-1)/12)*$H130</f>
        <v>0</v>
      </c>
      <c r="W130" s="198">
        <f t="shared" si="63"/>
        <v>0</v>
      </c>
    </row>
    <row r="131" spans="2:23">
      <c r="E131" s="181">
        <v>43435</v>
      </c>
      <c r="F131" s="181" t="s">
        <v>185</v>
      </c>
      <c r="G131" s="182" t="s">
        <v>69</v>
      </c>
      <c r="H131" s="207">
        <f t="shared" si="66"/>
        <v>1.8083333333333335E-3</v>
      </c>
      <c r="I131" s="197">
        <f>(SUM('1.  LRAMVA Summary'!D$55:D$75)+SUM('1.  LRAMVA Summary'!D$76:D$77)*(MONTH($E131)-1)/12)*$H131</f>
        <v>0</v>
      </c>
      <c r="J131" s="197">
        <f>(SUM('1.  LRAMVA Summary'!E$55:E$75)+SUM('1.  LRAMVA Summary'!E$76:E$77)*(MONTH($E131)-1)/12)*$H131</f>
        <v>0</v>
      </c>
      <c r="K131" s="197">
        <f>(SUM('1.  LRAMVA Summary'!F$55:F$75)+SUM('1.  LRAMVA Summary'!F$76:F$77)*(MONTH($E131)-1)/12)*$H131</f>
        <v>0</v>
      </c>
      <c r="L131" s="197">
        <f>(SUM('1.  LRAMVA Summary'!G$55:G$75)+SUM('1.  LRAMVA Summary'!G$76:G$77)*(MONTH($E131)-1)/12)*$H131</f>
        <v>0</v>
      </c>
      <c r="M131" s="197">
        <f>(SUM('1.  LRAMVA Summary'!H$55:H$75)+SUM('1.  LRAMVA Summary'!H$76:H$77)*(MONTH($E131)-1)/12)*$H131</f>
        <v>0</v>
      </c>
      <c r="N131" s="197">
        <f>(SUM('1.  LRAMVA Summary'!I$55:I$75)+SUM('1.  LRAMVA Summary'!I$76:I$77)*(MONTH($E131)-1)/12)*$H131</f>
        <v>0</v>
      </c>
      <c r="O131" s="197">
        <f>(SUM('1.  LRAMVA Summary'!J$55:J$75)+SUM('1.  LRAMVA Summary'!J$76:J$77)*(MONTH($E131)-1)/12)*$H131</f>
        <v>0</v>
      </c>
      <c r="P131" s="197">
        <f>(SUM('1.  LRAMVA Summary'!K$55:K$75)+SUM('1.  LRAMVA Summary'!K$76:K$77)*(MONTH($E131)-1)/12)*$H131</f>
        <v>0</v>
      </c>
      <c r="Q131" s="197">
        <f>(SUM('1.  LRAMVA Summary'!L$55:L$75)+SUM('1.  LRAMVA Summary'!L$76:L$77)*(MONTH($E131)-1)/12)*$H131</f>
        <v>0</v>
      </c>
      <c r="R131" s="197">
        <f>(SUM('1.  LRAMVA Summary'!M$55:M$75)+SUM('1.  LRAMVA Summary'!M$76:M$77)*(MONTH($E131)-1)/12)*$H131</f>
        <v>0</v>
      </c>
      <c r="S131" s="197">
        <f>(SUM('1.  LRAMVA Summary'!N$55:N$75)+SUM('1.  LRAMVA Summary'!N$76:N$77)*(MONTH($E131)-1)/12)*$H131</f>
        <v>0</v>
      </c>
      <c r="T131" s="197">
        <f>(SUM('1.  LRAMVA Summary'!O$55:O$75)+SUM('1.  LRAMVA Summary'!O$76:O$77)*(MONTH($E131)-1)/12)*$H131</f>
        <v>0</v>
      </c>
      <c r="U131" s="197">
        <f>(SUM('1.  LRAMVA Summary'!P$55:P$75)+SUM('1.  LRAMVA Summary'!P$76:P$77)*(MONTH($E131)-1)/12)*$H131</f>
        <v>0</v>
      </c>
      <c r="V131" s="197">
        <f>(SUM('1.  LRAMVA Summary'!Q$55:Q$75)+SUM('1.  LRAMVA Summary'!Q$76:Q$77)*(MONTH($E131)-1)/12)*$H131</f>
        <v>0</v>
      </c>
      <c r="W131" s="198">
        <f t="shared" si="63"/>
        <v>0</v>
      </c>
    </row>
    <row r="132" spans="2:23" ht="15" thickBot="1">
      <c r="B132" s="204"/>
      <c r="C132" s="205"/>
      <c r="E132" s="183" t="s">
        <v>465</v>
      </c>
      <c r="F132" s="183"/>
      <c r="G132" s="184"/>
      <c r="H132" s="185"/>
      <c r="I132" s="186">
        <f>SUM(I119:I131)</f>
        <v>0</v>
      </c>
      <c r="J132" s="186">
        <f>SUM(J119:J131)</f>
        <v>0</v>
      </c>
      <c r="K132" s="186">
        <f t="shared" ref="K132:O132" si="67">SUM(K119:K131)</f>
        <v>0</v>
      </c>
      <c r="L132" s="186">
        <f t="shared" si="67"/>
        <v>0</v>
      </c>
      <c r="M132" s="186">
        <f t="shared" si="67"/>
        <v>0</v>
      </c>
      <c r="N132" s="186">
        <f t="shared" si="67"/>
        <v>0</v>
      </c>
      <c r="O132" s="186">
        <f t="shared" si="67"/>
        <v>0</v>
      </c>
      <c r="P132" s="186">
        <f t="shared" ref="P132:V132" si="68">SUM(P119:P131)</f>
        <v>0</v>
      </c>
      <c r="Q132" s="186">
        <f t="shared" si="68"/>
        <v>0</v>
      </c>
      <c r="R132" s="186">
        <f t="shared" si="68"/>
        <v>0</v>
      </c>
      <c r="S132" s="186">
        <f t="shared" si="68"/>
        <v>0</v>
      </c>
      <c r="T132" s="186">
        <f t="shared" si="68"/>
        <v>0</v>
      </c>
      <c r="U132" s="186">
        <f t="shared" si="68"/>
        <v>0</v>
      </c>
      <c r="V132" s="186">
        <f t="shared" si="68"/>
        <v>0</v>
      </c>
      <c r="W132" s="186">
        <f>SUM(W119:W131)</f>
        <v>0</v>
      </c>
    </row>
    <row r="133" spans="2:23" ht="15" thickTop="1">
      <c r="E133" s="187" t="s">
        <v>67</v>
      </c>
      <c r="F133" s="187"/>
      <c r="G133" s="188"/>
      <c r="H133" s="189"/>
      <c r="I133" s="190"/>
      <c r="J133" s="190"/>
      <c r="K133" s="190"/>
      <c r="L133" s="190"/>
      <c r="M133" s="190"/>
      <c r="N133" s="190"/>
      <c r="O133" s="190"/>
      <c r="P133" s="190"/>
      <c r="Q133" s="190"/>
      <c r="R133" s="190"/>
      <c r="S133" s="190"/>
      <c r="T133" s="190"/>
      <c r="U133" s="190"/>
      <c r="V133" s="190"/>
      <c r="W133" s="191"/>
    </row>
    <row r="134" spans="2:23">
      <c r="E134" s="192" t="s">
        <v>431</v>
      </c>
      <c r="F134" s="192"/>
      <c r="G134" s="193"/>
      <c r="H134" s="194"/>
      <c r="I134" s="195">
        <f>I132+I133</f>
        <v>0</v>
      </c>
      <c r="J134" s="195">
        <f t="shared" ref="J134" si="69">J132+J133</f>
        <v>0</v>
      </c>
      <c r="K134" s="195">
        <f t="shared" ref="K134" si="70">K132+K133</f>
        <v>0</v>
      </c>
      <c r="L134" s="195">
        <f t="shared" ref="L134" si="71">L132+L133</f>
        <v>0</v>
      </c>
      <c r="M134" s="195">
        <f t="shared" ref="M134" si="72">M132+M133</f>
        <v>0</v>
      </c>
      <c r="N134" s="195">
        <f t="shared" ref="N134" si="73">N132+N133</f>
        <v>0</v>
      </c>
      <c r="O134" s="195">
        <f t="shared" ref="O134:V134" si="74">O132+O133</f>
        <v>0</v>
      </c>
      <c r="P134" s="195">
        <f t="shared" si="74"/>
        <v>0</v>
      </c>
      <c r="Q134" s="195">
        <f t="shared" si="74"/>
        <v>0</v>
      </c>
      <c r="R134" s="195">
        <f t="shared" si="74"/>
        <v>0</v>
      </c>
      <c r="S134" s="195">
        <f t="shared" si="74"/>
        <v>0</v>
      </c>
      <c r="T134" s="195">
        <f t="shared" si="74"/>
        <v>0</v>
      </c>
      <c r="U134" s="195">
        <f t="shared" si="74"/>
        <v>0</v>
      </c>
      <c r="V134" s="195">
        <f t="shared" si="74"/>
        <v>0</v>
      </c>
      <c r="W134" s="195">
        <f>W132+W133</f>
        <v>0</v>
      </c>
    </row>
    <row r="135" spans="2:23">
      <c r="E135" s="181">
        <v>43466</v>
      </c>
      <c r="F135" s="181" t="s">
        <v>186</v>
      </c>
      <c r="G135" s="182" t="s">
        <v>65</v>
      </c>
      <c r="H135" s="207">
        <f>$C$47/12</f>
        <v>2.0416666666666669E-3</v>
      </c>
      <c r="I135" s="197">
        <f>(SUM('1.  LRAMVA Summary'!D$55:D$78)+SUM('1.  LRAMVA Summary'!D$79:D$80)*(MONTH($E135)-1)/12)*$H135</f>
        <v>0</v>
      </c>
      <c r="J135" s="197">
        <f>(SUM('1.  LRAMVA Summary'!E$55:E$78)+SUM('1.  LRAMVA Summary'!E$79:E$80)*(MONTH($E135)-1)/12)*$H135</f>
        <v>0</v>
      </c>
      <c r="K135" s="197">
        <f>(SUM('1.  LRAMVA Summary'!F$55:F$78)+SUM('1.  LRAMVA Summary'!F$79:F$80)*(MONTH($E135)-1)/12)*$H135</f>
        <v>0</v>
      </c>
      <c r="L135" s="197">
        <f>(SUM('1.  LRAMVA Summary'!G$55:G$78)+SUM('1.  LRAMVA Summary'!G$79:G$80)*(MONTH($E135)-1)/12)*$H135</f>
        <v>0</v>
      </c>
      <c r="M135" s="197">
        <f>(SUM('1.  LRAMVA Summary'!H$55:H$78)+SUM('1.  LRAMVA Summary'!H$79:H$80)*(MONTH($E135)-1)/12)*$H135</f>
        <v>0</v>
      </c>
      <c r="N135" s="197">
        <f>(SUM('1.  LRAMVA Summary'!I$55:I$78)+SUM('1.  LRAMVA Summary'!I$79:I$80)*(MONTH($E135)-1)/12)*$H135</f>
        <v>0</v>
      </c>
      <c r="O135" s="197">
        <f>(SUM('1.  LRAMVA Summary'!J$55:J$78)+SUM('1.  LRAMVA Summary'!J$79:J$80)*(MONTH($E135)-1)/12)*$H135</f>
        <v>0</v>
      </c>
      <c r="P135" s="197">
        <f>(SUM('1.  LRAMVA Summary'!K$55:K$78)+SUM('1.  LRAMVA Summary'!K$79:K$80)*(MONTH($E135)-1)/12)*$H135</f>
        <v>0</v>
      </c>
      <c r="Q135" s="197">
        <f>(SUM('1.  LRAMVA Summary'!L$55:L$78)+SUM('1.  LRAMVA Summary'!L$79:L$80)*(MONTH($E135)-1)/12)*$H135</f>
        <v>0</v>
      </c>
      <c r="R135" s="197">
        <f>(SUM('1.  LRAMVA Summary'!M$55:M$78)+SUM('1.  LRAMVA Summary'!M$79:M$80)*(MONTH($E135)-1)/12)*$H135</f>
        <v>0</v>
      </c>
      <c r="S135" s="197">
        <f>(SUM('1.  LRAMVA Summary'!N$55:N$78)+SUM('1.  LRAMVA Summary'!N$79:N$80)*(MONTH($E135)-1)/12)*$H135</f>
        <v>0</v>
      </c>
      <c r="T135" s="197">
        <f>(SUM('1.  LRAMVA Summary'!O$55:O$78)+SUM('1.  LRAMVA Summary'!O$79:O$80)*(MONTH($E135)-1)/12)*$H135</f>
        <v>0</v>
      </c>
      <c r="U135" s="197">
        <f>(SUM('1.  LRAMVA Summary'!P$55:P$78)+SUM('1.  LRAMVA Summary'!P$79:P$80)*(MONTH($E135)-1)/12)*$H135</f>
        <v>0</v>
      </c>
      <c r="V135" s="197">
        <f>(SUM('1.  LRAMVA Summary'!Q$55:Q$78)+SUM('1.  LRAMVA Summary'!Q$79:Q$80)*(MONTH($E135)-1)/12)*$H135</f>
        <v>0</v>
      </c>
      <c r="W135" s="198">
        <f>SUM(I135:V135)</f>
        <v>0</v>
      </c>
    </row>
    <row r="136" spans="2:23">
      <c r="E136" s="181">
        <v>43497</v>
      </c>
      <c r="F136" s="181" t="s">
        <v>186</v>
      </c>
      <c r="G136" s="182" t="s">
        <v>65</v>
      </c>
      <c r="H136" s="207">
        <f t="shared" ref="H136:H137" si="75">$C$47/12</f>
        <v>2.0416666666666669E-3</v>
      </c>
      <c r="I136" s="197">
        <f>(SUM('1.  LRAMVA Summary'!D$55:D$78)+SUM('1.  LRAMVA Summary'!D$79:D$80)*(MONTH($E136)-1)/12)*$H136</f>
        <v>0</v>
      </c>
      <c r="J136" s="197">
        <f>(SUM('1.  LRAMVA Summary'!E$55:E$78)+SUM('1.  LRAMVA Summary'!E$79:E$80)*(MONTH($E136)-1)/12)*$H136</f>
        <v>0</v>
      </c>
      <c r="K136" s="197">
        <f>(SUM('1.  LRAMVA Summary'!F$55:F$78)+SUM('1.  LRAMVA Summary'!F$79:F$80)*(MONTH($E136)-1)/12)*$H136</f>
        <v>0</v>
      </c>
      <c r="L136" s="197">
        <f>(SUM('1.  LRAMVA Summary'!G$55:G$78)+SUM('1.  LRAMVA Summary'!G$79:G$80)*(MONTH($E136)-1)/12)*$H136</f>
        <v>0</v>
      </c>
      <c r="M136" s="197">
        <f>(SUM('1.  LRAMVA Summary'!H$55:H$78)+SUM('1.  LRAMVA Summary'!H$79:H$80)*(MONTH($E136)-1)/12)*$H136</f>
        <v>0</v>
      </c>
      <c r="N136" s="197">
        <f>(SUM('1.  LRAMVA Summary'!I$55:I$78)+SUM('1.  LRAMVA Summary'!I$79:I$80)*(MONTH($E136)-1)/12)*$H136</f>
        <v>0</v>
      </c>
      <c r="O136" s="197">
        <f>(SUM('1.  LRAMVA Summary'!J$55:J$78)+SUM('1.  LRAMVA Summary'!J$79:J$80)*(MONTH($E136)-1)/12)*$H136</f>
        <v>0</v>
      </c>
      <c r="P136" s="197">
        <f>(SUM('1.  LRAMVA Summary'!K$55:K$78)+SUM('1.  LRAMVA Summary'!K$79:K$80)*(MONTH($E136)-1)/12)*$H136</f>
        <v>0</v>
      </c>
      <c r="Q136" s="197">
        <f>(SUM('1.  LRAMVA Summary'!L$55:L$78)+SUM('1.  LRAMVA Summary'!L$79:L$80)*(MONTH($E136)-1)/12)*$H136</f>
        <v>0</v>
      </c>
      <c r="R136" s="197">
        <f>(SUM('1.  LRAMVA Summary'!M$55:M$78)+SUM('1.  LRAMVA Summary'!M$79:M$80)*(MONTH($E136)-1)/12)*$H136</f>
        <v>0</v>
      </c>
      <c r="S136" s="197">
        <f>(SUM('1.  LRAMVA Summary'!N$55:N$78)+SUM('1.  LRAMVA Summary'!N$79:N$80)*(MONTH($E136)-1)/12)*$H136</f>
        <v>0</v>
      </c>
      <c r="T136" s="197">
        <f>(SUM('1.  LRAMVA Summary'!O$55:O$78)+SUM('1.  LRAMVA Summary'!O$79:O$80)*(MONTH($E136)-1)/12)*$H136</f>
        <v>0</v>
      </c>
      <c r="U136" s="197">
        <f>(SUM('1.  LRAMVA Summary'!P$55:P$78)+SUM('1.  LRAMVA Summary'!P$79:P$80)*(MONTH($E136)-1)/12)*$H136</f>
        <v>0</v>
      </c>
      <c r="V136" s="197">
        <f>(SUM('1.  LRAMVA Summary'!Q$55:Q$78)+SUM('1.  LRAMVA Summary'!Q$79:Q$80)*(MONTH($E136)-1)/12)*$H136</f>
        <v>0</v>
      </c>
      <c r="W136" s="198">
        <f t="shared" ref="W136:W146" si="76">SUM(I136:V136)</f>
        <v>0</v>
      </c>
    </row>
    <row r="137" spans="2:23">
      <c r="E137" s="181">
        <v>43525</v>
      </c>
      <c r="F137" s="181" t="s">
        <v>186</v>
      </c>
      <c r="G137" s="182" t="s">
        <v>65</v>
      </c>
      <c r="H137" s="207">
        <f t="shared" si="75"/>
        <v>2.0416666666666669E-3</v>
      </c>
      <c r="I137" s="197">
        <f>(SUM('1.  LRAMVA Summary'!D$55:D$78)+SUM('1.  LRAMVA Summary'!D$79:D$80)*(MONTH($E137)-1)/12)*$H137</f>
        <v>0</v>
      </c>
      <c r="J137" s="197">
        <f>(SUM('1.  LRAMVA Summary'!E$55:E$78)+SUM('1.  LRAMVA Summary'!E$79:E$80)*(MONTH($E137)-1)/12)*$H137</f>
        <v>0</v>
      </c>
      <c r="K137" s="197">
        <f>(SUM('1.  LRAMVA Summary'!F$55:F$78)+SUM('1.  LRAMVA Summary'!F$79:F$80)*(MONTH($E137)-1)/12)*$H137</f>
        <v>0</v>
      </c>
      <c r="L137" s="197">
        <f>(SUM('1.  LRAMVA Summary'!G$55:G$78)+SUM('1.  LRAMVA Summary'!G$79:G$80)*(MONTH($E137)-1)/12)*$H137</f>
        <v>0</v>
      </c>
      <c r="M137" s="197">
        <f>(SUM('1.  LRAMVA Summary'!H$55:H$78)+SUM('1.  LRAMVA Summary'!H$79:H$80)*(MONTH($E137)-1)/12)*$H137</f>
        <v>0</v>
      </c>
      <c r="N137" s="197">
        <f>(SUM('1.  LRAMVA Summary'!I$55:I$78)+SUM('1.  LRAMVA Summary'!I$79:I$80)*(MONTH($E137)-1)/12)*$H137</f>
        <v>0</v>
      </c>
      <c r="O137" s="197">
        <f>(SUM('1.  LRAMVA Summary'!J$55:J$78)+SUM('1.  LRAMVA Summary'!J$79:J$80)*(MONTH($E137)-1)/12)*$H137</f>
        <v>0</v>
      </c>
      <c r="P137" s="197">
        <f>(SUM('1.  LRAMVA Summary'!K$55:K$78)+SUM('1.  LRAMVA Summary'!K$79:K$80)*(MONTH($E137)-1)/12)*$H137</f>
        <v>0</v>
      </c>
      <c r="Q137" s="197">
        <f>(SUM('1.  LRAMVA Summary'!L$55:L$78)+SUM('1.  LRAMVA Summary'!L$79:L$80)*(MONTH($E137)-1)/12)*$H137</f>
        <v>0</v>
      </c>
      <c r="R137" s="197">
        <f>(SUM('1.  LRAMVA Summary'!M$55:M$78)+SUM('1.  LRAMVA Summary'!M$79:M$80)*(MONTH($E137)-1)/12)*$H137</f>
        <v>0</v>
      </c>
      <c r="S137" s="197">
        <f>(SUM('1.  LRAMVA Summary'!N$55:N$78)+SUM('1.  LRAMVA Summary'!N$79:N$80)*(MONTH($E137)-1)/12)*$H137</f>
        <v>0</v>
      </c>
      <c r="T137" s="197">
        <f>(SUM('1.  LRAMVA Summary'!O$55:O$78)+SUM('1.  LRAMVA Summary'!O$79:O$80)*(MONTH($E137)-1)/12)*$H137</f>
        <v>0</v>
      </c>
      <c r="U137" s="197">
        <f>(SUM('1.  LRAMVA Summary'!P$55:P$78)+SUM('1.  LRAMVA Summary'!P$79:P$80)*(MONTH($E137)-1)/12)*$H137</f>
        <v>0</v>
      </c>
      <c r="V137" s="197">
        <f>(SUM('1.  LRAMVA Summary'!Q$55:Q$78)+SUM('1.  LRAMVA Summary'!Q$79:Q$80)*(MONTH($E137)-1)/12)*$H137</f>
        <v>0</v>
      </c>
      <c r="W137" s="198">
        <f t="shared" si="76"/>
        <v>0</v>
      </c>
    </row>
    <row r="138" spans="2:23" s="8" customFormat="1">
      <c r="B138" s="10"/>
      <c r="C138" s="1"/>
      <c r="E138" s="181">
        <v>43556</v>
      </c>
      <c r="F138" s="181" t="s">
        <v>186</v>
      </c>
      <c r="G138" s="182" t="s">
        <v>66</v>
      </c>
      <c r="H138" s="207">
        <f>$C$48/12</f>
        <v>1.8166666666666667E-3</v>
      </c>
      <c r="I138" s="197">
        <f>(SUM('1.  LRAMVA Summary'!D$55:D$78)+SUM('1.  LRAMVA Summary'!D$79:D$80)*(MONTH($E138)-1)/12)*$H138</f>
        <v>0</v>
      </c>
      <c r="J138" s="197">
        <f>(SUM('1.  LRAMVA Summary'!E$55:E$78)+SUM('1.  LRAMVA Summary'!E$79:E$80)*(MONTH($E138)-1)/12)*$H138</f>
        <v>0</v>
      </c>
      <c r="K138" s="197">
        <f>(SUM('1.  LRAMVA Summary'!F$55:F$78)+SUM('1.  LRAMVA Summary'!F$79:F$80)*(MONTH($E138)-1)/12)*$H138</f>
        <v>0</v>
      </c>
      <c r="L138" s="197">
        <f>(SUM('1.  LRAMVA Summary'!G$55:G$78)+SUM('1.  LRAMVA Summary'!G$79:G$80)*(MONTH($E138)-1)/12)*$H138</f>
        <v>0</v>
      </c>
      <c r="M138" s="197">
        <f>(SUM('1.  LRAMVA Summary'!H$55:H$78)+SUM('1.  LRAMVA Summary'!H$79:H$80)*(MONTH($E138)-1)/12)*$H138</f>
        <v>0</v>
      </c>
      <c r="N138" s="197">
        <f>(SUM('1.  LRAMVA Summary'!I$55:I$78)+SUM('1.  LRAMVA Summary'!I$79:I$80)*(MONTH($E138)-1)/12)*$H138</f>
        <v>0</v>
      </c>
      <c r="O138" s="197">
        <f>(SUM('1.  LRAMVA Summary'!J$55:J$78)+SUM('1.  LRAMVA Summary'!J$79:J$80)*(MONTH($E138)-1)/12)*$H138</f>
        <v>0</v>
      </c>
      <c r="P138" s="197">
        <f>(SUM('1.  LRAMVA Summary'!K$55:K$78)+SUM('1.  LRAMVA Summary'!K$79:K$80)*(MONTH($E138)-1)/12)*$H138</f>
        <v>0</v>
      </c>
      <c r="Q138" s="197">
        <f>(SUM('1.  LRAMVA Summary'!L$55:L$78)+SUM('1.  LRAMVA Summary'!L$79:L$80)*(MONTH($E138)-1)/12)*$H138</f>
        <v>0</v>
      </c>
      <c r="R138" s="197">
        <f>(SUM('1.  LRAMVA Summary'!M$55:M$78)+SUM('1.  LRAMVA Summary'!M$79:M$80)*(MONTH($E138)-1)/12)*$H138</f>
        <v>0</v>
      </c>
      <c r="S138" s="197">
        <f>(SUM('1.  LRAMVA Summary'!N$55:N$78)+SUM('1.  LRAMVA Summary'!N$79:N$80)*(MONTH($E138)-1)/12)*$H138</f>
        <v>0</v>
      </c>
      <c r="T138" s="197">
        <f>(SUM('1.  LRAMVA Summary'!O$55:O$78)+SUM('1.  LRAMVA Summary'!O$79:O$80)*(MONTH($E138)-1)/12)*$H138</f>
        <v>0</v>
      </c>
      <c r="U138" s="197">
        <f>(SUM('1.  LRAMVA Summary'!P$55:P$78)+SUM('1.  LRAMVA Summary'!P$79:P$80)*(MONTH($E138)-1)/12)*$H138</f>
        <v>0</v>
      </c>
      <c r="V138" s="197">
        <f>(SUM('1.  LRAMVA Summary'!Q$55:Q$78)+SUM('1.  LRAMVA Summary'!Q$79:Q$80)*(MONTH($E138)-1)/12)*$H138</f>
        <v>0</v>
      </c>
      <c r="W138" s="198">
        <f t="shared" si="76"/>
        <v>0</v>
      </c>
    </row>
    <row r="139" spans="2:23">
      <c r="E139" s="181">
        <v>43586</v>
      </c>
      <c r="F139" s="181" t="s">
        <v>186</v>
      </c>
      <c r="G139" s="182" t="s">
        <v>66</v>
      </c>
      <c r="H139" s="207">
        <f>$C$48/12</f>
        <v>1.8166666666666667E-3</v>
      </c>
      <c r="I139" s="197">
        <f>(SUM('1.  LRAMVA Summary'!D$55:D$78)+SUM('1.  LRAMVA Summary'!D$79:D$80)*(MONTH($E139)-1)/12)*$H139</f>
        <v>0</v>
      </c>
      <c r="J139" s="197">
        <f>(SUM('1.  LRAMVA Summary'!E$55:E$78)+SUM('1.  LRAMVA Summary'!E$79:E$80)*(MONTH($E139)-1)/12)*$H139</f>
        <v>0</v>
      </c>
      <c r="K139" s="197">
        <f>(SUM('1.  LRAMVA Summary'!F$55:F$78)+SUM('1.  LRAMVA Summary'!F$79:F$80)*(MONTH($E139)-1)/12)*$H139</f>
        <v>0</v>
      </c>
      <c r="L139" s="197">
        <f>(SUM('1.  LRAMVA Summary'!G$55:G$78)+SUM('1.  LRAMVA Summary'!G$79:G$80)*(MONTH($E139)-1)/12)*$H139</f>
        <v>0</v>
      </c>
      <c r="M139" s="197">
        <f>(SUM('1.  LRAMVA Summary'!H$55:H$78)+SUM('1.  LRAMVA Summary'!H$79:H$80)*(MONTH($E139)-1)/12)*$H139</f>
        <v>0</v>
      </c>
      <c r="N139" s="197">
        <f>(SUM('1.  LRAMVA Summary'!I$55:I$78)+SUM('1.  LRAMVA Summary'!I$79:I$80)*(MONTH($E139)-1)/12)*$H139</f>
        <v>0</v>
      </c>
      <c r="O139" s="197">
        <f>(SUM('1.  LRAMVA Summary'!J$55:J$78)+SUM('1.  LRAMVA Summary'!J$79:J$80)*(MONTH($E139)-1)/12)*$H139</f>
        <v>0</v>
      </c>
      <c r="P139" s="197">
        <f>(SUM('1.  LRAMVA Summary'!K$55:K$78)+SUM('1.  LRAMVA Summary'!K$79:K$80)*(MONTH($E139)-1)/12)*$H139</f>
        <v>0</v>
      </c>
      <c r="Q139" s="197">
        <f>(SUM('1.  LRAMVA Summary'!L$55:L$78)+SUM('1.  LRAMVA Summary'!L$79:L$80)*(MONTH($E139)-1)/12)*$H139</f>
        <v>0</v>
      </c>
      <c r="R139" s="197">
        <f>(SUM('1.  LRAMVA Summary'!M$55:M$78)+SUM('1.  LRAMVA Summary'!M$79:M$80)*(MONTH($E139)-1)/12)*$H139</f>
        <v>0</v>
      </c>
      <c r="S139" s="197">
        <f>(SUM('1.  LRAMVA Summary'!N$55:N$78)+SUM('1.  LRAMVA Summary'!N$79:N$80)*(MONTH($E139)-1)/12)*$H139</f>
        <v>0</v>
      </c>
      <c r="T139" s="197">
        <f>(SUM('1.  LRAMVA Summary'!O$55:O$78)+SUM('1.  LRAMVA Summary'!O$79:O$80)*(MONTH($E139)-1)/12)*$H139</f>
        <v>0</v>
      </c>
      <c r="U139" s="197">
        <f>(SUM('1.  LRAMVA Summary'!P$55:P$78)+SUM('1.  LRAMVA Summary'!P$79:P$80)*(MONTH($E139)-1)/12)*$H139</f>
        <v>0</v>
      </c>
      <c r="V139" s="197">
        <f>(SUM('1.  LRAMVA Summary'!Q$55:Q$78)+SUM('1.  LRAMVA Summary'!Q$79:Q$80)*(MONTH($E139)-1)/12)*$H139</f>
        <v>0</v>
      </c>
      <c r="W139" s="198">
        <f t="shared" si="76"/>
        <v>0</v>
      </c>
    </row>
    <row r="140" spans="2:23">
      <c r="E140" s="181">
        <v>43617</v>
      </c>
      <c r="F140" s="181" t="s">
        <v>186</v>
      </c>
      <c r="G140" s="182" t="s">
        <v>66</v>
      </c>
      <c r="H140" s="207">
        <f t="shared" ref="H140" si="77">$C$48/12</f>
        <v>1.8166666666666667E-3</v>
      </c>
      <c r="I140" s="197">
        <f>(SUM('1.  LRAMVA Summary'!D$55:D$78)+SUM('1.  LRAMVA Summary'!D$79:D$80)*(MONTH($E140)-1)/12)*$H140</f>
        <v>0</v>
      </c>
      <c r="J140" s="197">
        <f>(SUM('1.  LRAMVA Summary'!E$55:E$78)+SUM('1.  LRAMVA Summary'!E$79:E$80)*(MONTH($E140)-1)/12)*$H140</f>
        <v>0</v>
      </c>
      <c r="K140" s="197">
        <f>(SUM('1.  LRAMVA Summary'!F$55:F$78)+SUM('1.  LRAMVA Summary'!F$79:F$80)*(MONTH($E140)-1)/12)*$H140</f>
        <v>0</v>
      </c>
      <c r="L140" s="197">
        <f>(SUM('1.  LRAMVA Summary'!G$55:G$78)+SUM('1.  LRAMVA Summary'!G$79:G$80)*(MONTH($E140)-1)/12)*$H140</f>
        <v>0</v>
      </c>
      <c r="M140" s="197">
        <f>(SUM('1.  LRAMVA Summary'!H$55:H$78)+SUM('1.  LRAMVA Summary'!H$79:H$80)*(MONTH($E140)-1)/12)*$H140</f>
        <v>0</v>
      </c>
      <c r="N140" s="197">
        <f>(SUM('1.  LRAMVA Summary'!I$55:I$78)+SUM('1.  LRAMVA Summary'!I$79:I$80)*(MONTH($E140)-1)/12)*$H140</f>
        <v>0</v>
      </c>
      <c r="O140" s="197">
        <f>(SUM('1.  LRAMVA Summary'!J$55:J$78)+SUM('1.  LRAMVA Summary'!J$79:J$80)*(MONTH($E140)-1)/12)*$H140</f>
        <v>0</v>
      </c>
      <c r="P140" s="197">
        <f>(SUM('1.  LRAMVA Summary'!K$55:K$78)+SUM('1.  LRAMVA Summary'!K$79:K$80)*(MONTH($E140)-1)/12)*$H140</f>
        <v>0</v>
      </c>
      <c r="Q140" s="197">
        <f>(SUM('1.  LRAMVA Summary'!L$55:L$78)+SUM('1.  LRAMVA Summary'!L$79:L$80)*(MONTH($E140)-1)/12)*$H140</f>
        <v>0</v>
      </c>
      <c r="R140" s="197">
        <f>(SUM('1.  LRAMVA Summary'!M$55:M$78)+SUM('1.  LRAMVA Summary'!M$79:M$80)*(MONTH($E140)-1)/12)*$H140</f>
        <v>0</v>
      </c>
      <c r="S140" s="197">
        <f>(SUM('1.  LRAMVA Summary'!N$55:N$78)+SUM('1.  LRAMVA Summary'!N$79:N$80)*(MONTH($E140)-1)/12)*$H140</f>
        <v>0</v>
      </c>
      <c r="T140" s="197">
        <f>(SUM('1.  LRAMVA Summary'!O$55:O$78)+SUM('1.  LRAMVA Summary'!O$79:O$80)*(MONTH($E140)-1)/12)*$H140</f>
        <v>0</v>
      </c>
      <c r="U140" s="197">
        <f>(SUM('1.  LRAMVA Summary'!P$55:P$78)+SUM('1.  LRAMVA Summary'!P$79:P$80)*(MONTH($E140)-1)/12)*$H140</f>
        <v>0</v>
      </c>
      <c r="V140" s="197">
        <f>(SUM('1.  LRAMVA Summary'!Q$55:Q$78)+SUM('1.  LRAMVA Summary'!Q$79:Q$80)*(MONTH($E140)-1)/12)*$H140</f>
        <v>0</v>
      </c>
      <c r="W140" s="198">
        <f t="shared" si="76"/>
        <v>0</v>
      </c>
    </row>
    <row r="141" spans="2:23">
      <c r="E141" s="181">
        <v>43647</v>
      </c>
      <c r="F141" s="181" t="s">
        <v>186</v>
      </c>
      <c r="G141" s="182" t="s">
        <v>68</v>
      </c>
      <c r="H141" s="207">
        <f>$C$49/12</f>
        <v>1.8166666666666667E-3</v>
      </c>
      <c r="I141" s="197">
        <f>(SUM('1.  LRAMVA Summary'!D$55:D$78)+SUM('1.  LRAMVA Summary'!D$79:D$80)*(MONTH($E141)-1)/12)*$H141</f>
        <v>0</v>
      </c>
      <c r="J141" s="197">
        <f>(SUM('1.  LRAMVA Summary'!E$55:E$78)+SUM('1.  LRAMVA Summary'!E$79:E$80)*(MONTH($E141)-1)/12)*$H141</f>
        <v>0</v>
      </c>
      <c r="K141" s="197">
        <f>(SUM('1.  LRAMVA Summary'!F$55:F$78)+SUM('1.  LRAMVA Summary'!F$79:F$80)*(MONTH($E141)-1)/12)*$H141</f>
        <v>0</v>
      </c>
      <c r="L141" s="197">
        <f>(SUM('1.  LRAMVA Summary'!G$55:G$78)+SUM('1.  LRAMVA Summary'!G$79:G$80)*(MONTH($E141)-1)/12)*$H141</f>
        <v>0</v>
      </c>
      <c r="M141" s="197">
        <f>(SUM('1.  LRAMVA Summary'!H$55:H$78)+SUM('1.  LRAMVA Summary'!H$79:H$80)*(MONTH($E141)-1)/12)*$H141</f>
        <v>0</v>
      </c>
      <c r="N141" s="197">
        <f>(SUM('1.  LRAMVA Summary'!I$55:I$78)+SUM('1.  LRAMVA Summary'!I$79:I$80)*(MONTH($E141)-1)/12)*$H141</f>
        <v>0</v>
      </c>
      <c r="O141" s="197">
        <f>(SUM('1.  LRAMVA Summary'!J$55:J$78)+SUM('1.  LRAMVA Summary'!J$79:J$80)*(MONTH($E141)-1)/12)*$H141</f>
        <v>0</v>
      </c>
      <c r="P141" s="197">
        <f>(SUM('1.  LRAMVA Summary'!K$55:K$78)+SUM('1.  LRAMVA Summary'!K$79:K$80)*(MONTH($E141)-1)/12)*$H141</f>
        <v>0</v>
      </c>
      <c r="Q141" s="197">
        <f>(SUM('1.  LRAMVA Summary'!L$55:L$78)+SUM('1.  LRAMVA Summary'!L$79:L$80)*(MONTH($E141)-1)/12)*$H141</f>
        <v>0</v>
      </c>
      <c r="R141" s="197">
        <f>(SUM('1.  LRAMVA Summary'!M$55:M$78)+SUM('1.  LRAMVA Summary'!M$79:M$80)*(MONTH($E141)-1)/12)*$H141</f>
        <v>0</v>
      </c>
      <c r="S141" s="197">
        <f>(SUM('1.  LRAMVA Summary'!N$55:N$78)+SUM('1.  LRAMVA Summary'!N$79:N$80)*(MONTH($E141)-1)/12)*$H141</f>
        <v>0</v>
      </c>
      <c r="T141" s="197">
        <f>(SUM('1.  LRAMVA Summary'!O$55:O$78)+SUM('1.  LRAMVA Summary'!O$79:O$80)*(MONTH($E141)-1)/12)*$H141</f>
        <v>0</v>
      </c>
      <c r="U141" s="197">
        <f>(SUM('1.  LRAMVA Summary'!P$55:P$78)+SUM('1.  LRAMVA Summary'!P$79:P$80)*(MONTH($E141)-1)/12)*$H141</f>
        <v>0</v>
      </c>
      <c r="V141" s="197">
        <f>(SUM('1.  LRAMVA Summary'!Q$55:Q$78)+SUM('1.  LRAMVA Summary'!Q$79:Q$80)*(MONTH($E141)-1)/12)*$H141</f>
        <v>0</v>
      </c>
      <c r="W141" s="198">
        <f t="shared" si="76"/>
        <v>0</v>
      </c>
    </row>
    <row r="142" spans="2:23">
      <c r="E142" s="181">
        <v>43678</v>
      </c>
      <c r="F142" s="181" t="s">
        <v>186</v>
      </c>
      <c r="G142" s="182" t="s">
        <v>68</v>
      </c>
      <c r="H142" s="207">
        <f t="shared" ref="H142" si="78">$C$49/12</f>
        <v>1.8166666666666667E-3</v>
      </c>
      <c r="I142" s="197">
        <f>(SUM('1.  LRAMVA Summary'!D$55:D$78)+SUM('1.  LRAMVA Summary'!D$79:D$80)*(MONTH($E142)-1)/12)*$H142</f>
        <v>0</v>
      </c>
      <c r="J142" s="197">
        <f>(SUM('1.  LRAMVA Summary'!E$55:E$78)+SUM('1.  LRAMVA Summary'!E$79:E$80)*(MONTH($E142)-1)/12)*$H142</f>
        <v>0</v>
      </c>
      <c r="K142" s="197">
        <f>(SUM('1.  LRAMVA Summary'!F$55:F$78)+SUM('1.  LRAMVA Summary'!F$79:F$80)*(MONTH($E142)-1)/12)*$H142</f>
        <v>0</v>
      </c>
      <c r="L142" s="197">
        <f>(SUM('1.  LRAMVA Summary'!G$55:G$78)+SUM('1.  LRAMVA Summary'!G$79:G$80)*(MONTH($E142)-1)/12)*$H142</f>
        <v>0</v>
      </c>
      <c r="M142" s="197">
        <f>(SUM('1.  LRAMVA Summary'!H$55:H$78)+SUM('1.  LRAMVA Summary'!H$79:H$80)*(MONTH($E142)-1)/12)*$H142</f>
        <v>0</v>
      </c>
      <c r="N142" s="197">
        <f>(SUM('1.  LRAMVA Summary'!I$55:I$78)+SUM('1.  LRAMVA Summary'!I$79:I$80)*(MONTH($E142)-1)/12)*$H142</f>
        <v>0</v>
      </c>
      <c r="O142" s="197">
        <f>(SUM('1.  LRAMVA Summary'!J$55:J$78)+SUM('1.  LRAMVA Summary'!J$79:J$80)*(MONTH($E142)-1)/12)*$H142</f>
        <v>0</v>
      </c>
      <c r="P142" s="197">
        <f>(SUM('1.  LRAMVA Summary'!K$55:K$78)+SUM('1.  LRAMVA Summary'!K$79:K$80)*(MONTH($E142)-1)/12)*$H142</f>
        <v>0</v>
      </c>
      <c r="Q142" s="197">
        <f>(SUM('1.  LRAMVA Summary'!L$55:L$78)+SUM('1.  LRAMVA Summary'!L$79:L$80)*(MONTH($E142)-1)/12)*$H142</f>
        <v>0</v>
      </c>
      <c r="R142" s="197">
        <f>(SUM('1.  LRAMVA Summary'!M$55:M$78)+SUM('1.  LRAMVA Summary'!M$79:M$80)*(MONTH($E142)-1)/12)*$H142</f>
        <v>0</v>
      </c>
      <c r="S142" s="197">
        <f>(SUM('1.  LRAMVA Summary'!N$55:N$78)+SUM('1.  LRAMVA Summary'!N$79:N$80)*(MONTH($E142)-1)/12)*$H142</f>
        <v>0</v>
      </c>
      <c r="T142" s="197">
        <f>(SUM('1.  LRAMVA Summary'!O$55:O$78)+SUM('1.  LRAMVA Summary'!O$79:O$80)*(MONTH($E142)-1)/12)*$H142</f>
        <v>0</v>
      </c>
      <c r="U142" s="197">
        <f>(SUM('1.  LRAMVA Summary'!P$55:P$78)+SUM('1.  LRAMVA Summary'!P$79:P$80)*(MONTH($E142)-1)/12)*$H142</f>
        <v>0</v>
      </c>
      <c r="V142" s="197">
        <f>(SUM('1.  LRAMVA Summary'!Q$55:Q$78)+SUM('1.  LRAMVA Summary'!Q$79:Q$80)*(MONTH($E142)-1)/12)*$H142</f>
        <v>0</v>
      </c>
      <c r="W142" s="198">
        <f t="shared" si="76"/>
        <v>0</v>
      </c>
    </row>
    <row r="143" spans="2:23">
      <c r="E143" s="181">
        <v>43709</v>
      </c>
      <c r="F143" s="181" t="s">
        <v>186</v>
      </c>
      <c r="G143" s="182" t="s">
        <v>68</v>
      </c>
      <c r="H143" s="207">
        <f>$C$49/12</f>
        <v>1.8166666666666667E-3</v>
      </c>
      <c r="I143" s="197">
        <f>(SUM('1.  LRAMVA Summary'!D$55:D$78)+SUM('1.  LRAMVA Summary'!D$79:D$80)*(MONTH($E143)-1)/12)*$H143</f>
        <v>0</v>
      </c>
      <c r="J143" s="197">
        <f>(SUM('1.  LRAMVA Summary'!E$55:E$78)+SUM('1.  LRAMVA Summary'!E$79:E$80)*(MONTH($E143)-1)/12)*$H143</f>
        <v>0</v>
      </c>
      <c r="K143" s="197">
        <f>(SUM('1.  LRAMVA Summary'!F$55:F$78)+SUM('1.  LRAMVA Summary'!F$79:F$80)*(MONTH($E143)-1)/12)*$H143</f>
        <v>0</v>
      </c>
      <c r="L143" s="197">
        <f>(SUM('1.  LRAMVA Summary'!G$55:G$78)+SUM('1.  LRAMVA Summary'!G$79:G$80)*(MONTH($E143)-1)/12)*$H143</f>
        <v>0</v>
      </c>
      <c r="M143" s="197">
        <f>(SUM('1.  LRAMVA Summary'!H$55:H$78)+SUM('1.  LRAMVA Summary'!H$79:H$80)*(MONTH($E143)-1)/12)*$H143</f>
        <v>0</v>
      </c>
      <c r="N143" s="197">
        <f>(SUM('1.  LRAMVA Summary'!I$55:I$78)+SUM('1.  LRAMVA Summary'!I$79:I$80)*(MONTH($E143)-1)/12)*$H143</f>
        <v>0</v>
      </c>
      <c r="O143" s="197">
        <f>(SUM('1.  LRAMVA Summary'!J$55:J$78)+SUM('1.  LRAMVA Summary'!J$79:J$80)*(MONTH($E143)-1)/12)*$H143</f>
        <v>0</v>
      </c>
      <c r="P143" s="197">
        <f>(SUM('1.  LRAMVA Summary'!K$55:K$78)+SUM('1.  LRAMVA Summary'!K$79:K$80)*(MONTH($E143)-1)/12)*$H143</f>
        <v>0</v>
      </c>
      <c r="Q143" s="197">
        <f>(SUM('1.  LRAMVA Summary'!L$55:L$78)+SUM('1.  LRAMVA Summary'!L$79:L$80)*(MONTH($E143)-1)/12)*$H143</f>
        <v>0</v>
      </c>
      <c r="R143" s="197">
        <f>(SUM('1.  LRAMVA Summary'!M$55:M$78)+SUM('1.  LRAMVA Summary'!M$79:M$80)*(MONTH($E143)-1)/12)*$H143</f>
        <v>0</v>
      </c>
      <c r="S143" s="197">
        <f>(SUM('1.  LRAMVA Summary'!N$55:N$78)+SUM('1.  LRAMVA Summary'!N$79:N$80)*(MONTH($E143)-1)/12)*$H143</f>
        <v>0</v>
      </c>
      <c r="T143" s="197">
        <f>(SUM('1.  LRAMVA Summary'!O$55:O$78)+SUM('1.  LRAMVA Summary'!O$79:O$80)*(MONTH($E143)-1)/12)*$H143</f>
        <v>0</v>
      </c>
      <c r="U143" s="197">
        <f>(SUM('1.  LRAMVA Summary'!P$55:P$78)+SUM('1.  LRAMVA Summary'!P$79:P$80)*(MONTH($E143)-1)/12)*$H143</f>
        <v>0</v>
      </c>
      <c r="V143" s="197">
        <f>(SUM('1.  LRAMVA Summary'!Q$55:Q$78)+SUM('1.  LRAMVA Summary'!Q$79:Q$80)*(MONTH($E143)-1)/12)*$H143</f>
        <v>0</v>
      </c>
      <c r="W143" s="198">
        <f t="shared" si="76"/>
        <v>0</v>
      </c>
    </row>
    <row r="144" spans="2:23">
      <c r="E144" s="181">
        <v>43739</v>
      </c>
      <c r="F144" s="181" t="s">
        <v>186</v>
      </c>
      <c r="G144" s="182" t="s">
        <v>69</v>
      </c>
      <c r="H144" s="207">
        <f>$C$50/12</f>
        <v>1.8166666666666667E-3</v>
      </c>
      <c r="I144" s="197">
        <f>(SUM('1.  LRAMVA Summary'!D$55:D$78)+SUM('1.  LRAMVA Summary'!D$79:D$80)*(MONTH($E144)-1)/12)*$H144</f>
        <v>0</v>
      </c>
      <c r="J144" s="197">
        <f>(SUM('1.  LRAMVA Summary'!E$55:E$78)+SUM('1.  LRAMVA Summary'!E$79:E$80)*(MONTH($E144)-1)/12)*$H144</f>
        <v>0</v>
      </c>
      <c r="K144" s="197">
        <f>(SUM('1.  LRAMVA Summary'!F$55:F$78)+SUM('1.  LRAMVA Summary'!F$79:F$80)*(MONTH($E144)-1)/12)*$H144</f>
        <v>0</v>
      </c>
      <c r="L144" s="197">
        <f>(SUM('1.  LRAMVA Summary'!G$55:G$78)+SUM('1.  LRAMVA Summary'!G$79:G$80)*(MONTH($E144)-1)/12)*$H144</f>
        <v>0</v>
      </c>
      <c r="M144" s="197">
        <f>(SUM('1.  LRAMVA Summary'!H$55:H$78)+SUM('1.  LRAMVA Summary'!H$79:H$80)*(MONTH($E144)-1)/12)*$H144</f>
        <v>0</v>
      </c>
      <c r="N144" s="197">
        <f>(SUM('1.  LRAMVA Summary'!I$55:I$78)+SUM('1.  LRAMVA Summary'!I$79:I$80)*(MONTH($E144)-1)/12)*$H144</f>
        <v>0</v>
      </c>
      <c r="O144" s="197">
        <f>(SUM('1.  LRAMVA Summary'!J$55:J$78)+SUM('1.  LRAMVA Summary'!J$79:J$80)*(MONTH($E144)-1)/12)*$H144</f>
        <v>0</v>
      </c>
      <c r="P144" s="197">
        <f>(SUM('1.  LRAMVA Summary'!K$55:K$78)+SUM('1.  LRAMVA Summary'!K$79:K$80)*(MONTH($E144)-1)/12)*$H144</f>
        <v>0</v>
      </c>
      <c r="Q144" s="197">
        <f>(SUM('1.  LRAMVA Summary'!L$55:L$78)+SUM('1.  LRAMVA Summary'!L$79:L$80)*(MONTH($E144)-1)/12)*$H144</f>
        <v>0</v>
      </c>
      <c r="R144" s="197">
        <f>(SUM('1.  LRAMVA Summary'!M$55:M$78)+SUM('1.  LRAMVA Summary'!M$79:M$80)*(MONTH($E144)-1)/12)*$H144</f>
        <v>0</v>
      </c>
      <c r="S144" s="197">
        <f>(SUM('1.  LRAMVA Summary'!N$55:N$78)+SUM('1.  LRAMVA Summary'!N$79:N$80)*(MONTH($E144)-1)/12)*$H144</f>
        <v>0</v>
      </c>
      <c r="T144" s="197">
        <f>(SUM('1.  LRAMVA Summary'!O$55:O$78)+SUM('1.  LRAMVA Summary'!O$79:O$80)*(MONTH($E144)-1)/12)*$H144</f>
        <v>0</v>
      </c>
      <c r="U144" s="197">
        <f>(SUM('1.  LRAMVA Summary'!P$55:P$78)+SUM('1.  LRAMVA Summary'!P$79:P$80)*(MONTH($E144)-1)/12)*$H144</f>
        <v>0</v>
      </c>
      <c r="V144" s="197">
        <f>(SUM('1.  LRAMVA Summary'!Q$55:Q$78)+SUM('1.  LRAMVA Summary'!Q$79:Q$80)*(MONTH($E144)-1)/12)*$H144</f>
        <v>0</v>
      </c>
      <c r="W144" s="198">
        <f t="shared" si="76"/>
        <v>0</v>
      </c>
    </row>
    <row r="145" spans="2:23">
      <c r="B145" s="206"/>
      <c r="C145" s="8"/>
      <c r="E145" s="181">
        <v>43770</v>
      </c>
      <c r="F145" s="181" t="s">
        <v>186</v>
      </c>
      <c r="G145" s="182" t="s">
        <v>69</v>
      </c>
      <c r="H145" s="207">
        <f t="shared" ref="H145:H146" si="79">$C$50/12</f>
        <v>1.8166666666666667E-3</v>
      </c>
      <c r="I145" s="197">
        <f>(SUM('1.  LRAMVA Summary'!D$55:D$78)+SUM('1.  LRAMVA Summary'!D$79:D$80)*(MONTH($E145)-1)/12)*$H145</f>
        <v>0</v>
      </c>
      <c r="J145" s="197">
        <f>(SUM('1.  LRAMVA Summary'!E$55:E$78)+SUM('1.  LRAMVA Summary'!E$79:E$80)*(MONTH($E145)-1)/12)*$H145</f>
        <v>0</v>
      </c>
      <c r="K145" s="197">
        <f>(SUM('1.  LRAMVA Summary'!F$55:F$78)+SUM('1.  LRAMVA Summary'!F$79:F$80)*(MONTH($E145)-1)/12)*$H145</f>
        <v>0</v>
      </c>
      <c r="L145" s="197">
        <f>(SUM('1.  LRAMVA Summary'!G$55:G$78)+SUM('1.  LRAMVA Summary'!G$79:G$80)*(MONTH($E145)-1)/12)*$H145</f>
        <v>0</v>
      </c>
      <c r="M145" s="197">
        <f>(SUM('1.  LRAMVA Summary'!H$55:H$78)+SUM('1.  LRAMVA Summary'!H$79:H$80)*(MONTH($E145)-1)/12)*$H145</f>
        <v>0</v>
      </c>
      <c r="N145" s="197">
        <f>(SUM('1.  LRAMVA Summary'!I$55:I$78)+SUM('1.  LRAMVA Summary'!I$79:I$80)*(MONTH($E145)-1)/12)*$H145</f>
        <v>0</v>
      </c>
      <c r="O145" s="197">
        <f>(SUM('1.  LRAMVA Summary'!J$55:J$78)+SUM('1.  LRAMVA Summary'!J$79:J$80)*(MONTH($E145)-1)/12)*$H145</f>
        <v>0</v>
      </c>
      <c r="P145" s="197">
        <f>(SUM('1.  LRAMVA Summary'!K$55:K$78)+SUM('1.  LRAMVA Summary'!K$79:K$80)*(MONTH($E145)-1)/12)*$H145</f>
        <v>0</v>
      </c>
      <c r="Q145" s="197">
        <f>(SUM('1.  LRAMVA Summary'!L$55:L$78)+SUM('1.  LRAMVA Summary'!L$79:L$80)*(MONTH($E145)-1)/12)*$H145</f>
        <v>0</v>
      </c>
      <c r="R145" s="197">
        <f>(SUM('1.  LRAMVA Summary'!M$55:M$78)+SUM('1.  LRAMVA Summary'!M$79:M$80)*(MONTH($E145)-1)/12)*$H145</f>
        <v>0</v>
      </c>
      <c r="S145" s="197">
        <f>(SUM('1.  LRAMVA Summary'!N$55:N$78)+SUM('1.  LRAMVA Summary'!N$79:N$80)*(MONTH($E145)-1)/12)*$H145</f>
        <v>0</v>
      </c>
      <c r="T145" s="197">
        <f>(SUM('1.  LRAMVA Summary'!O$55:O$78)+SUM('1.  LRAMVA Summary'!O$79:O$80)*(MONTH($E145)-1)/12)*$H145</f>
        <v>0</v>
      </c>
      <c r="U145" s="197">
        <f>(SUM('1.  LRAMVA Summary'!P$55:P$78)+SUM('1.  LRAMVA Summary'!P$79:P$80)*(MONTH($E145)-1)/12)*$H145</f>
        <v>0</v>
      </c>
      <c r="V145" s="197">
        <f>(SUM('1.  LRAMVA Summary'!Q$55:Q$78)+SUM('1.  LRAMVA Summary'!Q$79:Q$80)*(MONTH($E145)-1)/12)*$H145</f>
        <v>0</v>
      </c>
      <c r="W145" s="198">
        <f t="shared" si="76"/>
        <v>0</v>
      </c>
    </row>
    <row r="146" spans="2:23">
      <c r="E146" s="181">
        <v>43800</v>
      </c>
      <c r="F146" s="181" t="s">
        <v>186</v>
      </c>
      <c r="G146" s="182" t="s">
        <v>69</v>
      </c>
      <c r="H146" s="207">
        <f t="shared" si="79"/>
        <v>1.8166666666666667E-3</v>
      </c>
      <c r="I146" s="197">
        <f>(SUM('1.  LRAMVA Summary'!D$55:D$78)+SUM('1.  LRAMVA Summary'!D$79:D$80)*(MONTH($E146)-1)/12)*$H146</f>
        <v>0</v>
      </c>
      <c r="J146" s="197">
        <f>(SUM('1.  LRAMVA Summary'!E$55:E$78)+SUM('1.  LRAMVA Summary'!E$79:E$80)*(MONTH($E146)-1)/12)*$H146</f>
        <v>0</v>
      </c>
      <c r="K146" s="197">
        <f>(SUM('1.  LRAMVA Summary'!F$55:F$78)+SUM('1.  LRAMVA Summary'!F$79:F$80)*(MONTH($E146)-1)/12)*$H146</f>
        <v>0</v>
      </c>
      <c r="L146" s="197">
        <f>(SUM('1.  LRAMVA Summary'!G$55:G$78)+SUM('1.  LRAMVA Summary'!G$79:G$80)*(MONTH($E146)-1)/12)*$H146</f>
        <v>0</v>
      </c>
      <c r="M146" s="197">
        <f>(SUM('1.  LRAMVA Summary'!H$55:H$78)+SUM('1.  LRAMVA Summary'!H$79:H$80)*(MONTH($E146)-1)/12)*$H146</f>
        <v>0</v>
      </c>
      <c r="N146" s="197">
        <f>(SUM('1.  LRAMVA Summary'!I$55:I$78)+SUM('1.  LRAMVA Summary'!I$79:I$80)*(MONTH($E146)-1)/12)*$H146</f>
        <v>0</v>
      </c>
      <c r="O146" s="197">
        <f>(SUM('1.  LRAMVA Summary'!J$55:J$78)+SUM('1.  LRAMVA Summary'!J$79:J$80)*(MONTH($E146)-1)/12)*$H146</f>
        <v>0</v>
      </c>
      <c r="P146" s="197">
        <f>(SUM('1.  LRAMVA Summary'!K$55:K$78)+SUM('1.  LRAMVA Summary'!K$79:K$80)*(MONTH($E146)-1)/12)*$H146</f>
        <v>0</v>
      </c>
      <c r="Q146" s="197">
        <f>(SUM('1.  LRAMVA Summary'!L$55:L$78)+SUM('1.  LRAMVA Summary'!L$79:L$80)*(MONTH($E146)-1)/12)*$H146</f>
        <v>0</v>
      </c>
      <c r="R146" s="197">
        <f>(SUM('1.  LRAMVA Summary'!M$55:M$78)+SUM('1.  LRAMVA Summary'!M$79:M$80)*(MONTH($E146)-1)/12)*$H146</f>
        <v>0</v>
      </c>
      <c r="S146" s="197">
        <f>(SUM('1.  LRAMVA Summary'!N$55:N$78)+SUM('1.  LRAMVA Summary'!N$79:N$80)*(MONTH($E146)-1)/12)*$H146</f>
        <v>0</v>
      </c>
      <c r="T146" s="197">
        <f>(SUM('1.  LRAMVA Summary'!O$55:O$78)+SUM('1.  LRAMVA Summary'!O$79:O$80)*(MONTH($E146)-1)/12)*$H146</f>
        <v>0</v>
      </c>
      <c r="U146" s="197">
        <f>(SUM('1.  LRAMVA Summary'!P$55:P$78)+SUM('1.  LRAMVA Summary'!P$79:P$80)*(MONTH($E146)-1)/12)*$H146</f>
        <v>0</v>
      </c>
      <c r="V146" s="197">
        <f>(SUM('1.  LRAMVA Summary'!Q$55:Q$78)+SUM('1.  LRAMVA Summary'!Q$79:Q$80)*(MONTH($E146)-1)/12)*$H146</f>
        <v>0</v>
      </c>
      <c r="W146" s="198">
        <f t="shared" si="76"/>
        <v>0</v>
      </c>
    </row>
    <row r="147" spans="2:23" ht="15" thickBot="1">
      <c r="E147" s="183" t="s">
        <v>466</v>
      </c>
      <c r="F147" s="183"/>
      <c r="G147" s="184"/>
      <c r="H147" s="185"/>
      <c r="I147" s="186">
        <f>SUM(I134:I146)</f>
        <v>0</v>
      </c>
      <c r="J147" s="186">
        <f>SUM(J134:J146)</f>
        <v>0</v>
      </c>
      <c r="K147" s="186">
        <f t="shared" ref="K147:O147" si="80">SUM(K134:K146)</f>
        <v>0</v>
      </c>
      <c r="L147" s="186">
        <f t="shared" si="80"/>
        <v>0</v>
      </c>
      <c r="M147" s="186">
        <f t="shared" si="80"/>
        <v>0</v>
      </c>
      <c r="N147" s="186">
        <f t="shared" si="80"/>
        <v>0</v>
      </c>
      <c r="O147" s="186">
        <f t="shared" si="80"/>
        <v>0</v>
      </c>
      <c r="P147" s="186">
        <f t="shared" ref="P147:V147" si="81">SUM(P134:P146)</f>
        <v>0</v>
      </c>
      <c r="Q147" s="186">
        <f t="shared" si="81"/>
        <v>0</v>
      </c>
      <c r="R147" s="186">
        <f t="shared" si="81"/>
        <v>0</v>
      </c>
      <c r="S147" s="186">
        <f t="shared" si="81"/>
        <v>0</v>
      </c>
      <c r="T147" s="186">
        <f t="shared" si="81"/>
        <v>0</v>
      </c>
      <c r="U147" s="186">
        <f t="shared" si="81"/>
        <v>0</v>
      </c>
      <c r="V147" s="186">
        <f t="shared" si="81"/>
        <v>0</v>
      </c>
      <c r="W147" s="186">
        <f>SUM(W134:W146)</f>
        <v>0</v>
      </c>
    </row>
    <row r="148" spans="2:23" ht="15" thickTop="1">
      <c r="E148" s="187" t="s">
        <v>67</v>
      </c>
      <c r="F148" s="187"/>
      <c r="G148" s="188"/>
      <c r="H148" s="189"/>
      <c r="I148" s="190"/>
      <c r="J148" s="190"/>
      <c r="K148" s="190"/>
      <c r="L148" s="190"/>
      <c r="M148" s="190"/>
      <c r="N148" s="190"/>
      <c r="O148" s="190"/>
      <c r="P148" s="190"/>
      <c r="Q148" s="190"/>
      <c r="R148" s="190"/>
      <c r="S148" s="190"/>
      <c r="T148" s="190"/>
      <c r="U148" s="190"/>
      <c r="V148" s="190"/>
      <c r="W148" s="191"/>
    </row>
    <row r="149" spans="2:23">
      <c r="E149" s="192" t="s">
        <v>432</v>
      </c>
      <c r="F149" s="192"/>
      <c r="G149" s="193"/>
      <c r="H149" s="194"/>
      <c r="I149" s="195">
        <f>I147+I148</f>
        <v>0</v>
      </c>
      <c r="J149" s="195">
        <f t="shared" ref="J149" si="82">J147+J148</f>
        <v>0</v>
      </c>
      <c r="K149" s="195">
        <f t="shared" ref="K149" si="83">K147+K148</f>
        <v>0</v>
      </c>
      <c r="L149" s="195">
        <f t="shared" ref="L149" si="84">L147+L148</f>
        <v>0</v>
      </c>
      <c r="M149" s="195">
        <f t="shared" ref="M149" si="85">M147+M148</f>
        <v>0</v>
      </c>
      <c r="N149" s="195">
        <f t="shared" ref="N149" si="86">N147+N148</f>
        <v>0</v>
      </c>
      <c r="O149" s="195">
        <f t="shared" ref="O149:V149" si="87">O147+O148</f>
        <v>0</v>
      </c>
      <c r="P149" s="195">
        <f t="shared" si="87"/>
        <v>0</v>
      </c>
      <c r="Q149" s="195">
        <f t="shared" si="87"/>
        <v>0</v>
      </c>
      <c r="R149" s="195">
        <f t="shared" si="87"/>
        <v>0</v>
      </c>
      <c r="S149" s="195">
        <f t="shared" si="87"/>
        <v>0</v>
      </c>
      <c r="T149" s="195">
        <f t="shared" si="87"/>
        <v>0</v>
      </c>
      <c r="U149" s="195">
        <f t="shared" si="87"/>
        <v>0</v>
      </c>
      <c r="V149" s="195">
        <f t="shared" si="87"/>
        <v>0</v>
      </c>
      <c r="W149" s="195">
        <f>W147+W148</f>
        <v>0</v>
      </c>
    </row>
    <row r="150" spans="2:23">
      <c r="E150" s="181">
        <v>43831</v>
      </c>
      <c r="F150" s="181" t="s">
        <v>187</v>
      </c>
      <c r="G150" s="182" t="s">
        <v>65</v>
      </c>
      <c r="H150" s="207">
        <f>$C$51/12</f>
        <v>1.8166666666666667E-3</v>
      </c>
      <c r="I150" s="197">
        <f>(SUM('1.  LRAMVA Summary'!D$55:D$81)+SUM('1.  LRAMVA Summary'!D$82:D$83)*(MONTH($E150)-1)/12)*$H150</f>
        <v>0</v>
      </c>
      <c r="J150" s="197">
        <f>(SUM('1.  LRAMVA Summary'!E$55:E$81)+SUM('1.  LRAMVA Summary'!E$82:E$83)*(MONTH($E150)-1)/12)*$H150</f>
        <v>0</v>
      </c>
      <c r="K150" s="197">
        <f>(SUM('1.  LRAMVA Summary'!F$55:F$81)+SUM('1.  LRAMVA Summary'!F$82:F$83)*(MONTH($E150)-1)/12)*$H150</f>
        <v>0</v>
      </c>
      <c r="L150" s="197">
        <f>(SUM('1.  LRAMVA Summary'!G$55:G$81)+SUM('1.  LRAMVA Summary'!G$82:G$83)*(MONTH($E150)-1)/12)*$H150</f>
        <v>0</v>
      </c>
      <c r="M150" s="197">
        <f>(SUM('1.  LRAMVA Summary'!H$55:H$81)+SUM('1.  LRAMVA Summary'!H$82:H$83)*(MONTH($E150)-1)/12)*$H150</f>
        <v>0</v>
      </c>
      <c r="N150" s="197">
        <f>(SUM('1.  LRAMVA Summary'!I$55:I$81)+SUM('1.  LRAMVA Summary'!I$82:I$83)*(MONTH($E150)-1)/12)*$H150</f>
        <v>0</v>
      </c>
      <c r="O150" s="197">
        <f>(SUM('1.  LRAMVA Summary'!J$55:J$81)+SUM('1.  LRAMVA Summary'!J$82:J$83)*(MONTH($E150)-1)/12)*$H150</f>
        <v>0</v>
      </c>
      <c r="P150" s="197">
        <f>(SUM('1.  LRAMVA Summary'!K$55:K$81)+SUM('1.  LRAMVA Summary'!K$82:K$83)*(MONTH($E150)-1)/12)*$H150</f>
        <v>0</v>
      </c>
      <c r="Q150" s="197">
        <f>(SUM('1.  LRAMVA Summary'!L$55:L$81)+SUM('1.  LRAMVA Summary'!L$82:L$83)*(MONTH($E150)-1)/12)*$H150</f>
        <v>0</v>
      </c>
      <c r="R150" s="197">
        <f>(SUM('1.  LRAMVA Summary'!M$55:M$81)+SUM('1.  LRAMVA Summary'!M$82:M$83)*(MONTH($E150)-1)/12)*$H150</f>
        <v>0</v>
      </c>
      <c r="S150" s="197">
        <f>(SUM('1.  LRAMVA Summary'!N$55:N$81)+SUM('1.  LRAMVA Summary'!N$82:N$83)*(MONTH($E150)-1)/12)*$H150</f>
        <v>0</v>
      </c>
      <c r="T150" s="197">
        <f>(SUM('1.  LRAMVA Summary'!O$55:O$81)+SUM('1.  LRAMVA Summary'!O$82:O$83)*(MONTH($E150)-1)/12)*$H150</f>
        <v>0</v>
      </c>
      <c r="U150" s="197">
        <f>(SUM('1.  LRAMVA Summary'!P$55:P$81)+SUM('1.  LRAMVA Summary'!P$82:P$83)*(MONTH($E150)-1)/12)*$H150</f>
        <v>0</v>
      </c>
      <c r="V150" s="197">
        <f>(SUM('1.  LRAMVA Summary'!Q$55:Q$81)+SUM('1.  LRAMVA Summary'!Q$82:Q$83)*(MONTH($E150)-1)/12)*$H150</f>
        <v>0</v>
      </c>
      <c r="W150" s="198">
        <f>SUM(I150:V150)</f>
        <v>0</v>
      </c>
    </row>
    <row r="151" spans="2:23">
      <c r="E151" s="181">
        <v>43862</v>
      </c>
      <c r="F151" s="181" t="s">
        <v>187</v>
      </c>
      <c r="G151" s="182" t="s">
        <v>65</v>
      </c>
      <c r="H151" s="207">
        <f t="shared" ref="H151:H152" si="88">$C$51/12</f>
        <v>1.8166666666666667E-3</v>
      </c>
      <c r="I151" s="197">
        <f>(SUM('1.  LRAMVA Summary'!D$55:D$81)+SUM('1.  LRAMVA Summary'!D$82:D$83)*(MONTH($E151)-1)/12)*$H151</f>
        <v>0</v>
      </c>
      <c r="J151" s="197">
        <f>(SUM('1.  LRAMVA Summary'!E$55:E$81)+SUM('1.  LRAMVA Summary'!E$82:E$83)*(MONTH($E151)-1)/12)*$H151</f>
        <v>0</v>
      </c>
      <c r="K151" s="197">
        <f>(SUM('1.  LRAMVA Summary'!F$55:F$81)+SUM('1.  LRAMVA Summary'!F$82:F$83)*(MONTH($E151)-1)/12)*$H151</f>
        <v>0</v>
      </c>
      <c r="L151" s="197">
        <f>(SUM('1.  LRAMVA Summary'!G$55:G$81)+SUM('1.  LRAMVA Summary'!G$82:G$83)*(MONTH($E151)-1)/12)*$H151</f>
        <v>0</v>
      </c>
      <c r="M151" s="197">
        <f>(SUM('1.  LRAMVA Summary'!H$55:H$81)+SUM('1.  LRAMVA Summary'!H$82:H$83)*(MONTH($E151)-1)/12)*$H151</f>
        <v>0</v>
      </c>
      <c r="N151" s="197">
        <f>(SUM('1.  LRAMVA Summary'!I$55:I$81)+SUM('1.  LRAMVA Summary'!I$82:I$83)*(MONTH($E151)-1)/12)*$H151</f>
        <v>0</v>
      </c>
      <c r="O151" s="197">
        <f>(SUM('1.  LRAMVA Summary'!J$55:J$81)+SUM('1.  LRAMVA Summary'!J$82:J$83)*(MONTH($E151)-1)/12)*$H151</f>
        <v>0</v>
      </c>
      <c r="P151" s="197">
        <f>(SUM('1.  LRAMVA Summary'!K$55:K$81)+SUM('1.  LRAMVA Summary'!K$82:K$83)*(MONTH($E151)-1)/12)*$H151</f>
        <v>0</v>
      </c>
      <c r="Q151" s="197">
        <f>(SUM('1.  LRAMVA Summary'!L$55:L$81)+SUM('1.  LRAMVA Summary'!L$82:L$83)*(MONTH($E151)-1)/12)*$H151</f>
        <v>0</v>
      </c>
      <c r="R151" s="197">
        <f>(SUM('1.  LRAMVA Summary'!M$55:M$81)+SUM('1.  LRAMVA Summary'!M$82:M$83)*(MONTH($E151)-1)/12)*$H151</f>
        <v>0</v>
      </c>
      <c r="S151" s="197">
        <f>(SUM('1.  LRAMVA Summary'!N$55:N$81)+SUM('1.  LRAMVA Summary'!N$82:N$83)*(MONTH($E151)-1)/12)*$H151</f>
        <v>0</v>
      </c>
      <c r="T151" s="197">
        <f>(SUM('1.  LRAMVA Summary'!O$55:O$81)+SUM('1.  LRAMVA Summary'!O$82:O$83)*(MONTH($E151)-1)/12)*$H151</f>
        <v>0</v>
      </c>
      <c r="U151" s="197">
        <f>(SUM('1.  LRAMVA Summary'!P$55:P$81)+SUM('1.  LRAMVA Summary'!P$82:P$83)*(MONTH($E151)-1)/12)*$H151</f>
        <v>0</v>
      </c>
      <c r="V151" s="197">
        <f>(SUM('1.  LRAMVA Summary'!Q$55:Q$81)+SUM('1.  LRAMVA Summary'!Q$82:Q$83)*(MONTH($E151)-1)/12)*$H151</f>
        <v>0</v>
      </c>
      <c r="W151" s="198">
        <f t="shared" ref="W151:W160" si="89">SUM(I151:V151)</f>
        <v>0</v>
      </c>
    </row>
    <row r="152" spans="2:23">
      <c r="E152" s="181">
        <v>43891</v>
      </c>
      <c r="F152" s="181" t="s">
        <v>187</v>
      </c>
      <c r="G152" s="182" t="s">
        <v>65</v>
      </c>
      <c r="H152" s="207">
        <f t="shared" si="88"/>
        <v>1.8166666666666667E-3</v>
      </c>
      <c r="I152" s="197">
        <f>(SUM('1.  LRAMVA Summary'!D$55:D$81)+SUM('1.  LRAMVA Summary'!D$82:D$83)*(MONTH($E152)-1)/12)*$H152</f>
        <v>0</v>
      </c>
      <c r="J152" s="197">
        <f>(SUM('1.  LRAMVA Summary'!E$55:E$81)+SUM('1.  LRAMVA Summary'!E$82:E$83)*(MONTH($E152)-1)/12)*$H152</f>
        <v>0</v>
      </c>
      <c r="K152" s="197">
        <f>(SUM('1.  LRAMVA Summary'!F$55:F$81)+SUM('1.  LRAMVA Summary'!F$82:F$83)*(MONTH($E152)-1)/12)*$H152</f>
        <v>0</v>
      </c>
      <c r="L152" s="197">
        <f>(SUM('1.  LRAMVA Summary'!G$55:G$81)+SUM('1.  LRAMVA Summary'!G$82:G$83)*(MONTH($E152)-1)/12)*$H152</f>
        <v>0</v>
      </c>
      <c r="M152" s="197">
        <f>(SUM('1.  LRAMVA Summary'!H$55:H$81)+SUM('1.  LRAMVA Summary'!H$82:H$83)*(MONTH($E152)-1)/12)*$H152</f>
        <v>0</v>
      </c>
      <c r="N152" s="197">
        <f>(SUM('1.  LRAMVA Summary'!I$55:I$81)+SUM('1.  LRAMVA Summary'!I$82:I$83)*(MONTH($E152)-1)/12)*$H152</f>
        <v>0</v>
      </c>
      <c r="O152" s="197">
        <f>(SUM('1.  LRAMVA Summary'!J$55:J$81)+SUM('1.  LRAMVA Summary'!J$82:J$83)*(MONTH($E152)-1)/12)*$H152</f>
        <v>0</v>
      </c>
      <c r="P152" s="197">
        <f>(SUM('1.  LRAMVA Summary'!K$55:K$81)+SUM('1.  LRAMVA Summary'!K$82:K$83)*(MONTH($E152)-1)/12)*$H152</f>
        <v>0</v>
      </c>
      <c r="Q152" s="197">
        <f>(SUM('1.  LRAMVA Summary'!L$55:L$81)+SUM('1.  LRAMVA Summary'!L$82:L$83)*(MONTH($E152)-1)/12)*$H152</f>
        <v>0</v>
      </c>
      <c r="R152" s="197">
        <f>(SUM('1.  LRAMVA Summary'!M$55:M$81)+SUM('1.  LRAMVA Summary'!M$82:M$83)*(MONTH($E152)-1)/12)*$H152</f>
        <v>0</v>
      </c>
      <c r="S152" s="197">
        <f>(SUM('1.  LRAMVA Summary'!N$55:N$81)+SUM('1.  LRAMVA Summary'!N$82:N$83)*(MONTH($E152)-1)/12)*$H152</f>
        <v>0</v>
      </c>
      <c r="T152" s="197">
        <f>(SUM('1.  LRAMVA Summary'!O$55:O$81)+SUM('1.  LRAMVA Summary'!O$82:O$83)*(MONTH($E152)-1)/12)*$H152</f>
        <v>0</v>
      </c>
      <c r="U152" s="197">
        <f>(SUM('1.  LRAMVA Summary'!P$55:P$81)+SUM('1.  LRAMVA Summary'!P$82:P$83)*(MONTH($E152)-1)/12)*$H152</f>
        <v>0</v>
      </c>
      <c r="V152" s="197">
        <f>(SUM('1.  LRAMVA Summary'!Q$55:Q$81)+SUM('1.  LRAMVA Summary'!Q$82:Q$83)*(MONTH($E152)-1)/12)*$H152</f>
        <v>0</v>
      </c>
      <c r="W152" s="198">
        <f t="shared" si="89"/>
        <v>0</v>
      </c>
    </row>
    <row r="153" spans="2:23">
      <c r="E153" s="181">
        <v>43922</v>
      </c>
      <c r="F153" s="181" t="s">
        <v>187</v>
      </c>
      <c r="G153" s="182" t="s">
        <v>66</v>
      </c>
      <c r="H153" s="207">
        <f>$C$52/12</f>
        <v>1.8166666666666667E-3</v>
      </c>
      <c r="I153" s="197">
        <f>(SUM('1.  LRAMVA Summary'!D$55:D$81)+SUM('1.  LRAMVA Summary'!D$82:D$83)*(MONTH($E153)-1)/12)*$H153</f>
        <v>0</v>
      </c>
      <c r="J153" s="197">
        <f>(SUM('1.  LRAMVA Summary'!E$55:E$81)+SUM('1.  LRAMVA Summary'!E$82:E$83)*(MONTH($E153)-1)/12)*$H153</f>
        <v>0</v>
      </c>
      <c r="K153" s="197">
        <f>(SUM('1.  LRAMVA Summary'!F$55:F$81)+SUM('1.  LRAMVA Summary'!F$82:F$83)*(MONTH($E153)-1)/12)*$H153</f>
        <v>0</v>
      </c>
      <c r="L153" s="197">
        <f>(SUM('1.  LRAMVA Summary'!G$55:G$81)+SUM('1.  LRAMVA Summary'!G$82:G$83)*(MONTH($E153)-1)/12)*$H153</f>
        <v>0</v>
      </c>
      <c r="M153" s="197">
        <f>(SUM('1.  LRAMVA Summary'!H$55:H$81)+SUM('1.  LRAMVA Summary'!H$82:H$83)*(MONTH($E153)-1)/12)*$H153</f>
        <v>0</v>
      </c>
      <c r="N153" s="197">
        <f>(SUM('1.  LRAMVA Summary'!I$55:I$81)+SUM('1.  LRAMVA Summary'!I$82:I$83)*(MONTH($E153)-1)/12)*$H153</f>
        <v>0</v>
      </c>
      <c r="O153" s="197">
        <f>(SUM('1.  LRAMVA Summary'!J$55:J$81)+SUM('1.  LRAMVA Summary'!J$82:J$83)*(MONTH($E153)-1)/12)*$H153</f>
        <v>0</v>
      </c>
      <c r="P153" s="197">
        <f>(SUM('1.  LRAMVA Summary'!K$55:K$81)+SUM('1.  LRAMVA Summary'!K$82:K$83)*(MONTH($E153)-1)/12)*$H153</f>
        <v>0</v>
      </c>
      <c r="Q153" s="197">
        <f>(SUM('1.  LRAMVA Summary'!L$55:L$81)+SUM('1.  LRAMVA Summary'!L$82:L$83)*(MONTH($E153)-1)/12)*$H153</f>
        <v>0</v>
      </c>
      <c r="R153" s="197">
        <f>(SUM('1.  LRAMVA Summary'!M$55:M$81)+SUM('1.  LRAMVA Summary'!M$82:M$83)*(MONTH($E153)-1)/12)*$H153</f>
        <v>0</v>
      </c>
      <c r="S153" s="197">
        <f>(SUM('1.  LRAMVA Summary'!N$55:N$81)+SUM('1.  LRAMVA Summary'!N$82:N$83)*(MONTH($E153)-1)/12)*$H153</f>
        <v>0</v>
      </c>
      <c r="T153" s="197">
        <f>(SUM('1.  LRAMVA Summary'!O$55:O$81)+SUM('1.  LRAMVA Summary'!O$82:O$83)*(MONTH($E153)-1)/12)*$H153</f>
        <v>0</v>
      </c>
      <c r="U153" s="197">
        <f>(SUM('1.  LRAMVA Summary'!P$55:P$81)+SUM('1.  LRAMVA Summary'!P$82:P$83)*(MONTH($E153)-1)/12)*$H153</f>
        <v>0</v>
      </c>
      <c r="V153" s="197">
        <f>(SUM('1.  LRAMVA Summary'!Q$55:Q$81)+SUM('1.  LRAMVA Summary'!Q$82:Q$83)*(MONTH($E153)-1)/12)*$H153</f>
        <v>0</v>
      </c>
      <c r="W153" s="198">
        <f t="shared" si="89"/>
        <v>0</v>
      </c>
    </row>
    <row r="154" spans="2:23">
      <c r="E154" s="181">
        <v>43952</v>
      </c>
      <c r="F154" s="181" t="s">
        <v>187</v>
      </c>
      <c r="G154" s="182" t="s">
        <v>66</v>
      </c>
      <c r="H154" s="207">
        <f>$C$52/12</f>
        <v>1.8166666666666667E-3</v>
      </c>
      <c r="I154" s="197">
        <f>(SUM('1.  LRAMVA Summary'!D$55:D$81)+SUM('1.  LRAMVA Summary'!D$82:D$83)*(MONTH($E154)-1)/12)*$H154</f>
        <v>0</v>
      </c>
      <c r="J154" s="197">
        <f>(SUM('1.  LRAMVA Summary'!E$55:E$81)+SUM('1.  LRAMVA Summary'!E$82:E$83)*(MONTH($E154)-1)/12)*$H154</f>
        <v>0</v>
      </c>
      <c r="K154" s="197">
        <f>(SUM('1.  LRAMVA Summary'!F$55:F$81)+SUM('1.  LRAMVA Summary'!F$82:F$83)*(MONTH($E154)-1)/12)*$H154</f>
        <v>0</v>
      </c>
      <c r="L154" s="197">
        <f>(SUM('1.  LRAMVA Summary'!G$55:G$81)+SUM('1.  LRAMVA Summary'!G$82:G$83)*(MONTH($E154)-1)/12)*$H154</f>
        <v>0</v>
      </c>
      <c r="M154" s="197">
        <f>(SUM('1.  LRAMVA Summary'!H$55:H$81)+SUM('1.  LRAMVA Summary'!H$82:H$83)*(MONTH($E154)-1)/12)*$H154</f>
        <v>0</v>
      </c>
      <c r="N154" s="197">
        <f>(SUM('1.  LRAMVA Summary'!I$55:I$81)+SUM('1.  LRAMVA Summary'!I$82:I$83)*(MONTH($E154)-1)/12)*$H154</f>
        <v>0</v>
      </c>
      <c r="O154" s="197">
        <f>(SUM('1.  LRAMVA Summary'!J$55:J$81)+SUM('1.  LRAMVA Summary'!J$82:J$83)*(MONTH($E154)-1)/12)*$H154</f>
        <v>0</v>
      </c>
      <c r="P154" s="197">
        <f>(SUM('1.  LRAMVA Summary'!K$55:K$81)+SUM('1.  LRAMVA Summary'!K$82:K$83)*(MONTH($E154)-1)/12)*$H154</f>
        <v>0</v>
      </c>
      <c r="Q154" s="197">
        <f>(SUM('1.  LRAMVA Summary'!L$55:L$81)+SUM('1.  LRAMVA Summary'!L$82:L$83)*(MONTH($E154)-1)/12)*$H154</f>
        <v>0</v>
      </c>
      <c r="R154" s="197">
        <f>(SUM('1.  LRAMVA Summary'!M$55:M$81)+SUM('1.  LRAMVA Summary'!M$82:M$83)*(MONTH($E154)-1)/12)*$H154</f>
        <v>0</v>
      </c>
      <c r="S154" s="197">
        <f>(SUM('1.  LRAMVA Summary'!N$55:N$81)+SUM('1.  LRAMVA Summary'!N$82:N$83)*(MONTH($E154)-1)/12)*$H154</f>
        <v>0</v>
      </c>
      <c r="T154" s="197">
        <f>(SUM('1.  LRAMVA Summary'!O$55:O$81)+SUM('1.  LRAMVA Summary'!O$82:O$83)*(MONTH($E154)-1)/12)*$H154</f>
        <v>0</v>
      </c>
      <c r="U154" s="197">
        <f>(SUM('1.  LRAMVA Summary'!P$55:P$81)+SUM('1.  LRAMVA Summary'!P$82:P$83)*(MONTH($E154)-1)/12)*$H154</f>
        <v>0</v>
      </c>
      <c r="V154" s="197">
        <f>(SUM('1.  LRAMVA Summary'!Q$55:Q$81)+SUM('1.  LRAMVA Summary'!Q$82:Q$83)*(MONTH($E154)-1)/12)*$H154</f>
        <v>0</v>
      </c>
      <c r="W154" s="198">
        <f t="shared" si="89"/>
        <v>0</v>
      </c>
    </row>
    <row r="155" spans="2:23">
      <c r="E155" s="181">
        <v>43983</v>
      </c>
      <c r="F155" s="181" t="s">
        <v>187</v>
      </c>
      <c r="G155" s="182" t="s">
        <v>66</v>
      </c>
      <c r="H155" s="207">
        <f>$C$52/12</f>
        <v>1.8166666666666667E-3</v>
      </c>
      <c r="I155" s="197">
        <f>(SUM('1.  LRAMVA Summary'!D$55:D$81)+SUM('1.  LRAMVA Summary'!D$82:D$83)*(MONTH($E155)-1)/12)*$H155</f>
        <v>0</v>
      </c>
      <c r="J155" s="197">
        <f>(SUM('1.  LRAMVA Summary'!E$55:E$81)+SUM('1.  LRAMVA Summary'!E$82:E$83)*(MONTH($E155)-1)/12)*$H155</f>
        <v>0</v>
      </c>
      <c r="K155" s="197">
        <f>(SUM('1.  LRAMVA Summary'!F$55:F$81)+SUM('1.  LRAMVA Summary'!F$82:F$83)*(MONTH($E155)-1)/12)*$H155</f>
        <v>0</v>
      </c>
      <c r="L155" s="197">
        <f>(SUM('1.  LRAMVA Summary'!G$55:G$81)+SUM('1.  LRAMVA Summary'!G$82:G$83)*(MONTH($E155)-1)/12)*$H155</f>
        <v>0</v>
      </c>
      <c r="M155" s="197">
        <f>(SUM('1.  LRAMVA Summary'!H$55:H$81)+SUM('1.  LRAMVA Summary'!H$82:H$83)*(MONTH($E155)-1)/12)*$H155</f>
        <v>0</v>
      </c>
      <c r="N155" s="197">
        <f>(SUM('1.  LRAMVA Summary'!I$55:I$81)+SUM('1.  LRAMVA Summary'!I$82:I$83)*(MONTH($E155)-1)/12)*$H155</f>
        <v>0</v>
      </c>
      <c r="O155" s="197">
        <f>(SUM('1.  LRAMVA Summary'!J$55:J$81)+SUM('1.  LRAMVA Summary'!J$82:J$83)*(MONTH($E155)-1)/12)*$H155</f>
        <v>0</v>
      </c>
      <c r="P155" s="197">
        <f>(SUM('1.  LRAMVA Summary'!K$55:K$81)+SUM('1.  LRAMVA Summary'!K$82:K$83)*(MONTH($E155)-1)/12)*$H155</f>
        <v>0</v>
      </c>
      <c r="Q155" s="197">
        <f>(SUM('1.  LRAMVA Summary'!L$55:L$81)+SUM('1.  LRAMVA Summary'!L$82:L$83)*(MONTH($E155)-1)/12)*$H155</f>
        <v>0</v>
      </c>
      <c r="R155" s="197">
        <f>(SUM('1.  LRAMVA Summary'!M$55:M$81)+SUM('1.  LRAMVA Summary'!M$82:M$83)*(MONTH($E155)-1)/12)*$H155</f>
        <v>0</v>
      </c>
      <c r="S155" s="197">
        <f>(SUM('1.  LRAMVA Summary'!N$55:N$81)+SUM('1.  LRAMVA Summary'!N$82:N$83)*(MONTH($E155)-1)/12)*$H155</f>
        <v>0</v>
      </c>
      <c r="T155" s="197">
        <f>(SUM('1.  LRAMVA Summary'!O$55:O$81)+SUM('1.  LRAMVA Summary'!O$82:O$83)*(MONTH($E155)-1)/12)*$H155</f>
        <v>0</v>
      </c>
      <c r="U155" s="197">
        <f>(SUM('1.  LRAMVA Summary'!P$55:P$81)+SUM('1.  LRAMVA Summary'!P$82:P$83)*(MONTH($E155)-1)/12)*$H155</f>
        <v>0</v>
      </c>
      <c r="V155" s="197">
        <f>(SUM('1.  LRAMVA Summary'!Q$55:Q$81)+SUM('1.  LRAMVA Summary'!Q$82:Q$83)*(MONTH($E155)-1)/12)*$H155</f>
        <v>0</v>
      </c>
      <c r="W155" s="198">
        <f t="shared" si="89"/>
        <v>0</v>
      </c>
    </row>
    <row r="156" spans="2:23">
      <c r="E156" s="181">
        <v>44013</v>
      </c>
      <c r="F156" s="181" t="s">
        <v>187</v>
      </c>
      <c r="G156" s="182" t="s">
        <v>68</v>
      </c>
      <c r="H156" s="207">
        <f>$C$53/12</f>
        <v>4.75E-4</v>
      </c>
      <c r="I156" s="197">
        <f>(SUM('1.  LRAMVA Summary'!D$55:D$81)+SUM('1.  LRAMVA Summary'!D$82:D$83)*(MONTH($E156)-1)/12)*$H156</f>
        <v>0</v>
      </c>
      <c r="J156" s="197">
        <f>(SUM('1.  LRAMVA Summary'!E$55:E$81)+SUM('1.  LRAMVA Summary'!E$82:E$83)*(MONTH($E156)-1)/12)*$H156</f>
        <v>0</v>
      </c>
      <c r="K156" s="197">
        <f>(SUM('1.  LRAMVA Summary'!F$55:F$81)+SUM('1.  LRAMVA Summary'!F$82:F$83)*(MONTH($E156)-1)/12)*$H156</f>
        <v>0</v>
      </c>
      <c r="L156" s="197">
        <f>(SUM('1.  LRAMVA Summary'!G$55:G$81)+SUM('1.  LRAMVA Summary'!G$82:G$83)*(MONTH($E156)-1)/12)*$H156</f>
        <v>0</v>
      </c>
      <c r="M156" s="197">
        <f>(SUM('1.  LRAMVA Summary'!H$55:H$81)+SUM('1.  LRAMVA Summary'!H$82:H$83)*(MONTH($E156)-1)/12)*$H156</f>
        <v>0</v>
      </c>
      <c r="N156" s="197">
        <f>(SUM('1.  LRAMVA Summary'!I$55:I$81)+SUM('1.  LRAMVA Summary'!I$82:I$83)*(MONTH($E156)-1)/12)*$H156</f>
        <v>0</v>
      </c>
      <c r="O156" s="197">
        <f>(SUM('1.  LRAMVA Summary'!J$55:J$81)+SUM('1.  LRAMVA Summary'!J$82:J$83)*(MONTH($E156)-1)/12)*$H156</f>
        <v>0</v>
      </c>
      <c r="P156" s="197">
        <f>(SUM('1.  LRAMVA Summary'!K$55:K$81)+SUM('1.  LRAMVA Summary'!K$82:K$83)*(MONTH($E156)-1)/12)*$H156</f>
        <v>0</v>
      </c>
      <c r="Q156" s="197">
        <f>(SUM('1.  LRAMVA Summary'!L$55:L$81)+SUM('1.  LRAMVA Summary'!L$82:L$83)*(MONTH($E156)-1)/12)*$H156</f>
        <v>0</v>
      </c>
      <c r="R156" s="197">
        <f>(SUM('1.  LRAMVA Summary'!M$55:M$81)+SUM('1.  LRAMVA Summary'!M$82:M$83)*(MONTH($E156)-1)/12)*$H156</f>
        <v>0</v>
      </c>
      <c r="S156" s="197">
        <f>(SUM('1.  LRAMVA Summary'!N$55:N$81)+SUM('1.  LRAMVA Summary'!N$82:N$83)*(MONTH($E156)-1)/12)*$H156</f>
        <v>0</v>
      </c>
      <c r="T156" s="197">
        <f>(SUM('1.  LRAMVA Summary'!O$55:O$81)+SUM('1.  LRAMVA Summary'!O$82:O$83)*(MONTH($E156)-1)/12)*$H156</f>
        <v>0</v>
      </c>
      <c r="U156" s="197">
        <f>(SUM('1.  LRAMVA Summary'!P$55:P$81)+SUM('1.  LRAMVA Summary'!P$82:P$83)*(MONTH($E156)-1)/12)*$H156</f>
        <v>0</v>
      </c>
      <c r="V156" s="197">
        <f>(SUM('1.  LRAMVA Summary'!Q$55:Q$81)+SUM('1.  LRAMVA Summary'!Q$82:Q$83)*(MONTH($E156)-1)/12)*$H156</f>
        <v>0</v>
      </c>
      <c r="W156" s="198">
        <f t="shared" si="89"/>
        <v>0</v>
      </c>
    </row>
    <row r="157" spans="2:23">
      <c r="E157" s="181">
        <v>44044</v>
      </c>
      <c r="F157" s="181" t="s">
        <v>187</v>
      </c>
      <c r="G157" s="182" t="s">
        <v>68</v>
      </c>
      <c r="H157" s="207">
        <f t="shared" ref="H157:H158" si="90">$C$53/12</f>
        <v>4.75E-4</v>
      </c>
      <c r="I157" s="197">
        <f>(SUM('1.  LRAMVA Summary'!D$55:D$81)+SUM('1.  LRAMVA Summary'!D$82:D$83)*(MONTH($E157)-1)/12)*$H157</f>
        <v>0</v>
      </c>
      <c r="J157" s="197">
        <f>(SUM('1.  LRAMVA Summary'!E$55:E$81)+SUM('1.  LRAMVA Summary'!E$82:E$83)*(MONTH($E157)-1)/12)*$H157</f>
        <v>0</v>
      </c>
      <c r="K157" s="197">
        <f>(SUM('1.  LRAMVA Summary'!F$55:F$81)+SUM('1.  LRAMVA Summary'!F$82:F$83)*(MONTH($E157)-1)/12)*$H157</f>
        <v>0</v>
      </c>
      <c r="L157" s="197">
        <f>(SUM('1.  LRAMVA Summary'!G$55:G$81)+SUM('1.  LRAMVA Summary'!G$82:G$83)*(MONTH($E157)-1)/12)*$H157</f>
        <v>0</v>
      </c>
      <c r="M157" s="197">
        <f>(SUM('1.  LRAMVA Summary'!H$55:H$81)+SUM('1.  LRAMVA Summary'!H$82:H$83)*(MONTH($E157)-1)/12)*$H157</f>
        <v>0</v>
      </c>
      <c r="N157" s="197">
        <f>(SUM('1.  LRAMVA Summary'!I$55:I$81)+SUM('1.  LRAMVA Summary'!I$82:I$83)*(MONTH($E157)-1)/12)*$H157</f>
        <v>0</v>
      </c>
      <c r="O157" s="197">
        <f>(SUM('1.  LRAMVA Summary'!J$55:J$81)+SUM('1.  LRAMVA Summary'!J$82:J$83)*(MONTH($E157)-1)/12)*$H157</f>
        <v>0</v>
      </c>
      <c r="P157" s="197">
        <f>(SUM('1.  LRAMVA Summary'!K$55:K$81)+SUM('1.  LRAMVA Summary'!K$82:K$83)*(MONTH($E157)-1)/12)*$H157</f>
        <v>0</v>
      </c>
      <c r="Q157" s="197">
        <f>(SUM('1.  LRAMVA Summary'!L$55:L$81)+SUM('1.  LRAMVA Summary'!L$82:L$83)*(MONTH($E157)-1)/12)*$H157</f>
        <v>0</v>
      </c>
      <c r="R157" s="197">
        <f>(SUM('1.  LRAMVA Summary'!M$55:M$81)+SUM('1.  LRAMVA Summary'!M$82:M$83)*(MONTH($E157)-1)/12)*$H157</f>
        <v>0</v>
      </c>
      <c r="S157" s="197">
        <f>(SUM('1.  LRAMVA Summary'!N$55:N$81)+SUM('1.  LRAMVA Summary'!N$82:N$83)*(MONTH($E157)-1)/12)*$H157</f>
        <v>0</v>
      </c>
      <c r="T157" s="197">
        <f>(SUM('1.  LRAMVA Summary'!O$55:O$81)+SUM('1.  LRAMVA Summary'!O$82:O$83)*(MONTH($E157)-1)/12)*$H157</f>
        <v>0</v>
      </c>
      <c r="U157" s="197">
        <f>(SUM('1.  LRAMVA Summary'!P$55:P$81)+SUM('1.  LRAMVA Summary'!P$82:P$83)*(MONTH($E157)-1)/12)*$H157</f>
        <v>0</v>
      </c>
      <c r="V157" s="197">
        <f>(SUM('1.  LRAMVA Summary'!Q$55:Q$81)+SUM('1.  LRAMVA Summary'!Q$82:Q$83)*(MONTH($E157)-1)/12)*$H157</f>
        <v>0</v>
      </c>
      <c r="W157" s="198">
        <f t="shared" si="89"/>
        <v>0</v>
      </c>
    </row>
    <row r="158" spans="2:23">
      <c r="E158" s="181">
        <v>44075</v>
      </c>
      <c r="F158" s="181" t="s">
        <v>187</v>
      </c>
      <c r="G158" s="182" t="s">
        <v>68</v>
      </c>
      <c r="H158" s="207">
        <f t="shared" si="90"/>
        <v>4.75E-4</v>
      </c>
      <c r="I158" s="197">
        <f>(SUM('1.  LRAMVA Summary'!D$55:D$81)+SUM('1.  LRAMVA Summary'!D$82:D$83)*(MONTH($E158)-1)/12)*$H158</f>
        <v>0</v>
      </c>
      <c r="J158" s="197">
        <f>(SUM('1.  LRAMVA Summary'!E$55:E$81)+SUM('1.  LRAMVA Summary'!E$82:E$83)*(MONTH($E158)-1)/12)*$H158</f>
        <v>0</v>
      </c>
      <c r="K158" s="197">
        <f>(SUM('1.  LRAMVA Summary'!F$55:F$81)+SUM('1.  LRAMVA Summary'!F$82:F$83)*(MONTH($E158)-1)/12)*$H158</f>
        <v>0</v>
      </c>
      <c r="L158" s="197">
        <f>(SUM('1.  LRAMVA Summary'!G$55:G$81)+SUM('1.  LRAMVA Summary'!G$82:G$83)*(MONTH($E158)-1)/12)*$H158</f>
        <v>0</v>
      </c>
      <c r="M158" s="197">
        <f>(SUM('1.  LRAMVA Summary'!H$55:H$81)+SUM('1.  LRAMVA Summary'!H$82:H$83)*(MONTH($E158)-1)/12)*$H158</f>
        <v>0</v>
      </c>
      <c r="N158" s="197">
        <f>(SUM('1.  LRAMVA Summary'!I$55:I$81)+SUM('1.  LRAMVA Summary'!I$82:I$83)*(MONTH($E158)-1)/12)*$H158</f>
        <v>0</v>
      </c>
      <c r="O158" s="197">
        <f>(SUM('1.  LRAMVA Summary'!J$55:J$81)+SUM('1.  LRAMVA Summary'!J$82:J$83)*(MONTH($E158)-1)/12)*$H158</f>
        <v>0</v>
      </c>
      <c r="P158" s="197">
        <f>(SUM('1.  LRAMVA Summary'!K$55:K$81)+SUM('1.  LRAMVA Summary'!K$82:K$83)*(MONTH($E158)-1)/12)*$H158</f>
        <v>0</v>
      </c>
      <c r="Q158" s="197">
        <f>(SUM('1.  LRAMVA Summary'!L$55:L$81)+SUM('1.  LRAMVA Summary'!L$82:L$83)*(MONTH($E158)-1)/12)*$H158</f>
        <v>0</v>
      </c>
      <c r="R158" s="197">
        <f>(SUM('1.  LRAMVA Summary'!M$55:M$81)+SUM('1.  LRAMVA Summary'!M$82:M$83)*(MONTH($E158)-1)/12)*$H158</f>
        <v>0</v>
      </c>
      <c r="S158" s="197">
        <f>(SUM('1.  LRAMVA Summary'!N$55:N$81)+SUM('1.  LRAMVA Summary'!N$82:N$83)*(MONTH($E158)-1)/12)*$H158</f>
        <v>0</v>
      </c>
      <c r="T158" s="197">
        <f>(SUM('1.  LRAMVA Summary'!O$55:O$81)+SUM('1.  LRAMVA Summary'!O$82:O$83)*(MONTH($E158)-1)/12)*$H158</f>
        <v>0</v>
      </c>
      <c r="U158" s="197">
        <f>(SUM('1.  LRAMVA Summary'!P$55:P$81)+SUM('1.  LRAMVA Summary'!P$82:P$83)*(MONTH($E158)-1)/12)*$H158</f>
        <v>0</v>
      </c>
      <c r="V158" s="197">
        <f>(SUM('1.  LRAMVA Summary'!Q$55:Q$81)+SUM('1.  LRAMVA Summary'!Q$82:Q$83)*(MONTH($E158)-1)/12)*$H158</f>
        <v>0</v>
      </c>
      <c r="W158" s="198">
        <f t="shared" si="89"/>
        <v>0</v>
      </c>
    </row>
    <row r="159" spans="2:23">
      <c r="E159" s="181">
        <v>44105</v>
      </c>
      <c r="F159" s="181" t="s">
        <v>187</v>
      </c>
      <c r="G159" s="182" t="s">
        <v>69</v>
      </c>
      <c r="H159" s="207">
        <f>$C$54/12</f>
        <v>4.75E-4</v>
      </c>
      <c r="I159" s="197">
        <f>(SUM('1.  LRAMVA Summary'!D$55:D$81)+SUM('1.  LRAMVA Summary'!D$82:D$83)*(MONTH($E159)-1)/12)*$H159</f>
        <v>0</v>
      </c>
      <c r="J159" s="197">
        <f>(SUM('1.  LRAMVA Summary'!E$55:E$81)+SUM('1.  LRAMVA Summary'!E$82:E$83)*(MONTH($E159)-1)/12)*$H159</f>
        <v>0</v>
      </c>
      <c r="K159" s="197">
        <f>(SUM('1.  LRAMVA Summary'!F$55:F$81)+SUM('1.  LRAMVA Summary'!F$82:F$83)*(MONTH($E159)-1)/12)*$H159</f>
        <v>0</v>
      </c>
      <c r="L159" s="197">
        <f>(SUM('1.  LRAMVA Summary'!G$55:G$81)+SUM('1.  LRAMVA Summary'!G$82:G$83)*(MONTH($E159)-1)/12)*$H159</f>
        <v>0</v>
      </c>
      <c r="M159" s="197">
        <f>(SUM('1.  LRAMVA Summary'!H$55:H$81)+SUM('1.  LRAMVA Summary'!H$82:H$83)*(MONTH($E159)-1)/12)*$H159</f>
        <v>0</v>
      </c>
      <c r="N159" s="197">
        <f>(SUM('1.  LRAMVA Summary'!I$55:I$81)+SUM('1.  LRAMVA Summary'!I$82:I$83)*(MONTH($E159)-1)/12)*$H159</f>
        <v>0</v>
      </c>
      <c r="O159" s="197">
        <f>(SUM('1.  LRAMVA Summary'!J$55:J$81)+SUM('1.  LRAMVA Summary'!J$82:J$83)*(MONTH($E159)-1)/12)*$H159</f>
        <v>0</v>
      </c>
      <c r="P159" s="197">
        <f>(SUM('1.  LRAMVA Summary'!K$55:K$81)+SUM('1.  LRAMVA Summary'!K$82:K$83)*(MONTH($E159)-1)/12)*$H159</f>
        <v>0</v>
      </c>
      <c r="Q159" s="197">
        <f>(SUM('1.  LRAMVA Summary'!L$55:L$81)+SUM('1.  LRAMVA Summary'!L$82:L$83)*(MONTH($E159)-1)/12)*$H159</f>
        <v>0</v>
      </c>
      <c r="R159" s="197">
        <f>(SUM('1.  LRAMVA Summary'!M$55:M$81)+SUM('1.  LRAMVA Summary'!M$82:M$83)*(MONTH($E159)-1)/12)*$H159</f>
        <v>0</v>
      </c>
      <c r="S159" s="197">
        <f>(SUM('1.  LRAMVA Summary'!N$55:N$81)+SUM('1.  LRAMVA Summary'!N$82:N$83)*(MONTH($E159)-1)/12)*$H159</f>
        <v>0</v>
      </c>
      <c r="T159" s="197">
        <f>(SUM('1.  LRAMVA Summary'!O$55:O$81)+SUM('1.  LRAMVA Summary'!O$82:O$83)*(MONTH($E159)-1)/12)*$H159</f>
        <v>0</v>
      </c>
      <c r="U159" s="197">
        <f>(SUM('1.  LRAMVA Summary'!P$55:P$81)+SUM('1.  LRAMVA Summary'!P$82:P$83)*(MONTH($E159)-1)/12)*$H159</f>
        <v>0</v>
      </c>
      <c r="V159" s="197">
        <f>(SUM('1.  LRAMVA Summary'!Q$55:Q$81)+SUM('1.  LRAMVA Summary'!Q$82:Q$83)*(MONTH($E159)-1)/12)*$H159</f>
        <v>0</v>
      </c>
      <c r="W159" s="198">
        <f t="shared" si="89"/>
        <v>0</v>
      </c>
    </row>
    <row r="160" spans="2:23">
      <c r="E160" s="181">
        <v>44136</v>
      </c>
      <c r="F160" s="181" t="s">
        <v>187</v>
      </c>
      <c r="G160" s="182" t="s">
        <v>69</v>
      </c>
      <c r="H160" s="207">
        <f>$C$54/12</f>
        <v>4.75E-4</v>
      </c>
      <c r="I160" s="197">
        <f>(SUM('1.  LRAMVA Summary'!D$55:D$81)+SUM('1.  LRAMVA Summary'!D$82:D$83)*(MONTH($E160)-1)/12)*$H160</f>
        <v>0</v>
      </c>
      <c r="J160" s="197">
        <f>(SUM('1.  LRAMVA Summary'!E$55:E$81)+SUM('1.  LRAMVA Summary'!E$82:E$83)*(MONTH($E160)-1)/12)*$H160</f>
        <v>0</v>
      </c>
      <c r="K160" s="197">
        <f>(SUM('1.  LRAMVA Summary'!F$55:F$81)+SUM('1.  LRAMVA Summary'!F$82:F$83)*(MONTH($E160)-1)/12)*$H160</f>
        <v>0</v>
      </c>
      <c r="L160" s="197">
        <f>(SUM('1.  LRAMVA Summary'!G$55:G$81)+SUM('1.  LRAMVA Summary'!G$82:G$83)*(MONTH($E160)-1)/12)*$H160</f>
        <v>0</v>
      </c>
      <c r="M160" s="197">
        <f>(SUM('1.  LRAMVA Summary'!H$55:H$81)+SUM('1.  LRAMVA Summary'!H$82:H$83)*(MONTH($E160)-1)/12)*$H160</f>
        <v>0</v>
      </c>
      <c r="N160" s="197">
        <f>(SUM('1.  LRAMVA Summary'!I$55:I$81)+SUM('1.  LRAMVA Summary'!I$82:I$83)*(MONTH($E160)-1)/12)*$H160</f>
        <v>0</v>
      </c>
      <c r="O160" s="197">
        <f>(SUM('1.  LRAMVA Summary'!J$55:J$81)+SUM('1.  LRAMVA Summary'!J$82:J$83)*(MONTH($E160)-1)/12)*$H160</f>
        <v>0</v>
      </c>
      <c r="P160" s="197">
        <f>(SUM('1.  LRAMVA Summary'!K$55:K$81)+SUM('1.  LRAMVA Summary'!K$82:K$83)*(MONTH($E160)-1)/12)*$H160</f>
        <v>0</v>
      </c>
      <c r="Q160" s="197">
        <f>(SUM('1.  LRAMVA Summary'!L$55:L$81)+SUM('1.  LRAMVA Summary'!L$82:L$83)*(MONTH($E160)-1)/12)*$H160</f>
        <v>0</v>
      </c>
      <c r="R160" s="197">
        <f>(SUM('1.  LRAMVA Summary'!M$55:M$81)+SUM('1.  LRAMVA Summary'!M$82:M$83)*(MONTH($E160)-1)/12)*$H160</f>
        <v>0</v>
      </c>
      <c r="S160" s="197">
        <f>(SUM('1.  LRAMVA Summary'!N$55:N$81)+SUM('1.  LRAMVA Summary'!N$82:N$83)*(MONTH($E160)-1)/12)*$H160</f>
        <v>0</v>
      </c>
      <c r="T160" s="197">
        <f>(SUM('1.  LRAMVA Summary'!O$55:O$81)+SUM('1.  LRAMVA Summary'!O$82:O$83)*(MONTH($E160)-1)/12)*$H160</f>
        <v>0</v>
      </c>
      <c r="U160" s="197">
        <f>(SUM('1.  LRAMVA Summary'!P$55:P$81)+SUM('1.  LRAMVA Summary'!P$82:P$83)*(MONTH($E160)-1)/12)*$H160</f>
        <v>0</v>
      </c>
      <c r="V160" s="197">
        <f>(SUM('1.  LRAMVA Summary'!Q$55:Q$81)+SUM('1.  LRAMVA Summary'!Q$82:Q$83)*(MONTH($E160)-1)/12)*$H160</f>
        <v>0</v>
      </c>
      <c r="W160" s="198">
        <f t="shared" si="89"/>
        <v>0</v>
      </c>
    </row>
    <row r="161" spans="5:23">
      <c r="E161" s="181">
        <v>44166</v>
      </c>
      <c r="F161" s="181" t="s">
        <v>187</v>
      </c>
      <c r="G161" s="182" t="s">
        <v>69</v>
      </c>
      <c r="H161" s="207">
        <f>$C$54/12</f>
        <v>4.75E-4</v>
      </c>
      <c r="I161" s="197">
        <f>(SUM('1.  LRAMVA Summary'!D$55:D$81)+SUM('1.  LRAMVA Summary'!D$82:D$83)*(MONTH($E161)-1)/12)*$H161</f>
        <v>0</v>
      </c>
      <c r="J161" s="197">
        <f>(SUM('1.  LRAMVA Summary'!E$55:E$81)+SUM('1.  LRAMVA Summary'!E$82:E$83)*(MONTH($E161)-1)/12)*$H161</f>
        <v>0</v>
      </c>
      <c r="K161" s="197">
        <f>(SUM('1.  LRAMVA Summary'!F$55:F$81)+SUM('1.  LRAMVA Summary'!F$82:F$83)*(MONTH($E161)-1)/12)*$H161</f>
        <v>0</v>
      </c>
      <c r="L161" s="197">
        <f>(SUM('1.  LRAMVA Summary'!G$55:G$81)+SUM('1.  LRAMVA Summary'!G$82:G$83)*(MONTH($E161)-1)/12)*$H161</f>
        <v>0</v>
      </c>
      <c r="M161" s="197">
        <f>(SUM('1.  LRAMVA Summary'!H$55:H$81)+SUM('1.  LRAMVA Summary'!H$82:H$83)*(MONTH($E161)-1)/12)*$H161</f>
        <v>0</v>
      </c>
      <c r="N161" s="197">
        <f>(SUM('1.  LRAMVA Summary'!I$55:I$81)+SUM('1.  LRAMVA Summary'!I$82:I$83)*(MONTH($E161)-1)/12)*$H161</f>
        <v>0</v>
      </c>
      <c r="O161" s="197">
        <f>(SUM('1.  LRAMVA Summary'!J$55:J$81)+SUM('1.  LRAMVA Summary'!J$82:J$83)*(MONTH($E161)-1)/12)*$H161</f>
        <v>0</v>
      </c>
      <c r="P161" s="197">
        <f>(SUM('1.  LRAMVA Summary'!K$55:K$81)+SUM('1.  LRAMVA Summary'!K$82:K$83)*(MONTH($E161)-1)/12)*$H161</f>
        <v>0</v>
      </c>
      <c r="Q161" s="197">
        <f>(SUM('1.  LRAMVA Summary'!L$55:L$81)+SUM('1.  LRAMVA Summary'!L$82:L$83)*(MONTH($E161)-1)/12)*$H161</f>
        <v>0</v>
      </c>
      <c r="R161" s="197">
        <f>(SUM('1.  LRAMVA Summary'!M$55:M$81)+SUM('1.  LRAMVA Summary'!M$82:M$83)*(MONTH($E161)-1)/12)*$H161</f>
        <v>0</v>
      </c>
      <c r="S161" s="197">
        <f>(SUM('1.  LRAMVA Summary'!N$55:N$81)+SUM('1.  LRAMVA Summary'!N$82:N$83)*(MONTH($E161)-1)/12)*$H161</f>
        <v>0</v>
      </c>
      <c r="T161" s="197">
        <f>(SUM('1.  LRAMVA Summary'!O$55:O$81)+SUM('1.  LRAMVA Summary'!O$82:O$83)*(MONTH($E161)-1)/12)*$H161</f>
        <v>0</v>
      </c>
      <c r="U161" s="197">
        <f>(SUM('1.  LRAMVA Summary'!P$55:P$81)+SUM('1.  LRAMVA Summary'!P$82:P$83)*(MONTH($E161)-1)/12)*$H161</f>
        <v>0</v>
      </c>
      <c r="V161" s="197">
        <f>(SUM('1.  LRAMVA Summary'!Q$55:Q$81)+SUM('1.  LRAMVA Summary'!Q$82:Q$83)*(MONTH($E161)-1)/12)*$H161</f>
        <v>0</v>
      </c>
      <c r="W161" s="198">
        <f>SUM(I161:V161)</f>
        <v>0</v>
      </c>
    </row>
    <row r="162" spans="5:23" ht="15" thickBot="1">
      <c r="E162" s="183" t="s">
        <v>467</v>
      </c>
      <c r="F162" s="183"/>
      <c r="G162" s="184"/>
      <c r="H162" s="185"/>
      <c r="I162" s="186">
        <f>SUM(I149:I161)</f>
        <v>0</v>
      </c>
      <c r="J162" s="186">
        <f>SUM(J149:J161)</f>
        <v>0</v>
      </c>
      <c r="K162" s="186">
        <f t="shared" ref="K162:O162" si="91">SUM(K149:K161)</f>
        <v>0</v>
      </c>
      <c r="L162" s="186">
        <f t="shared" si="91"/>
        <v>0</v>
      </c>
      <c r="M162" s="186">
        <f t="shared" si="91"/>
        <v>0</v>
      </c>
      <c r="N162" s="186">
        <f t="shared" si="91"/>
        <v>0</v>
      </c>
      <c r="O162" s="186">
        <f t="shared" si="91"/>
        <v>0</v>
      </c>
      <c r="P162" s="186">
        <f t="shared" ref="P162:V162" si="92">SUM(P149:P161)</f>
        <v>0</v>
      </c>
      <c r="Q162" s="186">
        <f t="shared" si="92"/>
        <v>0</v>
      </c>
      <c r="R162" s="186">
        <f t="shared" si="92"/>
        <v>0</v>
      </c>
      <c r="S162" s="186">
        <f t="shared" si="92"/>
        <v>0</v>
      </c>
      <c r="T162" s="186">
        <f t="shared" si="92"/>
        <v>0</v>
      </c>
      <c r="U162" s="186">
        <f t="shared" si="92"/>
        <v>0</v>
      </c>
      <c r="V162" s="186">
        <f t="shared" si="92"/>
        <v>0</v>
      </c>
      <c r="W162" s="186">
        <f>SUM(W149:W161)</f>
        <v>0</v>
      </c>
    </row>
    <row r="163" spans="5:23" ht="15" thickTop="1">
      <c r="E163" s="187" t="s">
        <v>67</v>
      </c>
      <c r="F163" s="187"/>
      <c r="G163" s="188"/>
      <c r="H163" s="189"/>
      <c r="I163" s="190"/>
      <c r="J163" s="190"/>
      <c r="K163" s="190"/>
      <c r="L163" s="190"/>
      <c r="M163" s="190"/>
      <c r="N163" s="190"/>
      <c r="O163" s="190"/>
      <c r="P163" s="190"/>
      <c r="Q163" s="190"/>
      <c r="R163" s="190"/>
      <c r="S163" s="190"/>
      <c r="T163" s="190"/>
      <c r="U163" s="190"/>
      <c r="V163" s="190"/>
      <c r="W163" s="191"/>
    </row>
    <row r="164" spans="5:23">
      <c r="E164" s="192" t="s">
        <v>701</v>
      </c>
      <c r="F164" s="192"/>
      <c r="G164" s="193"/>
      <c r="H164" s="194"/>
      <c r="I164" s="195">
        <f>I162+I163</f>
        <v>0</v>
      </c>
      <c r="J164" s="195">
        <f t="shared" ref="J164:U164" si="93">J162+J163</f>
        <v>0</v>
      </c>
      <c r="K164" s="195">
        <f t="shared" si="93"/>
        <v>0</v>
      </c>
      <c r="L164" s="195">
        <f t="shared" si="93"/>
        <v>0</v>
      </c>
      <c r="M164" s="195">
        <f t="shared" si="93"/>
        <v>0</v>
      </c>
      <c r="N164" s="195">
        <f t="shared" si="93"/>
        <v>0</v>
      </c>
      <c r="O164" s="195">
        <f t="shared" si="93"/>
        <v>0</v>
      </c>
      <c r="P164" s="195">
        <f t="shared" si="93"/>
        <v>0</v>
      </c>
      <c r="Q164" s="195">
        <f t="shared" si="93"/>
        <v>0</v>
      </c>
      <c r="R164" s="195">
        <f t="shared" si="93"/>
        <v>0</v>
      </c>
      <c r="S164" s="195">
        <f t="shared" si="93"/>
        <v>0</v>
      </c>
      <c r="T164" s="195">
        <f t="shared" si="93"/>
        <v>0</v>
      </c>
      <c r="U164" s="195">
        <f t="shared" si="93"/>
        <v>0</v>
      </c>
      <c r="V164" s="195">
        <f>V162+V163</f>
        <v>0</v>
      </c>
      <c r="W164" s="195">
        <f>W162+W163</f>
        <v>0</v>
      </c>
    </row>
    <row r="165" spans="5:23">
      <c r="E165" s="181">
        <v>44197</v>
      </c>
      <c r="F165" s="181" t="s">
        <v>705</v>
      </c>
      <c r="G165" s="182" t="s">
        <v>65</v>
      </c>
      <c r="H165" s="207">
        <f>$C$55/12</f>
        <v>4.75E-4</v>
      </c>
      <c r="I165" s="197">
        <f>(SUM('1.  LRAMVA Summary'!D$55:D$84)+SUM('1.  LRAMVA Summary'!D$85:D$86)*(MONTH($E165)-1)/12)*$H165</f>
        <v>0</v>
      </c>
      <c r="J165" s="197">
        <f>(SUM('1.  LRAMVA Summary'!E$55:E$84)+SUM('1.  LRAMVA Summary'!E$85:E$86)*(MONTH($E165)-1)/12)*$H165</f>
        <v>0</v>
      </c>
      <c r="K165" s="197">
        <f>(SUM('1.  LRAMVA Summary'!F$55:F$84)+SUM('1.  LRAMVA Summary'!F$85:F$86)*(MONTH($E165)-1)/12)*$H165</f>
        <v>0</v>
      </c>
      <c r="L165" s="197">
        <f>(SUM('1.  LRAMVA Summary'!G$55:G$84)+SUM('1.  LRAMVA Summary'!G$85:G$86)*(MONTH($E165)-1)/12)*$H165</f>
        <v>0</v>
      </c>
      <c r="M165" s="197">
        <f>(SUM('1.  LRAMVA Summary'!H$55:H$84)+SUM('1.  LRAMVA Summary'!H$85:H$86)*(MONTH($E165)-1)/12)*$H165</f>
        <v>0</v>
      </c>
      <c r="N165" s="197">
        <f>(SUM('1.  LRAMVA Summary'!I$55:I$84)+SUM('1.  LRAMVA Summary'!I$85:I$86)*(MONTH($E165)-1)/12)*$H165</f>
        <v>0</v>
      </c>
      <c r="O165" s="197">
        <f>(SUM('1.  LRAMVA Summary'!J$55:J$84)+SUM('1.  LRAMVA Summary'!J$85:J$86)*(MONTH($E165)-1)/12)*$H165</f>
        <v>0</v>
      </c>
      <c r="P165" s="197">
        <f>(SUM('1.  LRAMVA Summary'!K$55:K$84)+SUM('1.  LRAMVA Summary'!K$85:K$86)*(MONTH($E165)-1)/12)*$H165</f>
        <v>0</v>
      </c>
      <c r="Q165" s="197">
        <f>(SUM('1.  LRAMVA Summary'!L$55:L$84)+SUM('1.  LRAMVA Summary'!L$85:L$86)*(MONTH($E165)-1)/12)*$H165</f>
        <v>0</v>
      </c>
      <c r="R165" s="197">
        <f>(SUM('1.  LRAMVA Summary'!M$55:M$84)+SUM('1.  LRAMVA Summary'!M$85:M$86)*(MONTH($E165)-1)/12)*$H165</f>
        <v>0</v>
      </c>
      <c r="S165" s="197">
        <f>(SUM('1.  LRAMVA Summary'!N$55:N$84)+SUM('1.  LRAMVA Summary'!N$85:N$86)*(MONTH($E165)-1)/12)*$H165</f>
        <v>0</v>
      </c>
      <c r="T165" s="197">
        <f>(SUM('1.  LRAMVA Summary'!O$55:O$84)+SUM('1.  LRAMVA Summary'!O$85:O$86)*(MONTH($E165)-1)/12)*$H165</f>
        <v>0</v>
      </c>
      <c r="U165" s="197">
        <f>(SUM('1.  LRAMVA Summary'!P$55:P$84)+SUM('1.  LRAMVA Summary'!P$85:P$86)*(MONTH($E165)-1)/12)*$H165</f>
        <v>0</v>
      </c>
      <c r="V165" s="197">
        <f>(SUM('1.  LRAMVA Summary'!Q$55:Q$84)+SUM('1.  LRAMVA Summary'!Q$85:Q$86)*(MONTH($E165)-1)/12)*$H165</f>
        <v>0</v>
      </c>
      <c r="W165" s="198">
        <f t="shared" ref="W165:W175" si="94">SUM(I165:V165)</f>
        <v>0</v>
      </c>
    </row>
    <row r="166" spans="5:23">
      <c r="E166" s="181">
        <v>44228</v>
      </c>
      <c r="F166" s="181" t="s">
        <v>705</v>
      </c>
      <c r="G166" s="182" t="s">
        <v>65</v>
      </c>
      <c r="H166" s="207">
        <f t="shared" ref="H166:H167" si="95">$C$55/12</f>
        <v>4.75E-4</v>
      </c>
      <c r="I166" s="197">
        <f>(SUM('1.  LRAMVA Summary'!D$55:D$84)+SUM('1.  LRAMVA Summary'!D$85:D$86)*(MONTH($E166)-1)/12)*$H166</f>
        <v>0</v>
      </c>
      <c r="J166" s="197">
        <f>(SUM('1.  LRAMVA Summary'!E$55:E$84)+SUM('1.  LRAMVA Summary'!E$85:E$86)*(MONTH($E166)-1)/12)*$H166</f>
        <v>-0.71215802638872527</v>
      </c>
      <c r="K166" s="197">
        <f>(SUM('1.  LRAMVA Summary'!F$55:F$84)+SUM('1.  LRAMVA Summary'!F$85:F$86)*(MONTH($E166)-1)/12)*$H166</f>
        <v>2.5606782789780174</v>
      </c>
      <c r="L166" s="197">
        <f>(SUM('1.  LRAMVA Summary'!G$55:G$84)+SUM('1.  LRAMVA Summary'!G$85:G$86)*(MONTH($E166)-1)/12)*$H166</f>
        <v>0</v>
      </c>
      <c r="M166" s="197">
        <f>(SUM('1.  LRAMVA Summary'!H$55:H$84)+SUM('1.  LRAMVA Summary'!H$85:H$86)*(MONTH($E166)-1)/12)*$H166</f>
        <v>0</v>
      </c>
      <c r="N166" s="197">
        <f>(SUM('1.  LRAMVA Summary'!I$55:I$84)+SUM('1.  LRAMVA Summary'!I$85:I$86)*(MONTH($E166)-1)/12)*$H166</f>
        <v>0</v>
      </c>
      <c r="O166" s="197">
        <f>(SUM('1.  LRAMVA Summary'!J$55:J$84)+SUM('1.  LRAMVA Summary'!J$85:J$86)*(MONTH($E166)-1)/12)*$H166</f>
        <v>0</v>
      </c>
      <c r="P166" s="197">
        <f>(SUM('1.  LRAMVA Summary'!K$55:K$84)+SUM('1.  LRAMVA Summary'!K$85:K$86)*(MONTH($E166)-1)/12)*$H166</f>
        <v>0</v>
      </c>
      <c r="Q166" s="197">
        <f>(SUM('1.  LRAMVA Summary'!L$55:L$84)+SUM('1.  LRAMVA Summary'!L$85:L$86)*(MONTH($E166)-1)/12)*$H166</f>
        <v>0</v>
      </c>
      <c r="R166" s="197">
        <f>(SUM('1.  LRAMVA Summary'!M$55:M$84)+SUM('1.  LRAMVA Summary'!M$85:M$86)*(MONTH($E166)-1)/12)*$H166</f>
        <v>0</v>
      </c>
      <c r="S166" s="197">
        <f>(SUM('1.  LRAMVA Summary'!N$55:N$84)+SUM('1.  LRAMVA Summary'!N$85:N$86)*(MONTH($E166)-1)/12)*$H166</f>
        <v>0</v>
      </c>
      <c r="T166" s="197">
        <f>(SUM('1.  LRAMVA Summary'!O$55:O$84)+SUM('1.  LRAMVA Summary'!O$85:O$86)*(MONTH($E166)-1)/12)*$H166</f>
        <v>0</v>
      </c>
      <c r="U166" s="197">
        <f>(SUM('1.  LRAMVA Summary'!P$55:P$84)+SUM('1.  LRAMVA Summary'!P$85:P$86)*(MONTH($E166)-1)/12)*$H166</f>
        <v>0</v>
      </c>
      <c r="V166" s="197">
        <f>(SUM('1.  LRAMVA Summary'!Q$55:Q$84)+SUM('1.  LRAMVA Summary'!Q$85:Q$86)*(MONTH($E166)-1)/12)*$H166</f>
        <v>0</v>
      </c>
      <c r="W166" s="198">
        <f t="shared" si="94"/>
        <v>1.8485202525892921</v>
      </c>
    </row>
    <row r="167" spans="5:23">
      <c r="E167" s="181">
        <v>44256</v>
      </c>
      <c r="F167" s="181" t="s">
        <v>705</v>
      </c>
      <c r="G167" s="182" t="s">
        <v>65</v>
      </c>
      <c r="H167" s="207">
        <f t="shared" si="95"/>
        <v>4.75E-4</v>
      </c>
      <c r="I167" s="197">
        <f>(SUM('1.  LRAMVA Summary'!D$55:D$84)+SUM('1.  LRAMVA Summary'!D$85:D$86)*(MONTH($E167)-1)/12)*$H167</f>
        <v>0</v>
      </c>
      <c r="J167" s="197">
        <f>(SUM('1.  LRAMVA Summary'!E$55:E$84)+SUM('1.  LRAMVA Summary'!E$85:E$86)*(MONTH($E167)-1)/12)*$H167</f>
        <v>-1.4243160527774505</v>
      </c>
      <c r="K167" s="197">
        <f>(SUM('1.  LRAMVA Summary'!F$55:F$84)+SUM('1.  LRAMVA Summary'!F$85:F$86)*(MONTH($E167)-1)/12)*$H167</f>
        <v>5.1213565579560347</v>
      </c>
      <c r="L167" s="197">
        <f>(SUM('1.  LRAMVA Summary'!G$55:G$84)+SUM('1.  LRAMVA Summary'!G$85:G$86)*(MONTH($E167)-1)/12)*$H167</f>
        <v>0</v>
      </c>
      <c r="M167" s="197">
        <f>(SUM('1.  LRAMVA Summary'!H$55:H$84)+SUM('1.  LRAMVA Summary'!H$85:H$86)*(MONTH($E167)-1)/12)*$H167</f>
        <v>0</v>
      </c>
      <c r="N167" s="197">
        <f>(SUM('1.  LRAMVA Summary'!I$55:I$84)+SUM('1.  LRAMVA Summary'!I$85:I$86)*(MONTH($E167)-1)/12)*$H167</f>
        <v>0</v>
      </c>
      <c r="O167" s="197">
        <f>(SUM('1.  LRAMVA Summary'!J$55:J$84)+SUM('1.  LRAMVA Summary'!J$85:J$86)*(MONTH($E167)-1)/12)*$H167</f>
        <v>0</v>
      </c>
      <c r="P167" s="197">
        <f>(SUM('1.  LRAMVA Summary'!K$55:K$84)+SUM('1.  LRAMVA Summary'!K$85:K$86)*(MONTH($E167)-1)/12)*$H167</f>
        <v>0</v>
      </c>
      <c r="Q167" s="197">
        <f>(SUM('1.  LRAMVA Summary'!L$55:L$84)+SUM('1.  LRAMVA Summary'!L$85:L$86)*(MONTH($E167)-1)/12)*$H167</f>
        <v>0</v>
      </c>
      <c r="R167" s="197">
        <f>(SUM('1.  LRAMVA Summary'!M$55:M$84)+SUM('1.  LRAMVA Summary'!M$85:M$86)*(MONTH($E167)-1)/12)*$H167</f>
        <v>0</v>
      </c>
      <c r="S167" s="197">
        <f>(SUM('1.  LRAMVA Summary'!N$55:N$84)+SUM('1.  LRAMVA Summary'!N$85:N$86)*(MONTH($E167)-1)/12)*$H167</f>
        <v>0</v>
      </c>
      <c r="T167" s="197">
        <f>(SUM('1.  LRAMVA Summary'!O$55:O$84)+SUM('1.  LRAMVA Summary'!O$85:O$86)*(MONTH($E167)-1)/12)*$H167</f>
        <v>0</v>
      </c>
      <c r="U167" s="197">
        <f>(SUM('1.  LRAMVA Summary'!P$55:P$84)+SUM('1.  LRAMVA Summary'!P$85:P$86)*(MONTH($E167)-1)/12)*$H167</f>
        <v>0</v>
      </c>
      <c r="V167" s="197">
        <f>(SUM('1.  LRAMVA Summary'!Q$55:Q$84)+SUM('1.  LRAMVA Summary'!Q$85:Q$86)*(MONTH($E167)-1)/12)*$H167</f>
        <v>0</v>
      </c>
      <c r="W167" s="198">
        <f t="shared" si="94"/>
        <v>3.6970405051785842</v>
      </c>
    </row>
    <row r="168" spans="5:23">
      <c r="E168" s="181">
        <v>44287</v>
      </c>
      <c r="F168" s="181" t="s">
        <v>705</v>
      </c>
      <c r="G168" s="182" t="s">
        <v>66</v>
      </c>
      <c r="H168" s="207">
        <f>$C$56/12</f>
        <v>4.75E-4</v>
      </c>
      <c r="I168" s="197">
        <f>(SUM('1.  LRAMVA Summary'!D$55:D$84)+SUM('1.  LRAMVA Summary'!D$85:D$86)*(MONTH($E168)-1)/12)*$H168</f>
        <v>0</v>
      </c>
      <c r="J168" s="197">
        <f>(SUM('1.  LRAMVA Summary'!E$55:E$84)+SUM('1.  LRAMVA Summary'!E$85:E$86)*(MONTH($E168)-1)/12)*$H168</f>
        <v>-2.136474079166176</v>
      </c>
      <c r="K168" s="197">
        <f>(SUM('1.  LRAMVA Summary'!F$55:F$84)+SUM('1.  LRAMVA Summary'!F$85:F$86)*(MONTH($E168)-1)/12)*$H168</f>
        <v>7.6820348369340516</v>
      </c>
      <c r="L168" s="197">
        <f>(SUM('1.  LRAMVA Summary'!G$55:G$84)+SUM('1.  LRAMVA Summary'!G$85:G$86)*(MONTH($E168)-1)/12)*$H168</f>
        <v>0</v>
      </c>
      <c r="M168" s="197">
        <f>(SUM('1.  LRAMVA Summary'!H$55:H$84)+SUM('1.  LRAMVA Summary'!H$85:H$86)*(MONTH($E168)-1)/12)*$H168</f>
        <v>0</v>
      </c>
      <c r="N168" s="197">
        <f>(SUM('1.  LRAMVA Summary'!I$55:I$84)+SUM('1.  LRAMVA Summary'!I$85:I$86)*(MONTH($E168)-1)/12)*$H168</f>
        <v>0</v>
      </c>
      <c r="O168" s="197">
        <f>(SUM('1.  LRAMVA Summary'!J$55:J$84)+SUM('1.  LRAMVA Summary'!J$85:J$86)*(MONTH($E168)-1)/12)*$H168</f>
        <v>0</v>
      </c>
      <c r="P168" s="197">
        <f>(SUM('1.  LRAMVA Summary'!K$55:K$84)+SUM('1.  LRAMVA Summary'!K$85:K$86)*(MONTH($E168)-1)/12)*$H168</f>
        <v>0</v>
      </c>
      <c r="Q168" s="197">
        <f>(SUM('1.  LRAMVA Summary'!L$55:L$84)+SUM('1.  LRAMVA Summary'!L$85:L$86)*(MONTH($E168)-1)/12)*$H168</f>
        <v>0</v>
      </c>
      <c r="R168" s="197">
        <f>(SUM('1.  LRAMVA Summary'!M$55:M$84)+SUM('1.  LRAMVA Summary'!M$85:M$86)*(MONTH($E168)-1)/12)*$H168</f>
        <v>0</v>
      </c>
      <c r="S168" s="197">
        <f>(SUM('1.  LRAMVA Summary'!N$55:N$84)+SUM('1.  LRAMVA Summary'!N$85:N$86)*(MONTH($E168)-1)/12)*$H168</f>
        <v>0</v>
      </c>
      <c r="T168" s="197">
        <f>(SUM('1.  LRAMVA Summary'!O$55:O$84)+SUM('1.  LRAMVA Summary'!O$85:O$86)*(MONTH($E168)-1)/12)*$H168</f>
        <v>0</v>
      </c>
      <c r="U168" s="197">
        <f>(SUM('1.  LRAMVA Summary'!P$55:P$84)+SUM('1.  LRAMVA Summary'!P$85:P$86)*(MONTH($E168)-1)/12)*$H168</f>
        <v>0</v>
      </c>
      <c r="V168" s="197">
        <f>(SUM('1.  LRAMVA Summary'!Q$55:Q$84)+SUM('1.  LRAMVA Summary'!Q$85:Q$86)*(MONTH($E168)-1)/12)*$H168</f>
        <v>0</v>
      </c>
      <c r="W168" s="198">
        <f t="shared" si="94"/>
        <v>5.5455607577678752</v>
      </c>
    </row>
    <row r="169" spans="5:23">
      <c r="E169" s="181">
        <v>44317</v>
      </c>
      <c r="F169" s="181" t="s">
        <v>705</v>
      </c>
      <c r="G169" s="182" t="s">
        <v>66</v>
      </c>
      <c r="H169" s="207">
        <f t="shared" ref="H169:H170" si="96">$C$56/12</f>
        <v>4.75E-4</v>
      </c>
      <c r="I169" s="197">
        <f>(SUM('1.  LRAMVA Summary'!D$55:D$84)+SUM('1.  LRAMVA Summary'!D$85:D$86)*(MONTH($E169)-1)/12)*$H169</f>
        <v>0</v>
      </c>
      <c r="J169" s="197">
        <f>(SUM('1.  LRAMVA Summary'!E$55:E$84)+SUM('1.  LRAMVA Summary'!E$85:E$86)*(MONTH($E169)-1)/12)*$H169</f>
        <v>-2.8486321055549011</v>
      </c>
      <c r="K169" s="197">
        <f>(SUM('1.  LRAMVA Summary'!F$55:F$84)+SUM('1.  LRAMVA Summary'!F$85:F$86)*(MONTH($E169)-1)/12)*$H169</f>
        <v>10.242713115912069</v>
      </c>
      <c r="L169" s="197">
        <f>(SUM('1.  LRAMVA Summary'!G$55:G$84)+SUM('1.  LRAMVA Summary'!G$85:G$86)*(MONTH($E169)-1)/12)*$H169</f>
        <v>0</v>
      </c>
      <c r="M169" s="197">
        <f>(SUM('1.  LRAMVA Summary'!H$55:H$84)+SUM('1.  LRAMVA Summary'!H$85:H$86)*(MONTH($E169)-1)/12)*$H169</f>
        <v>0</v>
      </c>
      <c r="N169" s="197">
        <f>(SUM('1.  LRAMVA Summary'!I$55:I$84)+SUM('1.  LRAMVA Summary'!I$85:I$86)*(MONTH($E169)-1)/12)*$H169</f>
        <v>0</v>
      </c>
      <c r="O169" s="197">
        <f>(SUM('1.  LRAMVA Summary'!J$55:J$84)+SUM('1.  LRAMVA Summary'!J$85:J$86)*(MONTH($E169)-1)/12)*$H169</f>
        <v>0</v>
      </c>
      <c r="P169" s="197">
        <f>(SUM('1.  LRAMVA Summary'!K$55:K$84)+SUM('1.  LRAMVA Summary'!K$85:K$86)*(MONTH($E169)-1)/12)*$H169</f>
        <v>0</v>
      </c>
      <c r="Q169" s="197">
        <f>(SUM('1.  LRAMVA Summary'!L$55:L$84)+SUM('1.  LRAMVA Summary'!L$85:L$86)*(MONTH($E169)-1)/12)*$H169</f>
        <v>0</v>
      </c>
      <c r="R169" s="197">
        <f>(SUM('1.  LRAMVA Summary'!M$55:M$84)+SUM('1.  LRAMVA Summary'!M$85:M$86)*(MONTH($E169)-1)/12)*$H169</f>
        <v>0</v>
      </c>
      <c r="S169" s="197">
        <f>(SUM('1.  LRAMVA Summary'!N$55:N$84)+SUM('1.  LRAMVA Summary'!N$85:N$86)*(MONTH($E169)-1)/12)*$H169</f>
        <v>0</v>
      </c>
      <c r="T169" s="197">
        <f>(SUM('1.  LRAMVA Summary'!O$55:O$84)+SUM('1.  LRAMVA Summary'!O$85:O$86)*(MONTH($E169)-1)/12)*$H169</f>
        <v>0</v>
      </c>
      <c r="U169" s="197">
        <f>(SUM('1.  LRAMVA Summary'!P$55:P$84)+SUM('1.  LRAMVA Summary'!P$85:P$86)*(MONTH($E169)-1)/12)*$H169</f>
        <v>0</v>
      </c>
      <c r="V169" s="197">
        <f>(SUM('1.  LRAMVA Summary'!Q$55:Q$84)+SUM('1.  LRAMVA Summary'!Q$85:Q$86)*(MONTH($E169)-1)/12)*$H169</f>
        <v>0</v>
      </c>
      <c r="W169" s="198">
        <f t="shared" si="94"/>
        <v>7.3940810103571684</v>
      </c>
    </row>
    <row r="170" spans="5:23">
      <c r="E170" s="181">
        <v>44348</v>
      </c>
      <c r="F170" s="181" t="s">
        <v>705</v>
      </c>
      <c r="G170" s="182" t="s">
        <v>66</v>
      </c>
      <c r="H170" s="207">
        <f t="shared" si="96"/>
        <v>4.75E-4</v>
      </c>
      <c r="I170" s="197">
        <f>(SUM('1.  LRAMVA Summary'!D$55:D$84)+SUM('1.  LRAMVA Summary'!D$85:D$86)*(MONTH($E170)-1)/12)*$H170</f>
        <v>0</v>
      </c>
      <c r="J170" s="197">
        <f>(SUM('1.  LRAMVA Summary'!E$55:E$84)+SUM('1.  LRAMVA Summary'!E$85:E$86)*(MONTH($E170)-1)/12)*$H170</f>
        <v>-3.560790131943627</v>
      </c>
      <c r="K170" s="197">
        <f>(SUM('1.  LRAMVA Summary'!F$55:F$84)+SUM('1.  LRAMVA Summary'!F$85:F$86)*(MONTH($E170)-1)/12)*$H170</f>
        <v>12.803391394890086</v>
      </c>
      <c r="L170" s="197">
        <f>(SUM('1.  LRAMVA Summary'!G$55:G$84)+SUM('1.  LRAMVA Summary'!G$85:G$86)*(MONTH($E170)-1)/12)*$H170</f>
        <v>0</v>
      </c>
      <c r="M170" s="197">
        <f>(SUM('1.  LRAMVA Summary'!H$55:H$84)+SUM('1.  LRAMVA Summary'!H$85:H$86)*(MONTH($E170)-1)/12)*$H170</f>
        <v>0</v>
      </c>
      <c r="N170" s="197">
        <f>(SUM('1.  LRAMVA Summary'!I$55:I$84)+SUM('1.  LRAMVA Summary'!I$85:I$86)*(MONTH($E170)-1)/12)*$H170</f>
        <v>0</v>
      </c>
      <c r="O170" s="197">
        <f>(SUM('1.  LRAMVA Summary'!J$55:J$84)+SUM('1.  LRAMVA Summary'!J$85:J$86)*(MONTH($E170)-1)/12)*$H170</f>
        <v>0</v>
      </c>
      <c r="P170" s="197">
        <f>(SUM('1.  LRAMVA Summary'!K$55:K$84)+SUM('1.  LRAMVA Summary'!K$85:K$86)*(MONTH($E170)-1)/12)*$H170</f>
        <v>0</v>
      </c>
      <c r="Q170" s="197">
        <f>(SUM('1.  LRAMVA Summary'!L$55:L$84)+SUM('1.  LRAMVA Summary'!L$85:L$86)*(MONTH($E170)-1)/12)*$H170</f>
        <v>0</v>
      </c>
      <c r="R170" s="197">
        <f>(SUM('1.  LRAMVA Summary'!M$55:M$84)+SUM('1.  LRAMVA Summary'!M$85:M$86)*(MONTH($E170)-1)/12)*$H170</f>
        <v>0</v>
      </c>
      <c r="S170" s="197">
        <f>(SUM('1.  LRAMVA Summary'!N$55:N$84)+SUM('1.  LRAMVA Summary'!N$85:N$86)*(MONTH($E170)-1)/12)*$H170</f>
        <v>0</v>
      </c>
      <c r="T170" s="197">
        <f>(SUM('1.  LRAMVA Summary'!O$55:O$84)+SUM('1.  LRAMVA Summary'!O$85:O$86)*(MONTH($E170)-1)/12)*$H170</f>
        <v>0</v>
      </c>
      <c r="U170" s="197">
        <f>(SUM('1.  LRAMVA Summary'!P$55:P$84)+SUM('1.  LRAMVA Summary'!P$85:P$86)*(MONTH($E170)-1)/12)*$H170</f>
        <v>0</v>
      </c>
      <c r="V170" s="197">
        <f>(SUM('1.  LRAMVA Summary'!Q$55:Q$84)+SUM('1.  LRAMVA Summary'!Q$85:Q$86)*(MONTH($E170)-1)/12)*$H170</f>
        <v>0</v>
      </c>
      <c r="W170" s="198">
        <f t="shared" si="94"/>
        <v>9.2426012629464598</v>
      </c>
    </row>
    <row r="171" spans="5:23">
      <c r="E171" s="181">
        <v>44378</v>
      </c>
      <c r="F171" s="181" t="s">
        <v>705</v>
      </c>
      <c r="G171" s="182" t="s">
        <v>68</v>
      </c>
      <c r="H171" s="207">
        <f>$C$57/12</f>
        <v>4.75E-4</v>
      </c>
      <c r="I171" s="197">
        <f>(SUM('1.  LRAMVA Summary'!D$55:D$84)+SUM('1.  LRAMVA Summary'!D$85:D$86)*(MONTH($E171)-1)/12)*$H171</f>
        <v>0</v>
      </c>
      <c r="J171" s="197">
        <f>(SUM('1.  LRAMVA Summary'!E$55:E$84)+SUM('1.  LRAMVA Summary'!E$85:E$86)*(MONTH($E171)-1)/12)*$H171</f>
        <v>-4.2729481583323521</v>
      </c>
      <c r="K171" s="197">
        <f>(SUM('1.  LRAMVA Summary'!F$55:F$84)+SUM('1.  LRAMVA Summary'!F$85:F$86)*(MONTH($E171)-1)/12)*$H171</f>
        <v>15.364069673868103</v>
      </c>
      <c r="L171" s="197">
        <f>(SUM('1.  LRAMVA Summary'!G$55:G$84)+SUM('1.  LRAMVA Summary'!G$85:G$86)*(MONTH($E171)-1)/12)*$H171</f>
        <v>0</v>
      </c>
      <c r="M171" s="197">
        <f>(SUM('1.  LRAMVA Summary'!H$55:H$84)+SUM('1.  LRAMVA Summary'!H$85:H$86)*(MONTH($E171)-1)/12)*$H171</f>
        <v>0</v>
      </c>
      <c r="N171" s="197">
        <f>(SUM('1.  LRAMVA Summary'!I$55:I$84)+SUM('1.  LRAMVA Summary'!I$85:I$86)*(MONTH($E171)-1)/12)*$H171</f>
        <v>0</v>
      </c>
      <c r="O171" s="197">
        <f>(SUM('1.  LRAMVA Summary'!J$55:J$84)+SUM('1.  LRAMVA Summary'!J$85:J$86)*(MONTH($E171)-1)/12)*$H171</f>
        <v>0</v>
      </c>
      <c r="P171" s="197">
        <f>(SUM('1.  LRAMVA Summary'!K$55:K$84)+SUM('1.  LRAMVA Summary'!K$85:K$86)*(MONTH($E171)-1)/12)*$H171</f>
        <v>0</v>
      </c>
      <c r="Q171" s="197">
        <f>(SUM('1.  LRAMVA Summary'!L$55:L$84)+SUM('1.  LRAMVA Summary'!L$85:L$86)*(MONTH($E171)-1)/12)*$H171</f>
        <v>0</v>
      </c>
      <c r="R171" s="197">
        <f>(SUM('1.  LRAMVA Summary'!M$55:M$84)+SUM('1.  LRAMVA Summary'!M$85:M$86)*(MONTH($E171)-1)/12)*$H171</f>
        <v>0</v>
      </c>
      <c r="S171" s="197">
        <f>(SUM('1.  LRAMVA Summary'!N$55:N$84)+SUM('1.  LRAMVA Summary'!N$85:N$86)*(MONTH($E171)-1)/12)*$H171</f>
        <v>0</v>
      </c>
      <c r="T171" s="197">
        <f>(SUM('1.  LRAMVA Summary'!O$55:O$84)+SUM('1.  LRAMVA Summary'!O$85:O$86)*(MONTH($E171)-1)/12)*$H171</f>
        <v>0</v>
      </c>
      <c r="U171" s="197">
        <f>(SUM('1.  LRAMVA Summary'!P$55:P$84)+SUM('1.  LRAMVA Summary'!P$85:P$86)*(MONTH($E171)-1)/12)*$H171</f>
        <v>0</v>
      </c>
      <c r="V171" s="197">
        <f>(SUM('1.  LRAMVA Summary'!Q$55:Q$84)+SUM('1.  LRAMVA Summary'!Q$85:Q$86)*(MONTH($E171)-1)/12)*$H171</f>
        <v>0</v>
      </c>
      <c r="W171" s="198">
        <f t="shared" si="94"/>
        <v>11.09112151553575</v>
      </c>
    </row>
    <row r="172" spans="5:23">
      <c r="E172" s="181">
        <v>44409</v>
      </c>
      <c r="F172" s="181" t="s">
        <v>705</v>
      </c>
      <c r="G172" s="182" t="s">
        <v>68</v>
      </c>
      <c r="H172" s="207">
        <f t="shared" ref="H172:H173" si="97">$C$57/12</f>
        <v>4.75E-4</v>
      </c>
      <c r="I172" s="197">
        <f>(SUM('1.  LRAMVA Summary'!D$55:D$84)+SUM('1.  LRAMVA Summary'!D$85:D$86)*(MONTH($E172)-1)/12)*$H172</f>
        <v>0</v>
      </c>
      <c r="J172" s="197">
        <f>(SUM('1.  LRAMVA Summary'!E$55:E$84)+SUM('1.  LRAMVA Summary'!E$85:E$86)*(MONTH($E172)-1)/12)*$H172</f>
        <v>-4.9851061847210776</v>
      </c>
      <c r="K172" s="197">
        <f>(SUM('1.  LRAMVA Summary'!F$55:F$84)+SUM('1.  LRAMVA Summary'!F$85:F$86)*(MONTH($E172)-1)/12)*$H172</f>
        <v>17.924747952846118</v>
      </c>
      <c r="L172" s="197">
        <f>(SUM('1.  LRAMVA Summary'!G$55:G$84)+SUM('1.  LRAMVA Summary'!G$85:G$86)*(MONTH($E172)-1)/12)*$H172</f>
        <v>0</v>
      </c>
      <c r="M172" s="197">
        <f>(SUM('1.  LRAMVA Summary'!H$55:H$84)+SUM('1.  LRAMVA Summary'!H$85:H$86)*(MONTH($E172)-1)/12)*$H172</f>
        <v>0</v>
      </c>
      <c r="N172" s="197">
        <f>(SUM('1.  LRAMVA Summary'!I$55:I$84)+SUM('1.  LRAMVA Summary'!I$85:I$86)*(MONTH($E172)-1)/12)*$H172</f>
        <v>0</v>
      </c>
      <c r="O172" s="197">
        <f>(SUM('1.  LRAMVA Summary'!J$55:J$84)+SUM('1.  LRAMVA Summary'!J$85:J$86)*(MONTH($E172)-1)/12)*$H172</f>
        <v>0</v>
      </c>
      <c r="P172" s="197">
        <f>(SUM('1.  LRAMVA Summary'!K$55:K$84)+SUM('1.  LRAMVA Summary'!K$85:K$86)*(MONTH($E172)-1)/12)*$H172</f>
        <v>0</v>
      </c>
      <c r="Q172" s="197">
        <f>(SUM('1.  LRAMVA Summary'!L$55:L$84)+SUM('1.  LRAMVA Summary'!L$85:L$86)*(MONTH($E172)-1)/12)*$H172</f>
        <v>0</v>
      </c>
      <c r="R172" s="197">
        <f>(SUM('1.  LRAMVA Summary'!M$55:M$84)+SUM('1.  LRAMVA Summary'!M$85:M$86)*(MONTH($E172)-1)/12)*$H172</f>
        <v>0</v>
      </c>
      <c r="S172" s="197">
        <f>(SUM('1.  LRAMVA Summary'!N$55:N$84)+SUM('1.  LRAMVA Summary'!N$85:N$86)*(MONTH($E172)-1)/12)*$H172</f>
        <v>0</v>
      </c>
      <c r="T172" s="197">
        <f>(SUM('1.  LRAMVA Summary'!O$55:O$84)+SUM('1.  LRAMVA Summary'!O$85:O$86)*(MONTH($E172)-1)/12)*$H172</f>
        <v>0</v>
      </c>
      <c r="U172" s="197">
        <f>(SUM('1.  LRAMVA Summary'!P$55:P$84)+SUM('1.  LRAMVA Summary'!P$85:P$86)*(MONTH($E172)-1)/12)*$H172</f>
        <v>0</v>
      </c>
      <c r="V172" s="197">
        <f>(SUM('1.  LRAMVA Summary'!Q$55:Q$84)+SUM('1.  LRAMVA Summary'!Q$85:Q$86)*(MONTH($E172)-1)/12)*$H172</f>
        <v>0</v>
      </c>
      <c r="W172" s="198">
        <f t="shared" si="94"/>
        <v>12.939641768125041</v>
      </c>
    </row>
    <row r="173" spans="5:23">
      <c r="E173" s="181">
        <v>44440</v>
      </c>
      <c r="F173" s="181" t="s">
        <v>705</v>
      </c>
      <c r="G173" s="182" t="s">
        <v>68</v>
      </c>
      <c r="H173" s="207">
        <f t="shared" si="97"/>
        <v>4.75E-4</v>
      </c>
      <c r="I173" s="197">
        <f>(SUM('1.  LRAMVA Summary'!D$55:D$84)+SUM('1.  LRAMVA Summary'!D$85:D$86)*(MONTH($E173)-1)/12)*$H173</f>
        <v>0</v>
      </c>
      <c r="J173" s="197">
        <f>(SUM('1.  LRAMVA Summary'!E$55:E$84)+SUM('1.  LRAMVA Summary'!E$85:E$86)*(MONTH($E173)-1)/12)*$H173</f>
        <v>-5.6972642111098022</v>
      </c>
      <c r="K173" s="197">
        <f>(SUM('1.  LRAMVA Summary'!F$55:F$84)+SUM('1.  LRAMVA Summary'!F$85:F$86)*(MONTH($E173)-1)/12)*$H173</f>
        <v>20.485426231824139</v>
      </c>
      <c r="L173" s="197">
        <f>(SUM('1.  LRAMVA Summary'!G$55:G$84)+SUM('1.  LRAMVA Summary'!G$85:G$86)*(MONTH($E173)-1)/12)*$H173</f>
        <v>0</v>
      </c>
      <c r="M173" s="197">
        <f>(SUM('1.  LRAMVA Summary'!H$55:H$84)+SUM('1.  LRAMVA Summary'!H$85:H$86)*(MONTH($E173)-1)/12)*$H173</f>
        <v>0</v>
      </c>
      <c r="N173" s="197">
        <f>(SUM('1.  LRAMVA Summary'!I$55:I$84)+SUM('1.  LRAMVA Summary'!I$85:I$86)*(MONTH($E173)-1)/12)*$H173</f>
        <v>0</v>
      </c>
      <c r="O173" s="197">
        <f>(SUM('1.  LRAMVA Summary'!J$55:J$84)+SUM('1.  LRAMVA Summary'!J$85:J$86)*(MONTH($E173)-1)/12)*$H173</f>
        <v>0</v>
      </c>
      <c r="P173" s="197">
        <f>(SUM('1.  LRAMVA Summary'!K$55:K$84)+SUM('1.  LRAMVA Summary'!K$85:K$86)*(MONTH($E173)-1)/12)*$H173</f>
        <v>0</v>
      </c>
      <c r="Q173" s="197">
        <f>(SUM('1.  LRAMVA Summary'!L$55:L$84)+SUM('1.  LRAMVA Summary'!L$85:L$86)*(MONTH($E173)-1)/12)*$H173</f>
        <v>0</v>
      </c>
      <c r="R173" s="197">
        <f>(SUM('1.  LRAMVA Summary'!M$55:M$84)+SUM('1.  LRAMVA Summary'!M$85:M$86)*(MONTH($E173)-1)/12)*$H173</f>
        <v>0</v>
      </c>
      <c r="S173" s="197">
        <f>(SUM('1.  LRAMVA Summary'!N$55:N$84)+SUM('1.  LRAMVA Summary'!N$85:N$86)*(MONTH($E173)-1)/12)*$H173</f>
        <v>0</v>
      </c>
      <c r="T173" s="197">
        <f>(SUM('1.  LRAMVA Summary'!O$55:O$84)+SUM('1.  LRAMVA Summary'!O$85:O$86)*(MONTH($E173)-1)/12)*$H173</f>
        <v>0</v>
      </c>
      <c r="U173" s="197">
        <f>(SUM('1.  LRAMVA Summary'!P$55:P$84)+SUM('1.  LRAMVA Summary'!P$85:P$86)*(MONTH($E173)-1)/12)*$H173</f>
        <v>0</v>
      </c>
      <c r="V173" s="197">
        <f>(SUM('1.  LRAMVA Summary'!Q$55:Q$84)+SUM('1.  LRAMVA Summary'!Q$85:Q$86)*(MONTH($E173)-1)/12)*$H173</f>
        <v>0</v>
      </c>
      <c r="W173" s="198">
        <f t="shared" si="94"/>
        <v>14.788162020714337</v>
      </c>
    </row>
    <row r="174" spans="5:23">
      <c r="E174" s="181">
        <v>44470</v>
      </c>
      <c r="F174" s="181" t="s">
        <v>705</v>
      </c>
      <c r="G174" s="182" t="s">
        <v>69</v>
      </c>
      <c r="H174" s="207">
        <f>$C$58/12</f>
        <v>4.75E-4</v>
      </c>
      <c r="I174" s="197">
        <f>(SUM('1.  LRAMVA Summary'!D$55:D$84)+SUM('1.  LRAMVA Summary'!D$85:D$86)*(MONTH($E174)-1)/12)*$H174</f>
        <v>0</v>
      </c>
      <c r="J174" s="197">
        <f>(SUM('1.  LRAMVA Summary'!E$55:E$84)+SUM('1.  LRAMVA Summary'!E$85:E$86)*(MONTH($E174)-1)/12)*$H174</f>
        <v>-6.4094222374985277</v>
      </c>
      <c r="K174" s="197">
        <f>(SUM('1.  LRAMVA Summary'!F$55:F$84)+SUM('1.  LRAMVA Summary'!F$85:F$86)*(MONTH($E174)-1)/12)*$H174</f>
        <v>23.046104510802156</v>
      </c>
      <c r="L174" s="197">
        <f>(SUM('1.  LRAMVA Summary'!G$55:G$84)+SUM('1.  LRAMVA Summary'!G$85:G$86)*(MONTH($E174)-1)/12)*$H174</f>
        <v>0</v>
      </c>
      <c r="M174" s="197">
        <f>(SUM('1.  LRAMVA Summary'!H$55:H$84)+SUM('1.  LRAMVA Summary'!H$85:H$86)*(MONTH($E174)-1)/12)*$H174</f>
        <v>0</v>
      </c>
      <c r="N174" s="197">
        <f>(SUM('1.  LRAMVA Summary'!I$55:I$84)+SUM('1.  LRAMVA Summary'!I$85:I$86)*(MONTH($E174)-1)/12)*$H174</f>
        <v>0</v>
      </c>
      <c r="O174" s="197">
        <f>(SUM('1.  LRAMVA Summary'!J$55:J$84)+SUM('1.  LRAMVA Summary'!J$85:J$86)*(MONTH($E174)-1)/12)*$H174</f>
        <v>0</v>
      </c>
      <c r="P174" s="197">
        <f>(SUM('1.  LRAMVA Summary'!K$55:K$84)+SUM('1.  LRAMVA Summary'!K$85:K$86)*(MONTH($E174)-1)/12)*$H174</f>
        <v>0</v>
      </c>
      <c r="Q174" s="197">
        <f>(SUM('1.  LRAMVA Summary'!L$55:L$84)+SUM('1.  LRAMVA Summary'!L$85:L$86)*(MONTH($E174)-1)/12)*$H174</f>
        <v>0</v>
      </c>
      <c r="R174" s="197">
        <f>(SUM('1.  LRAMVA Summary'!M$55:M$84)+SUM('1.  LRAMVA Summary'!M$85:M$86)*(MONTH($E174)-1)/12)*$H174</f>
        <v>0</v>
      </c>
      <c r="S174" s="197">
        <f>(SUM('1.  LRAMVA Summary'!N$55:N$84)+SUM('1.  LRAMVA Summary'!N$85:N$86)*(MONTH($E174)-1)/12)*$H174</f>
        <v>0</v>
      </c>
      <c r="T174" s="197">
        <f>(SUM('1.  LRAMVA Summary'!O$55:O$84)+SUM('1.  LRAMVA Summary'!O$85:O$86)*(MONTH($E174)-1)/12)*$H174</f>
        <v>0</v>
      </c>
      <c r="U174" s="197">
        <f>(SUM('1.  LRAMVA Summary'!P$55:P$84)+SUM('1.  LRAMVA Summary'!P$85:P$86)*(MONTH($E174)-1)/12)*$H174</f>
        <v>0</v>
      </c>
      <c r="V174" s="197">
        <f>(SUM('1.  LRAMVA Summary'!Q$55:Q$84)+SUM('1.  LRAMVA Summary'!Q$85:Q$86)*(MONTH($E174)-1)/12)*$H174</f>
        <v>0</v>
      </c>
      <c r="W174" s="198">
        <f t="shared" si="94"/>
        <v>16.636682273303627</v>
      </c>
    </row>
    <row r="175" spans="5:23">
      <c r="E175" s="181">
        <v>44501</v>
      </c>
      <c r="F175" s="181" t="s">
        <v>705</v>
      </c>
      <c r="G175" s="182" t="s">
        <v>69</v>
      </c>
      <c r="H175" s="207">
        <f t="shared" ref="H175:H176" si="98">$C$58/12</f>
        <v>4.75E-4</v>
      </c>
      <c r="I175" s="197">
        <f>(SUM('1.  LRAMVA Summary'!D$55:D$84)+SUM('1.  LRAMVA Summary'!D$85:D$86)*(MONTH($E175)-1)/12)*$H175</f>
        <v>0</v>
      </c>
      <c r="J175" s="197">
        <f>(SUM('1.  LRAMVA Summary'!E$55:E$84)+SUM('1.  LRAMVA Summary'!E$85:E$86)*(MONTH($E175)-1)/12)*$H175</f>
        <v>-7.1215802638872541</v>
      </c>
      <c r="K175" s="197">
        <f>(SUM('1.  LRAMVA Summary'!F$55:F$84)+SUM('1.  LRAMVA Summary'!F$85:F$86)*(MONTH($E175)-1)/12)*$H175</f>
        <v>25.606782789780173</v>
      </c>
      <c r="L175" s="197">
        <f>(SUM('1.  LRAMVA Summary'!G$55:G$84)+SUM('1.  LRAMVA Summary'!G$85:G$86)*(MONTH($E175)-1)/12)*$H175</f>
        <v>0</v>
      </c>
      <c r="M175" s="197">
        <f>(SUM('1.  LRAMVA Summary'!H$55:H$84)+SUM('1.  LRAMVA Summary'!H$85:H$86)*(MONTH($E175)-1)/12)*$H175</f>
        <v>0</v>
      </c>
      <c r="N175" s="197">
        <f>(SUM('1.  LRAMVA Summary'!I$55:I$84)+SUM('1.  LRAMVA Summary'!I$85:I$86)*(MONTH($E175)-1)/12)*$H175</f>
        <v>0</v>
      </c>
      <c r="O175" s="197">
        <f>(SUM('1.  LRAMVA Summary'!J$55:J$84)+SUM('1.  LRAMVA Summary'!J$85:J$86)*(MONTH($E175)-1)/12)*$H175</f>
        <v>0</v>
      </c>
      <c r="P175" s="197">
        <f>(SUM('1.  LRAMVA Summary'!K$55:K$84)+SUM('1.  LRAMVA Summary'!K$85:K$86)*(MONTH($E175)-1)/12)*$H175</f>
        <v>0</v>
      </c>
      <c r="Q175" s="197">
        <f>(SUM('1.  LRAMVA Summary'!L$55:L$84)+SUM('1.  LRAMVA Summary'!L$85:L$86)*(MONTH($E175)-1)/12)*$H175</f>
        <v>0</v>
      </c>
      <c r="R175" s="197">
        <f>(SUM('1.  LRAMVA Summary'!M$55:M$84)+SUM('1.  LRAMVA Summary'!M$85:M$86)*(MONTH($E175)-1)/12)*$H175</f>
        <v>0</v>
      </c>
      <c r="S175" s="197">
        <f>(SUM('1.  LRAMVA Summary'!N$55:N$84)+SUM('1.  LRAMVA Summary'!N$85:N$86)*(MONTH($E175)-1)/12)*$H175</f>
        <v>0</v>
      </c>
      <c r="T175" s="197">
        <f>(SUM('1.  LRAMVA Summary'!O$55:O$84)+SUM('1.  LRAMVA Summary'!O$85:O$86)*(MONTH($E175)-1)/12)*$H175</f>
        <v>0</v>
      </c>
      <c r="U175" s="197">
        <f>(SUM('1.  LRAMVA Summary'!P$55:P$84)+SUM('1.  LRAMVA Summary'!P$85:P$86)*(MONTH($E175)-1)/12)*$H175</f>
        <v>0</v>
      </c>
      <c r="V175" s="197">
        <f>(SUM('1.  LRAMVA Summary'!Q$55:Q$84)+SUM('1.  LRAMVA Summary'!Q$85:Q$86)*(MONTH($E175)-1)/12)*$H175</f>
        <v>0</v>
      </c>
      <c r="W175" s="198">
        <f t="shared" si="94"/>
        <v>18.48520252589292</v>
      </c>
    </row>
    <row r="176" spans="5:23">
      <c r="E176" s="181">
        <v>44531</v>
      </c>
      <c r="F176" s="181" t="s">
        <v>705</v>
      </c>
      <c r="G176" s="182" t="s">
        <v>69</v>
      </c>
      <c r="H176" s="207">
        <f t="shared" si="98"/>
        <v>4.75E-4</v>
      </c>
      <c r="I176" s="197">
        <f>(SUM('1.  LRAMVA Summary'!D$55:D$84)+SUM('1.  LRAMVA Summary'!D$85:D$86)*(MONTH($E176)-1)/12)*$H176</f>
        <v>0</v>
      </c>
      <c r="J176" s="197">
        <f>(SUM('1.  LRAMVA Summary'!E$55:E$84)+SUM('1.  LRAMVA Summary'!E$85:E$86)*(MONTH($E176)-1)/12)*$H176</f>
        <v>-7.8337382902759778</v>
      </c>
      <c r="K176" s="197">
        <f>(SUM('1.  LRAMVA Summary'!F$55:F$84)+SUM('1.  LRAMVA Summary'!F$85:F$86)*(MONTH($E176)-1)/12)*$H176</f>
        <v>28.16746106875819</v>
      </c>
      <c r="L176" s="197">
        <f>(SUM('1.  LRAMVA Summary'!G$55:G$84)+SUM('1.  LRAMVA Summary'!G$85:G$86)*(MONTH($E176)-1)/12)*$H176</f>
        <v>0</v>
      </c>
      <c r="M176" s="197">
        <f>(SUM('1.  LRAMVA Summary'!H$55:H$84)+SUM('1.  LRAMVA Summary'!H$85:H$86)*(MONTH($E176)-1)/12)*$H176</f>
        <v>0</v>
      </c>
      <c r="N176" s="197">
        <f>(SUM('1.  LRAMVA Summary'!I$55:I$84)+SUM('1.  LRAMVA Summary'!I$85:I$86)*(MONTH($E176)-1)/12)*$H176</f>
        <v>0</v>
      </c>
      <c r="O176" s="197">
        <f>(SUM('1.  LRAMVA Summary'!J$55:J$84)+SUM('1.  LRAMVA Summary'!J$85:J$86)*(MONTH($E176)-1)/12)*$H176</f>
        <v>0</v>
      </c>
      <c r="P176" s="197">
        <f>(SUM('1.  LRAMVA Summary'!K$55:K$84)+SUM('1.  LRAMVA Summary'!K$85:K$86)*(MONTH($E176)-1)/12)*$H176</f>
        <v>0</v>
      </c>
      <c r="Q176" s="197">
        <f>(SUM('1.  LRAMVA Summary'!L$55:L$84)+SUM('1.  LRAMVA Summary'!L$85:L$86)*(MONTH($E176)-1)/12)*$H176</f>
        <v>0</v>
      </c>
      <c r="R176" s="197">
        <f>(SUM('1.  LRAMVA Summary'!M$55:M$84)+SUM('1.  LRAMVA Summary'!M$85:M$86)*(MONTH($E176)-1)/12)*$H176</f>
        <v>0</v>
      </c>
      <c r="S176" s="197">
        <f>(SUM('1.  LRAMVA Summary'!N$55:N$84)+SUM('1.  LRAMVA Summary'!N$85:N$86)*(MONTH($E176)-1)/12)*$H176</f>
        <v>0</v>
      </c>
      <c r="T176" s="197">
        <f>(SUM('1.  LRAMVA Summary'!O$55:O$84)+SUM('1.  LRAMVA Summary'!O$85:O$86)*(MONTH($E176)-1)/12)*$H176</f>
        <v>0</v>
      </c>
      <c r="U176" s="197">
        <f>(SUM('1.  LRAMVA Summary'!P$55:P$84)+SUM('1.  LRAMVA Summary'!P$85:P$86)*(MONTH($E176)-1)/12)*$H176</f>
        <v>0</v>
      </c>
      <c r="V176" s="197">
        <f>(SUM('1.  LRAMVA Summary'!Q$55:Q$84)+SUM('1.  LRAMVA Summary'!Q$85:Q$86)*(MONTH($E176)-1)/12)*$H176</f>
        <v>0</v>
      </c>
      <c r="W176" s="198">
        <f>SUM(I176:V176)</f>
        <v>20.333722778482212</v>
      </c>
    </row>
    <row r="177" spans="5:23" ht="15" thickBot="1">
      <c r="E177" s="183" t="s">
        <v>702</v>
      </c>
      <c r="F177" s="183"/>
      <c r="G177" s="184"/>
      <c r="H177" s="185"/>
      <c r="I177" s="186">
        <f>SUM(I164:I176)</f>
        <v>0</v>
      </c>
      <c r="J177" s="186">
        <f>SUM(J164:J176)</f>
        <v>-47.002429741655874</v>
      </c>
      <c r="K177" s="186">
        <f t="shared" ref="K177:V177" si="99">SUM(K164:K176)</f>
        <v>169.00476641254915</v>
      </c>
      <c r="L177" s="186">
        <f t="shared" si="99"/>
        <v>0</v>
      </c>
      <c r="M177" s="186">
        <f t="shared" si="99"/>
        <v>0</v>
      </c>
      <c r="N177" s="186">
        <f t="shared" si="99"/>
        <v>0</v>
      </c>
      <c r="O177" s="186">
        <f t="shared" si="99"/>
        <v>0</v>
      </c>
      <c r="P177" s="186">
        <f t="shared" si="99"/>
        <v>0</v>
      </c>
      <c r="Q177" s="186">
        <f t="shared" si="99"/>
        <v>0</v>
      </c>
      <c r="R177" s="186">
        <f t="shared" si="99"/>
        <v>0</v>
      </c>
      <c r="S177" s="186">
        <f t="shared" si="99"/>
        <v>0</v>
      </c>
      <c r="T177" s="186">
        <f t="shared" si="99"/>
        <v>0</v>
      </c>
      <c r="U177" s="186">
        <f t="shared" si="99"/>
        <v>0</v>
      </c>
      <c r="V177" s="186">
        <f t="shared" si="99"/>
        <v>0</v>
      </c>
      <c r="W177" s="186">
        <f>SUM(W164:W176)</f>
        <v>122.00233667089326</v>
      </c>
    </row>
    <row r="178" spans="5:23" ht="15" thickTop="1">
      <c r="E178" s="187" t="s">
        <v>67</v>
      </c>
      <c r="F178" s="187"/>
      <c r="G178" s="188"/>
      <c r="H178" s="189"/>
      <c r="I178" s="190"/>
      <c r="J178" s="190"/>
      <c r="K178" s="190"/>
      <c r="L178" s="190"/>
      <c r="M178" s="190"/>
      <c r="N178" s="190"/>
      <c r="O178" s="190"/>
      <c r="P178" s="190"/>
      <c r="Q178" s="190"/>
      <c r="R178" s="190"/>
      <c r="S178" s="190"/>
      <c r="T178" s="190"/>
      <c r="U178" s="190"/>
      <c r="V178" s="190"/>
      <c r="W178" s="191"/>
    </row>
    <row r="179" spans="5:23">
      <c r="E179" s="192" t="s">
        <v>703</v>
      </c>
      <c r="F179" s="192"/>
      <c r="G179" s="193"/>
      <c r="H179" s="194"/>
      <c r="I179" s="195">
        <f>I177+I178</f>
        <v>0</v>
      </c>
      <c r="J179" s="195">
        <f>J177+J178</f>
        <v>-47.002429741655874</v>
      </c>
      <c r="K179" s="195">
        <f t="shared" ref="K179:U179" si="100">K177+K178</f>
        <v>169.00476641254915</v>
      </c>
      <c r="L179" s="195">
        <f t="shared" si="100"/>
        <v>0</v>
      </c>
      <c r="M179" s="195">
        <f t="shared" si="100"/>
        <v>0</v>
      </c>
      <c r="N179" s="195">
        <f t="shared" si="100"/>
        <v>0</v>
      </c>
      <c r="O179" s="195">
        <f t="shared" si="100"/>
        <v>0</v>
      </c>
      <c r="P179" s="195">
        <f t="shared" si="100"/>
        <v>0</v>
      </c>
      <c r="Q179" s="195">
        <f t="shared" si="100"/>
        <v>0</v>
      </c>
      <c r="R179" s="195">
        <f t="shared" si="100"/>
        <v>0</v>
      </c>
      <c r="S179" s="195">
        <f t="shared" si="100"/>
        <v>0</v>
      </c>
      <c r="T179" s="195">
        <f t="shared" si="100"/>
        <v>0</v>
      </c>
      <c r="U179" s="195">
        <f t="shared" si="100"/>
        <v>0</v>
      </c>
      <c r="V179" s="195">
        <f>V177+V178</f>
        <v>0</v>
      </c>
      <c r="W179" s="195">
        <f>W177+W178</f>
        <v>122.00233667089326</v>
      </c>
    </row>
    <row r="180" spans="5:23">
      <c r="E180" s="181">
        <v>44562</v>
      </c>
      <c r="F180" s="181" t="s">
        <v>706</v>
      </c>
      <c r="G180" s="182" t="s">
        <v>65</v>
      </c>
      <c r="H180" s="207">
        <f>$C$59/12</f>
        <v>4.75E-4</v>
      </c>
      <c r="I180" s="197">
        <f>(SUM('1.  LRAMVA Summary'!D$55:D$87)+SUM('1.  LRAMVA Summary'!D$88:D$89)*(MONTH($E180)-1)/12)*$H180</f>
        <v>0</v>
      </c>
      <c r="J180" s="197">
        <f>(SUM('1.  LRAMVA Summary'!E$55:E$87)+SUM('1.  LRAMVA Summary'!E$88:E$89)*(MONTH($E180)-1)/12)*$H180</f>
        <v>-8.5458963166647042</v>
      </c>
      <c r="K180" s="197">
        <f>(SUM('1.  LRAMVA Summary'!F$55:F$87)+SUM('1.  LRAMVA Summary'!F$88:F$89)*(MONTH($E180)-1)/12)*$H180</f>
        <v>30.728139347736207</v>
      </c>
      <c r="L180" s="197">
        <f>(SUM('1.  LRAMVA Summary'!G$55:G$87)+SUM('1.  LRAMVA Summary'!G$88:G$89)*(MONTH($E180)-1)/12)*$H180</f>
        <v>0</v>
      </c>
      <c r="M180" s="197">
        <f>(SUM('1.  LRAMVA Summary'!H$55:H$87)+SUM('1.  LRAMVA Summary'!H$88:H$89)*(MONTH($E180)-1)/12)*$H180</f>
        <v>0</v>
      </c>
      <c r="N180" s="197">
        <f>(SUM('1.  LRAMVA Summary'!I$55:I$87)+SUM('1.  LRAMVA Summary'!I$88:I$89)*(MONTH($E180)-1)/12)*$H180</f>
        <v>0</v>
      </c>
      <c r="O180" s="197">
        <f>(SUM('1.  LRAMVA Summary'!J$55:J$87)+SUM('1.  LRAMVA Summary'!J$88:J$89)*(MONTH($E180)-1)/12)*$H180</f>
        <v>0</v>
      </c>
      <c r="P180" s="197">
        <f>(SUM('1.  LRAMVA Summary'!K$55:K$87)+SUM('1.  LRAMVA Summary'!K$88:K$89)*(MONTH($E180)-1)/12)*$H180</f>
        <v>0</v>
      </c>
      <c r="Q180" s="197">
        <f>(SUM('1.  LRAMVA Summary'!L$55:L$87)+SUM('1.  LRAMVA Summary'!L$88:L$89)*(MONTH($E180)-1)/12)*$H180</f>
        <v>0</v>
      </c>
      <c r="R180" s="197">
        <f>(SUM('1.  LRAMVA Summary'!M$55:M$87)+SUM('1.  LRAMVA Summary'!M$88:M$89)*(MONTH($E180)-1)/12)*$H180</f>
        <v>0</v>
      </c>
      <c r="S180" s="197">
        <f>(SUM('1.  LRAMVA Summary'!N$55:N$87)+SUM('1.  LRAMVA Summary'!N$88:N$89)*(MONTH($E180)-1)/12)*$H180</f>
        <v>0</v>
      </c>
      <c r="T180" s="197">
        <f>(SUM('1.  LRAMVA Summary'!O$55:O$87)+SUM('1.  LRAMVA Summary'!O$88:O$89)*(MONTH($E180)-1)/12)*$H180</f>
        <v>0</v>
      </c>
      <c r="U180" s="197">
        <f>(SUM('1.  LRAMVA Summary'!P$55:P$87)+SUM('1.  LRAMVA Summary'!P$88:P$89)*(MONTH($E180)-1)/12)*$H180</f>
        <v>0</v>
      </c>
      <c r="V180" s="197">
        <f>(SUM('1.  LRAMVA Summary'!Q$55:Q$87)+SUM('1.  LRAMVA Summary'!Q$88:Q$89)*(MONTH($E180)-1)/12)*$H180</f>
        <v>0</v>
      </c>
      <c r="W180" s="198">
        <f>SUM(I180:V180)</f>
        <v>22.182243031071501</v>
      </c>
    </row>
    <row r="181" spans="5:23">
      <c r="E181" s="181">
        <v>44593</v>
      </c>
      <c r="F181" s="181" t="s">
        <v>706</v>
      </c>
      <c r="G181" s="182" t="s">
        <v>65</v>
      </c>
      <c r="H181" s="207">
        <f t="shared" ref="H181:H182" si="101">$C$59/12</f>
        <v>4.75E-4</v>
      </c>
      <c r="I181" s="197">
        <f>(SUM('1.  LRAMVA Summary'!D$55:D$87)+SUM('1.  LRAMVA Summary'!D$88:D$89)*(MONTH($E181)-1)/12)*$H181</f>
        <v>0</v>
      </c>
      <c r="J181" s="197">
        <f>(SUM('1.  LRAMVA Summary'!E$55:E$87)+SUM('1.  LRAMVA Summary'!E$88:E$89)*(MONTH($E181)-1)/12)*$H181</f>
        <v>-9.3330267515544634</v>
      </c>
      <c r="K181" s="197">
        <f>(SUM('1.  LRAMVA Summary'!F$55:F$87)+SUM('1.  LRAMVA Summary'!F$88:F$89)*(MONTH($E181)-1)/12)*$H181</f>
        <v>33.248053201654344</v>
      </c>
      <c r="L181" s="197">
        <f>(SUM('1.  LRAMVA Summary'!G$55:G$87)+SUM('1.  LRAMVA Summary'!G$88:G$89)*(MONTH($E181)-1)/12)*$H181</f>
        <v>0</v>
      </c>
      <c r="M181" s="197">
        <f>(SUM('1.  LRAMVA Summary'!H$55:H$87)+SUM('1.  LRAMVA Summary'!H$88:H$89)*(MONTH($E181)-1)/12)*$H181</f>
        <v>0</v>
      </c>
      <c r="N181" s="197">
        <f>(SUM('1.  LRAMVA Summary'!I$55:I$87)+SUM('1.  LRAMVA Summary'!I$88:I$89)*(MONTH($E181)-1)/12)*$H181</f>
        <v>0</v>
      </c>
      <c r="O181" s="197">
        <f>(SUM('1.  LRAMVA Summary'!J$55:J$87)+SUM('1.  LRAMVA Summary'!J$88:J$89)*(MONTH($E181)-1)/12)*$H181</f>
        <v>0</v>
      </c>
      <c r="P181" s="197">
        <f>(SUM('1.  LRAMVA Summary'!K$55:K$87)+SUM('1.  LRAMVA Summary'!K$88:K$89)*(MONTH($E181)-1)/12)*$H181</f>
        <v>0</v>
      </c>
      <c r="Q181" s="197">
        <f>(SUM('1.  LRAMVA Summary'!L$55:L$87)+SUM('1.  LRAMVA Summary'!L$88:L$89)*(MONTH($E181)-1)/12)*$H181</f>
        <v>0</v>
      </c>
      <c r="R181" s="197">
        <f>(SUM('1.  LRAMVA Summary'!M$55:M$87)+SUM('1.  LRAMVA Summary'!M$88:M$89)*(MONTH($E181)-1)/12)*$H181</f>
        <v>0</v>
      </c>
      <c r="S181" s="197">
        <f>(SUM('1.  LRAMVA Summary'!N$55:N$87)+SUM('1.  LRAMVA Summary'!N$88:N$89)*(MONTH($E181)-1)/12)*$H181</f>
        <v>0</v>
      </c>
      <c r="T181" s="197">
        <f>(SUM('1.  LRAMVA Summary'!O$55:O$87)+SUM('1.  LRAMVA Summary'!O$88:O$89)*(MONTH($E181)-1)/12)*$H181</f>
        <v>0</v>
      </c>
      <c r="U181" s="197">
        <f>(SUM('1.  LRAMVA Summary'!P$55:P$87)+SUM('1.  LRAMVA Summary'!P$88:P$89)*(MONTH($E181)-1)/12)*$H181</f>
        <v>0</v>
      </c>
      <c r="V181" s="197">
        <f>(SUM('1.  LRAMVA Summary'!Q$55:Q$87)+SUM('1.  LRAMVA Summary'!Q$88:Q$89)*(MONTH($E181)-1)/12)*$H181</f>
        <v>0</v>
      </c>
      <c r="W181" s="198">
        <f t="shared" ref="W181:W190" si="102">SUM(I181:V181)</f>
        <v>23.91502645009988</v>
      </c>
    </row>
    <row r="182" spans="5:23">
      <c r="E182" s="181">
        <v>44621</v>
      </c>
      <c r="F182" s="181" t="s">
        <v>706</v>
      </c>
      <c r="G182" s="182" t="s">
        <v>65</v>
      </c>
      <c r="H182" s="207">
        <f t="shared" si="101"/>
        <v>4.75E-4</v>
      </c>
      <c r="I182" s="197">
        <f>(SUM('1.  LRAMVA Summary'!D$55:D$87)+SUM('1.  LRAMVA Summary'!D$88:D$89)*(MONTH($E182)-1)/12)*$H182</f>
        <v>0</v>
      </c>
      <c r="J182" s="197">
        <f>(SUM('1.  LRAMVA Summary'!E$55:E$87)+SUM('1.  LRAMVA Summary'!E$88:E$89)*(MONTH($E182)-1)/12)*$H182</f>
        <v>-10.120157186444224</v>
      </c>
      <c r="K182" s="197">
        <f>(SUM('1.  LRAMVA Summary'!F$55:F$87)+SUM('1.  LRAMVA Summary'!F$88:F$89)*(MONTH($E182)-1)/12)*$H182</f>
        <v>35.76796705557247</v>
      </c>
      <c r="L182" s="197">
        <f>(SUM('1.  LRAMVA Summary'!G$55:G$87)+SUM('1.  LRAMVA Summary'!G$88:G$89)*(MONTH($E182)-1)/12)*$H182</f>
        <v>0</v>
      </c>
      <c r="M182" s="197">
        <f>(SUM('1.  LRAMVA Summary'!H$55:H$87)+SUM('1.  LRAMVA Summary'!H$88:H$89)*(MONTH($E182)-1)/12)*$H182</f>
        <v>0</v>
      </c>
      <c r="N182" s="197">
        <f>(SUM('1.  LRAMVA Summary'!I$55:I$87)+SUM('1.  LRAMVA Summary'!I$88:I$89)*(MONTH($E182)-1)/12)*$H182</f>
        <v>0</v>
      </c>
      <c r="O182" s="197">
        <f>(SUM('1.  LRAMVA Summary'!J$55:J$87)+SUM('1.  LRAMVA Summary'!J$88:J$89)*(MONTH($E182)-1)/12)*$H182</f>
        <v>0</v>
      </c>
      <c r="P182" s="197">
        <f>(SUM('1.  LRAMVA Summary'!K$55:K$87)+SUM('1.  LRAMVA Summary'!K$88:K$89)*(MONTH($E182)-1)/12)*$H182</f>
        <v>0</v>
      </c>
      <c r="Q182" s="197">
        <f>(SUM('1.  LRAMVA Summary'!L$55:L$87)+SUM('1.  LRAMVA Summary'!L$88:L$89)*(MONTH($E182)-1)/12)*$H182</f>
        <v>0</v>
      </c>
      <c r="R182" s="197">
        <f>(SUM('1.  LRAMVA Summary'!M$55:M$87)+SUM('1.  LRAMVA Summary'!M$88:M$89)*(MONTH($E182)-1)/12)*$H182</f>
        <v>0</v>
      </c>
      <c r="S182" s="197">
        <f>(SUM('1.  LRAMVA Summary'!N$55:N$87)+SUM('1.  LRAMVA Summary'!N$88:N$89)*(MONTH($E182)-1)/12)*$H182</f>
        <v>0</v>
      </c>
      <c r="T182" s="197">
        <f>(SUM('1.  LRAMVA Summary'!O$55:O$87)+SUM('1.  LRAMVA Summary'!O$88:O$89)*(MONTH($E182)-1)/12)*$H182</f>
        <v>0</v>
      </c>
      <c r="U182" s="197">
        <f>(SUM('1.  LRAMVA Summary'!P$55:P$87)+SUM('1.  LRAMVA Summary'!P$88:P$89)*(MONTH($E182)-1)/12)*$H182</f>
        <v>0</v>
      </c>
      <c r="V182" s="197">
        <f>(SUM('1.  LRAMVA Summary'!Q$55:Q$87)+SUM('1.  LRAMVA Summary'!Q$88:Q$89)*(MONTH($E182)-1)/12)*$H182</f>
        <v>0</v>
      </c>
      <c r="W182" s="198">
        <f t="shared" si="102"/>
        <v>25.647809869128245</v>
      </c>
    </row>
    <row r="183" spans="5:23">
      <c r="E183" s="181">
        <v>44652</v>
      </c>
      <c r="F183" s="181" t="s">
        <v>706</v>
      </c>
      <c r="G183" s="182" t="s">
        <v>66</v>
      </c>
      <c r="H183" s="207">
        <f>$C$60/12</f>
        <v>8.5000000000000006E-4</v>
      </c>
      <c r="I183" s="197">
        <f>(SUM('1.  LRAMVA Summary'!D$55:D$87)+SUM('1.  LRAMVA Summary'!D$88:D$89)*(MONTH($E183)-1)/12)*$H183</f>
        <v>0</v>
      </c>
      <c r="J183" s="197">
        <f>(SUM('1.  LRAMVA Summary'!E$55:E$87)+SUM('1.  LRAMVA Summary'!E$88:E$89)*(MONTH($E183)-1)/12)*$H183</f>
        <v>-19.518304164492392</v>
      </c>
      <c r="K183" s="197">
        <f>(SUM('1.  LRAMVA Summary'!F$55:F$87)+SUM('1.  LRAMVA Summary'!F$88:F$89)*(MONTH($E183)-1)/12)*$H183</f>
        <v>68.515155311720022</v>
      </c>
      <c r="L183" s="197">
        <f>(SUM('1.  LRAMVA Summary'!G$55:G$87)+SUM('1.  LRAMVA Summary'!G$88:G$89)*(MONTH($E183)-1)/12)*$H183</f>
        <v>0</v>
      </c>
      <c r="M183" s="197">
        <f>(SUM('1.  LRAMVA Summary'!H$55:H$87)+SUM('1.  LRAMVA Summary'!H$88:H$89)*(MONTH($E183)-1)/12)*$H183</f>
        <v>0</v>
      </c>
      <c r="N183" s="197">
        <f>(SUM('1.  LRAMVA Summary'!I$55:I$87)+SUM('1.  LRAMVA Summary'!I$88:I$89)*(MONTH($E183)-1)/12)*$H183</f>
        <v>0</v>
      </c>
      <c r="O183" s="197">
        <f>(SUM('1.  LRAMVA Summary'!J$55:J$87)+SUM('1.  LRAMVA Summary'!J$88:J$89)*(MONTH($E183)-1)/12)*$H183</f>
        <v>0</v>
      </c>
      <c r="P183" s="197">
        <f>(SUM('1.  LRAMVA Summary'!K$55:K$87)+SUM('1.  LRAMVA Summary'!K$88:K$89)*(MONTH($E183)-1)/12)*$H183</f>
        <v>0</v>
      </c>
      <c r="Q183" s="197">
        <f>(SUM('1.  LRAMVA Summary'!L$55:L$87)+SUM('1.  LRAMVA Summary'!L$88:L$89)*(MONTH($E183)-1)/12)*$H183</f>
        <v>0</v>
      </c>
      <c r="R183" s="197">
        <f>(SUM('1.  LRAMVA Summary'!M$55:M$87)+SUM('1.  LRAMVA Summary'!M$88:M$89)*(MONTH($E183)-1)/12)*$H183</f>
        <v>0</v>
      </c>
      <c r="S183" s="197">
        <f>(SUM('1.  LRAMVA Summary'!N$55:N$87)+SUM('1.  LRAMVA Summary'!N$88:N$89)*(MONTH($E183)-1)/12)*$H183</f>
        <v>0</v>
      </c>
      <c r="T183" s="197">
        <f>(SUM('1.  LRAMVA Summary'!O$55:O$87)+SUM('1.  LRAMVA Summary'!O$88:O$89)*(MONTH($E183)-1)/12)*$H183</f>
        <v>0</v>
      </c>
      <c r="U183" s="197">
        <f>(SUM('1.  LRAMVA Summary'!P$55:P$87)+SUM('1.  LRAMVA Summary'!P$88:P$89)*(MONTH($E183)-1)/12)*$H183</f>
        <v>0</v>
      </c>
      <c r="V183" s="197">
        <f>(SUM('1.  LRAMVA Summary'!Q$55:Q$87)+SUM('1.  LRAMVA Summary'!Q$88:Q$89)*(MONTH($E183)-1)/12)*$H183</f>
        <v>0</v>
      </c>
      <c r="W183" s="198">
        <f t="shared" si="102"/>
        <v>48.99685114722763</v>
      </c>
    </row>
    <row r="184" spans="5:23">
      <c r="E184" s="181">
        <v>44682</v>
      </c>
      <c r="F184" s="181" t="s">
        <v>706</v>
      </c>
      <c r="G184" s="182" t="s">
        <v>66</v>
      </c>
      <c r="H184" s="207">
        <f t="shared" ref="H184" si="103">$C$60/12</f>
        <v>8.5000000000000006E-4</v>
      </c>
      <c r="I184" s="197">
        <f>(SUM('1.  LRAMVA Summary'!D$55:D$87)+SUM('1.  LRAMVA Summary'!D$88:D$89)*(MONTH($E184)-1)/12)*$H184</f>
        <v>0</v>
      </c>
      <c r="J184" s="197">
        <f>(SUM('1.  LRAMVA Summary'!E$55:E$87)+SUM('1.  LRAMVA Summary'!E$88:E$89)*(MONTH($E184)-1)/12)*$H184</f>
        <v>-20.926853363768807</v>
      </c>
      <c r="K184" s="197">
        <f>(SUM('1.  LRAMVA Summary'!F$55:F$87)+SUM('1.  LRAMVA Summary'!F$88:F$89)*(MONTH($E184)-1)/12)*$H184</f>
        <v>73.024474839784048</v>
      </c>
      <c r="L184" s="197">
        <f>(SUM('1.  LRAMVA Summary'!G$55:G$87)+SUM('1.  LRAMVA Summary'!G$88:G$89)*(MONTH($E184)-1)/12)*$H184</f>
        <v>0</v>
      </c>
      <c r="M184" s="197">
        <f>(SUM('1.  LRAMVA Summary'!H$55:H$87)+SUM('1.  LRAMVA Summary'!H$88:H$89)*(MONTH($E184)-1)/12)*$H184</f>
        <v>0</v>
      </c>
      <c r="N184" s="197">
        <f>(SUM('1.  LRAMVA Summary'!I$55:I$87)+SUM('1.  LRAMVA Summary'!I$88:I$89)*(MONTH($E184)-1)/12)*$H184</f>
        <v>0</v>
      </c>
      <c r="O184" s="197">
        <f>(SUM('1.  LRAMVA Summary'!J$55:J$87)+SUM('1.  LRAMVA Summary'!J$88:J$89)*(MONTH($E184)-1)/12)*$H184</f>
        <v>0</v>
      </c>
      <c r="P184" s="197">
        <f>(SUM('1.  LRAMVA Summary'!K$55:K$87)+SUM('1.  LRAMVA Summary'!K$88:K$89)*(MONTH($E184)-1)/12)*$H184</f>
        <v>0</v>
      </c>
      <c r="Q184" s="197">
        <f>(SUM('1.  LRAMVA Summary'!L$55:L$87)+SUM('1.  LRAMVA Summary'!L$88:L$89)*(MONTH($E184)-1)/12)*$H184</f>
        <v>0</v>
      </c>
      <c r="R184" s="197">
        <f>(SUM('1.  LRAMVA Summary'!M$55:M$87)+SUM('1.  LRAMVA Summary'!M$88:M$89)*(MONTH($E184)-1)/12)*$H184</f>
        <v>0</v>
      </c>
      <c r="S184" s="197">
        <f>(SUM('1.  LRAMVA Summary'!N$55:N$87)+SUM('1.  LRAMVA Summary'!N$88:N$89)*(MONTH($E184)-1)/12)*$H184</f>
        <v>0</v>
      </c>
      <c r="T184" s="197">
        <f>(SUM('1.  LRAMVA Summary'!O$55:O$87)+SUM('1.  LRAMVA Summary'!O$88:O$89)*(MONTH($E184)-1)/12)*$H184</f>
        <v>0</v>
      </c>
      <c r="U184" s="197">
        <f>(SUM('1.  LRAMVA Summary'!P$55:P$87)+SUM('1.  LRAMVA Summary'!P$88:P$89)*(MONTH($E184)-1)/12)*$H184</f>
        <v>0</v>
      </c>
      <c r="V184" s="197">
        <f>(SUM('1.  LRAMVA Summary'!Q$55:Q$87)+SUM('1.  LRAMVA Summary'!Q$88:Q$89)*(MONTH($E184)-1)/12)*$H184</f>
        <v>0</v>
      </c>
      <c r="W184" s="198">
        <f t="shared" si="102"/>
        <v>52.097621476015242</v>
      </c>
    </row>
    <row r="185" spans="5:23">
      <c r="E185" s="181">
        <v>44713</v>
      </c>
      <c r="F185" s="181" t="s">
        <v>706</v>
      </c>
      <c r="G185" s="182" t="s">
        <v>66</v>
      </c>
      <c r="H185" s="207">
        <f>$C$60/12</f>
        <v>8.5000000000000006E-4</v>
      </c>
      <c r="I185" s="197">
        <f>(SUM('1.  LRAMVA Summary'!D$55:D$87)+SUM('1.  LRAMVA Summary'!D$88:D$89)*(MONTH($E185)-1)/12)*$H185</f>
        <v>0</v>
      </c>
      <c r="J185" s="197">
        <f>(SUM('1.  LRAMVA Summary'!E$55:E$87)+SUM('1.  LRAMVA Summary'!E$88:E$89)*(MONTH($E185)-1)/12)*$H185</f>
        <v>-22.335402563045221</v>
      </c>
      <c r="K185" s="197">
        <f>(SUM('1.  LRAMVA Summary'!F$55:F$87)+SUM('1.  LRAMVA Summary'!F$88:F$89)*(MONTH($E185)-1)/12)*$H185</f>
        <v>77.533794367848074</v>
      </c>
      <c r="L185" s="197">
        <f>(SUM('1.  LRAMVA Summary'!G$55:G$87)+SUM('1.  LRAMVA Summary'!G$88:G$89)*(MONTH($E185)-1)/12)*$H185</f>
        <v>0</v>
      </c>
      <c r="M185" s="197">
        <f>(SUM('1.  LRAMVA Summary'!H$55:H$87)+SUM('1.  LRAMVA Summary'!H$88:H$89)*(MONTH($E185)-1)/12)*$H185</f>
        <v>0</v>
      </c>
      <c r="N185" s="197">
        <f>(SUM('1.  LRAMVA Summary'!I$55:I$87)+SUM('1.  LRAMVA Summary'!I$88:I$89)*(MONTH($E185)-1)/12)*$H185</f>
        <v>0</v>
      </c>
      <c r="O185" s="197">
        <f>(SUM('1.  LRAMVA Summary'!J$55:J$87)+SUM('1.  LRAMVA Summary'!J$88:J$89)*(MONTH($E185)-1)/12)*$H185</f>
        <v>0</v>
      </c>
      <c r="P185" s="197">
        <f>(SUM('1.  LRAMVA Summary'!K$55:K$87)+SUM('1.  LRAMVA Summary'!K$88:K$89)*(MONTH($E185)-1)/12)*$H185</f>
        <v>0</v>
      </c>
      <c r="Q185" s="197">
        <f>(SUM('1.  LRAMVA Summary'!L$55:L$87)+SUM('1.  LRAMVA Summary'!L$88:L$89)*(MONTH($E185)-1)/12)*$H185</f>
        <v>0</v>
      </c>
      <c r="R185" s="197">
        <f>(SUM('1.  LRAMVA Summary'!M$55:M$87)+SUM('1.  LRAMVA Summary'!M$88:M$89)*(MONTH($E185)-1)/12)*$H185</f>
        <v>0</v>
      </c>
      <c r="S185" s="197">
        <f>(SUM('1.  LRAMVA Summary'!N$55:N$87)+SUM('1.  LRAMVA Summary'!N$88:N$89)*(MONTH($E185)-1)/12)*$H185</f>
        <v>0</v>
      </c>
      <c r="T185" s="197">
        <f>(SUM('1.  LRAMVA Summary'!O$55:O$87)+SUM('1.  LRAMVA Summary'!O$88:O$89)*(MONTH($E185)-1)/12)*$H185</f>
        <v>0</v>
      </c>
      <c r="U185" s="197">
        <f>(SUM('1.  LRAMVA Summary'!P$55:P$87)+SUM('1.  LRAMVA Summary'!P$88:P$89)*(MONTH($E185)-1)/12)*$H185</f>
        <v>0</v>
      </c>
      <c r="V185" s="197">
        <f>(SUM('1.  LRAMVA Summary'!Q$55:Q$87)+SUM('1.  LRAMVA Summary'!Q$88:Q$89)*(MONTH($E185)-1)/12)*$H185</f>
        <v>0</v>
      </c>
      <c r="W185" s="198">
        <f t="shared" si="102"/>
        <v>55.198391804802853</v>
      </c>
    </row>
    <row r="186" spans="5:23">
      <c r="E186" s="181">
        <v>44743</v>
      </c>
      <c r="F186" s="181" t="s">
        <v>706</v>
      </c>
      <c r="G186" s="182" t="s">
        <v>68</v>
      </c>
      <c r="H186" s="207">
        <f>$C$61/12</f>
        <v>1.8333333333333333E-3</v>
      </c>
      <c r="I186" s="197">
        <f>(SUM('1.  LRAMVA Summary'!D$55:D$87)+SUM('1.  LRAMVA Summary'!D$88:D$89)*(MONTH($E186)-1)/12)*$H186</f>
        <v>0</v>
      </c>
      <c r="J186" s="197">
        <f>(SUM('1.  LRAMVA Summary'!E$55:E$87)+SUM('1.  LRAMVA Summary'!E$88:E$89)*(MONTH($E186)-1)/12)*$H186</f>
        <v>-51.212444977556459</v>
      </c>
      <c r="K186" s="197">
        <f>(SUM('1.  LRAMVA Summary'!F$55:F$87)+SUM('1.  LRAMVA Summary'!F$88:F$89)*(MONTH($E186)-1)/12)*$H186</f>
        <v>176.95573585392802</v>
      </c>
      <c r="L186" s="197">
        <f>(SUM('1.  LRAMVA Summary'!G$55:G$87)+SUM('1.  LRAMVA Summary'!G$88:G$89)*(MONTH($E186)-1)/12)*$H186</f>
        <v>0</v>
      </c>
      <c r="M186" s="197">
        <f>(SUM('1.  LRAMVA Summary'!H$55:H$87)+SUM('1.  LRAMVA Summary'!H$88:H$89)*(MONTH($E186)-1)/12)*$H186</f>
        <v>0</v>
      </c>
      <c r="N186" s="197">
        <f>(SUM('1.  LRAMVA Summary'!I$55:I$87)+SUM('1.  LRAMVA Summary'!I$88:I$89)*(MONTH($E186)-1)/12)*$H186</f>
        <v>0</v>
      </c>
      <c r="O186" s="197">
        <f>(SUM('1.  LRAMVA Summary'!J$55:J$87)+SUM('1.  LRAMVA Summary'!J$88:J$89)*(MONTH($E186)-1)/12)*$H186</f>
        <v>0</v>
      </c>
      <c r="P186" s="197">
        <f>(SUM('1.  LRAMVA Summary'!K$55:K$87)+SUM('1.  LRAMVA Summary'!K$88:K$89)*(MONTH($E186)-1)/12)*$H186</f>
        <v>0</v>
      </c>
      <c r="Q186" s="197">
        <f>(SUM('1.  LRAMVA Summary'!L$55:L$87)+SUM('1.  LRAMVA Summary'!L$88:L$89)*(MONTH($E186)-1)/12)*$H186</f>
        <v>0</v>
      </c>
      <c r="R186" s="197">
        <f>(SUM('1.  LRAMVA Summary'!M$55:M$87)+SUM('1.  LRAMVA Summary'!M$88:M$89)*(MONTH($E186)-1)/12)*$H186</f>
        <v>0</v>
      </c>
      <c r="S186" s="197">
        <f>(SUM('1.  LRAMVA Summary'!N$55:N$87)+SUM('1.  LRAMVA Summary'!N$88:N$89)*(MONTH($E186)-1)/12)*$H186</f>
        <v>0</v>
      </c>
      <c r="T186" s="197">
        <f>(SUM('1.  LRAMVA Summary'!O$55:O$87)+SUM('1.  LRAMVA Summary'!O$88:O$89)*(MONTH($E186)-1)/12)*$H186</f>
        <v>0</v>
      </c>
      <c r="U186" s="197">
        <f>(SUM('1.  LRAMVA Summary'!P$55:P$87)+SUM('1.  LRAMVA Summary'!P$88:P$89)*(MONTH($E186)-1)/12)*$H186</f>
        <v>0</v>
      </c>
      <c r="V186" s="197">
        <f>(SUM('1.  LRAMVA Summary'!Q$55:Q$87)+SUM('1.  LRAMVA Summary'!Q$88:Q$89)*(MONTH($E186)-1)/12)*$H186</f>
        <v>0</v>
      </c>
      <c r="W186" s="198">
        <f t="shared" si="102"/>
        <v>125.74329087637156</v>
      </c>
    </row>
    <row r="187" spans="5:23">
      <c r="E187" s="181">
        <v>44774</v>
      </c>
      <c r="F187" s="181" t="s">
        <v>706</v>
      </c>
      <c r="G187" s="182" t="s">
        <v>68</v>
      </c>
      <c r="H187" s="207">
        <f>$C$61/12</f>
        <v>1.8333333333333333E-3</v>
      </c>
      <c r="I187" s="197">
        <f>(SUM('1.  LRAMVA Summary'!D$55:D$87)+SUM('1.  LRAMVA Summary'!D$88:D$89)*(MONTH($E187)-1)/12)*$H187</f>
        <v>0</v>
      </c>
      <c r="J187" s="197">
        <f>(SUM('1.  LRAMVA Summary'!E$55:E$87)+SUM('1.  LRAMVA Summary'!E$88:E$89)*(MONTH($E187)-1)/12)*$H187</f>
        <v>-54.250492270113426</v>
      </c>
      <c r="K187" s="197">
        <f>(SUM('1.  LRAMVA Summary'!F$55:F$87)+SUM('1.  LRAMVA Summary'!F$88:F$89)*(MONTH($E187)-1)/12)*$H187</f>
        <v>186.68171914975238</v>
      </c>
      <c r="L187" s="197">
        <f>(SUM('1.  LRAMVA Summary'!G$55:G$87)+SUM('1.  LRAMVA Summary'!G$88:G$89)*(MONTH($E187)-1)/12)*$H187</f>
        <v>0</v>
      </c>
      <c r="M187" s="197">
        <f>(SUM('1.  LRAMVA Summary'!H$55:H$87)+SUM('1.  LRAMVA Summary'!H$88:H$89)*(MONTH($E187)-1)/12)*$H187</f>
        <v>0</v>
      </c>
      <c r="N187" s="197">
        <f>(SUM('1.  LRAMVA Summary'!I$55:I$87)+SUM('1.  LRAMVA Summary'!I$88:I$89)*(MONTH($E187)-1)/12)*$H187</f>
        <v>0</v>
      </c>
      <c r="O187" s="197">
        <f>(SUM('1.  LRAMVA Summary'!J$55:J$87)+SUM('1.  LRAMVA Summary'!J$88:J$89)*(MONTH($E187)-1)/12)*$H187</f>
        <v>0</v>
      </c>
      <c r="P187" s="197">
        <f>(SUM('1.  LRAMVA Summary'!K$55:K$87)+SUM('1.  LRAMVA Summary'!K$88:K$89)*(MONTH($E187)-1)/12)*$H187</f>
        <v>0</v>
      </c>
      <c r="Q187" s="197">
        <f>(SUM('1.  LRAMVA Summary'!L$55:L$87)+SUM('1.  LRAMVA Summary'!L$88:L$89)*(MONTH($E187)-1)/12)*$H187</f>
        <v>0</v>
      </c>
      <c r="R187" s="197">
        <f>(SUM('1.  LRAMVA Summary'!M$55:M$87)+SUM('1.  LRAMVA Summary'!M$88:M$89)*(MONTH($E187)-1)/12)*$H187</f>
        <v>0</v>
      </c>
      <c r="S187" s="197">
        <f>(SUM('1.  LRAMVA Summary'!N$55:N$87)+SUM('1.  LRAMVA Summary'!N$88:N$89)*(MONTH($E187)-1)/12)*$H187</f>
        <v>0</v>
      </c>
      <c r="T187" s="197">
        <f>(SUM('1.  LRAMVA Summary'!O$55:O$87)+SUM('1.  LRAMVA Summary'!O$88:O$89)*(MONTH($E187)-1)/12)*$H187</f>
        <v>0</v>
      </c>
      <c r="U187" s="197">
        <f>(SUM('1.  LRAMVA Summary'!P$55:P$87)+SUM('1.  LRAMVA Summary'!P$88:P$89)*(MONTH($E187)-1)/12)*$H187</f>
        <v>0</v>
      </c>
      <c r="V187" s="197">
        <f>(SUM('1.  LRAMVA Summary'!Q$55:Q$87)+SUM('1.  LRAMVA Summary'!Q$88:Q$89)*(MONTH($E187)-1)/12)*$H187</f>
        <v>0</v>
      </c>
      <c r="W187" s="198">
        <f t="shared" si="102"/>
        <v>132.43122687963896</v>
      </c>
    </row>
    <row r="188" spans="5:23">
      <c r="E188" s="181">
        <v>44805</v>
      </c>
      <c r="F188" s="181" t="s">
        <v>706</v>
      </c>
      <c r="G188" s="182" t="s">
        <v>68</v>
      </c>
      <c r="H188" s="207">
        <f>$C$61/12</f>
        <v>1.8333333333333333E-3</v>
      </c>
      <c r="I188" s="197">
        <f>(SUM('1.  LRAMVA Summary'!D$55:D$87)+SUM('1.  LRAMVA Summary'!D$88:D$89)*(MONTH($E188)-1)/12)*$H188</f>
        <v>0</v>
      </c>
      <c r="J188" s="197">
        <f>(SUM('1.  LRAMVA Summary'!E$55:E$87)+SUM('1.  LRAMVA Summary'!E$88:E$89)*(MONTH($E188)-1)/12)*$H188</f>
        <v>-57.288539562670401</v>
      </c>
      <c r="K188" s="197">
        <f>(SUM('1.  LRAMVA Summary'!F$55:F$87)+SUM('1.  LRAMVA Summary'!F$88:F$89)*(MONTH($E188)-1)/12)*$H188</f>
        <v>196.40770244557675</v>
      </c>
      <c r="L188" s="197">
        <f>(SUM('1.  LRAMVA Summary'!G$55:G$87)+SUM('1.  LRAMVA Summary'!G$88:G$89)*(MONTH($E188)-1)/12)*$H188</f>
        <v>0</v>
      </c>
      <c r="M188" s="197">
        <f>(SUM('1.  LRAMVA Summary'!H$55:H$87)+SUM('1.  LRAMVA Summary'!H$88:H$89)*(MONTH($E188)-1)/12)*$H188</f>
        <v>0</v>
      </c>
      <c r="N188" s="197">
        <f>(SUM('1.  LRAMVA Summary'!I$55:I$87)+SUM('1.  LRAMVA Summary'!I$88:I$89)*(MONTH($E188)-1)/12)*$H188</f>
        <v>0</v>
      </c>
      <c r="O188" s="197">
        <f>(SUM('1.  LRAMVA Summary'!J$55:J$87)+SUM('1.  LRAMVA Summary'!J$88:J$89)*(MONTH($E188)-1)/12)*$H188</f>
        <v>0</v>
      </c>
      <c r="P188" s="197">
        <f>(SUM('1.  LRAMVA Summary'!K$55:K$87)+SUM('1.  LRAMVA Summary'!K$88:K$89)*(MONTH($E188)-1)/12)*$H188</f>
        <v>0</v>
      </c>
      <c r="Q188" s="197">
        <f>(SUM('1.  LRAMVA Summary'!L$55:L$87)+SUM('1.  LRAMVA Summary'!L$88:L$89)*(MONTH($E188)-1)/12)*$H188</f>
        <v>0</v>
      </c>
      <c r="R188" s="197">
        <f>(SUM('1.  LRAMVA Summary'!M$55:M$87)+SUM('1.  LRAMVA Summary'!M$88:M$89)*(MONTH($E188)-1)/12)*$H188</f>
        <v>0</v>
      </c>
      <c r="S188" s="197">
        <f>(SUM('1.  LRAMVA Summary'!N$55:N$87)+SUM('1.  LRAMVA Summary'!N$88:N$89)*(MONTH($E188)-1)/12)*$H188</f>
        <v>0</v>
      </c>
      <c r="T188" s="197">
        <f>(SUM('1.  LRAMVA Summary'!O$55:O$87)+SUM('1.  LRAMVA Summary'!O$88:O$89)*(MONTH($E188)-1)/12)*$H188</f>
        <v>0</v>
      </c>
      <c r="U188" s="197">
        <f>(SUM('1.  LRAMVA Summary'!P$55:P$87)+SUM('1.  LRAMVA Summary'!P$88:P$89)*(MONTH($E188)-1)/12)*$H188</f>
        <v>0</v>
      </c>
      <c r="V188" s="197">
        <f>(SUM('1.  LRAMVA Summary'!Q$55:Q$87)+SUM('1.  LRAMVA Summary'!Q$88:Q$89)*(MONTH($E188)-1)/12)*$H188</f>
        <v>0</v>
      </c>
      <c r="W188" s="198">
        <f t="shared" si="102"/>
        <v>139.11916288290635</v>
      </c>
    </row>
    <row r="189" spans="5:23">
      <c r="E189" s="181">
        <v>44835</v>
      </c>
      <c r="F189" s="181" t="s">
        <v>706</v>
      </c>
      <c r="G189" s="182" t="s">
        <v>69</v>
      </c>
      <c r="H189" s="207">
        <f>$C$62/12</f>
        <v>3.225E-3</v>
      </c>
      <c r="I189" s="197">
        <f>(SUM('1.  LRAMVA Summary'!D$55:D$87)+SUM('1.  LRAMVA Summary'!D$88:D$89)*(MONTH($E189)-1)/12)*$H189</f>
        <v>0</v>
      </c>
      <c r="J189" s="197">
        <f>(SUM('1.  LRAMVA Summary'!E$55:E$87)+SUM('1.  LRAMVA Summary'!E$88:E$89)*(MONTH($E189)-1)/12)*$H189</f>
        <v>-106.11995051351359</v>
      </c>
      <c r="K189" s="197">
        <f>(SUM('1.  LRAMVA Summary'!F$55:F$87)+SUM('1.  LRAMVA Summary'!F$88:F$89)*(MONTH($E189)-1)/12)*$H189</f>
        <v>362.607892645101</v>
      </c>
      <c r="L189" s="197">
        <f>(SUM('1.  LRAMVA Summary'!G$55:G$87)+SUM('1.  LRAMVA Summary'!G$88:G$89)*(MONTH($E189)-1)/12)*$H189</f>
        <v>0</v>
      </c>
      <c r="M189" s="197">
        <f>(SUM('1.  LRAMVA Summary'!H$55:H$87)+SUM('1.  LRAMVA Summary'!H$88:H$89)*(MONTH($E189)-1)/12)*$H189</f>
        <v>0</v>
      </c>
      <c r="N189" s="197">
        <f>(SUM('1.  LRAMVA Summary'!I$55:I$87)+SUM('1.  LRAMVA Summary'!I$88:I$89)*(MONTH($E189)-1)/12)*$H189</f>
        <v>0</v>
      </c>
      <c r="O189" s="197">
        <f>(SUM('1.  LRAMVA Summary'!J$55:J$87)+SUM('1.  LRAMVA Summary'!J$88:J$89)*(MONTH($E189)-1)/12)*$H189</f>
        <v>0</v>
      </c>
      <c r="P189" s="197">
        <f>(SUM('1.  LRAMVA Summary'!K$55:K$87)+SUM('1.  LRAMVA Summary'!K$88:K$89)*(MONTH($E189)-1)/12)*$H189</f>
        <v>0</v>
      </c>
      <c r="Q189" s="197">
        <f>(SUM('1.  LRAMVA Summary'!L$55:L$87)+SUM('1.  LRAMVA Summary'!L$88:L$89)*(MONTH($E189)-1)/12)*$H189</f>
        <v>0</v>
      </c>
      <c r="R189" s="197">
        <f>(SUM('1.  LRAMVA Summary'!M$55:M$87)+SUM('1.  LRAMVA Summary'!M$88:M$89)*(MONTH($E189)-1)/12)*$H189</f>
        <v>0</v>
      </c>
      <c r="S189" s="197">
        <f>(SUM('1.  LRAMVA Summary'!N$55:N$87)+SUM('1.  LRAMVA Summary'!N$88:N$89)*(MONTH($E189)-1)/12)*$H189</f>
        <v>0</v>
      </c>
      <c r="T189" s="197">
        <f>(SUM('1.  LRAMVA Summary'!O$55:O$87)+SUM('1.  LRAMVA Summary'!O$88:O$89)*(MONTH($E189)-1)/12)*$H189</f>
        <v>0</v>
      </c>
      <c r="U189" s="197">
        <f>(SUM('1.  LRAMVA Summary'!P$55:P$87)+SUM('1.  LRAMVA Summary'!P$88:P$89)*(MONTH($E189)-1)/12)*$H189</f>
        <v>0</v>
      </c>
      <c r="V189" s="197">
        <f>(SUM('1.  LRAMVA Summary'!Q$55:Q$87)+SUM('1.  LRAMVA Summary'!Q$88:Q$89)*(MONTH($E189)-1)/12)*$H189</f>
        <v>0</v>
      </c>
      <c r="W189" s="198">
        <f t="shared" si="102"/>
        <v>256.48794213158743</v>
      </c>
    </row>
    <row r="190" spans="5:23">
      <c r="E190" s="181">
        <v>44866</v>
      </c>
      <c r="F190" s="181" t="s">
        <v>706</v>
      </c>
      <c r="G190" s="182" t="s">
        <v>69</v>
      </c>
      <c r="H190" s="207">
        <f>$C$62/12</f>
        <v>3.225E-3</v>
      </c>
      <c r="I190" s="197">
        <f>(SUM('1.  LRAMVA Summary'!D$55:D$87)+SUM('1.  LRAMVA Summary'!D$88:D$89)*(MONTH($E190)-1)/12)*$H190</f>
        <v>0</v>
      </c>
      <c r="J190" s="197">
        <f>(SUM('1.  LRAMVA Summary'!E$55:E$87)+SUM('1.  LRAMVA Summary'!E$88:E$89)*(MONTH($E190)-1)/12)*$H190</f>
        <v>-111.4641518872388</v>
      </c>
      <c r="K190" s="197">
        <f>(SUM('1.  LRAMVA Summary'!F$55:F$87)+SUM('1.  LRAMVA Summary'!F$88:F$89)*(MONTH($E190)-1)/12)*$H190</f>
        <v>379.71678144275569</v>
      </c>
      <c r="L190" s="197">
        <f>(SUM('1.  LRAMVA Summary'!G$55:G$87)+SUM('1.  LRAMVA Summary'!G$88:G$89)*(MONTH($E190)-1)/12)*$H190</f>
        <v>0</v>
      </c>
      <c r="M190" s="197">
        <f>(SUM('1.  LRAMVA Summary'!H$55:H$87)+SUM('1.  LRAMVA Summary'!H$88:H$89)*(MONTH($E190)-1)/12)*$H190</f>
        <v>0</v>
      </c>
      <c r="N190" s="197">
        <f>(SUM('1.  LRAMVA Summary'!I$55:I$87)+SUM('1.  LRAMVA Summary'!I$88:I$89)*(MONTH($E190)-1)/12)*$H190</f>
        <v>0</v>
      </c>
      <c r="O190" s="197">
        <f>(SUM('1.  LRAMVA Summary'!J$55:J$87)+SUM('1.  LRAMVA Summary'!J$88:J$89)*(MONTH($E190)-1)/12)*$H190</f>
        <v>0</v>
      </c>
      <c r="P190" s="197">
        <f>(SUM('1.  LRAMVA Summary'!K$55:K$87)+SUM('1.  LRAMVA Summary'!K$88:K$89)*(MONTH($E190)-1)/12)*$H190</f>
        <v>0</v>
      </c>
      <c r="Q190" s="197">
        <f>(SUM('1.  LRAMVA Summary'!L$55:L$87)+SUM('1.  LRAMVA Summary'!L$88:L$89)*(MONTH($E190)-1)/12)*$H190</f>
        <v>0</v>
      </c>
      <c r="R190" s="197">
        <f>(SUM('1.  LRAMVA Summary'!M$55:M$87)+SUM('1.  LRAMVA Summary'!M$88:M$89)*(MONTH($E190)-1)/12)*$H190</f>
        <v>0</v>
      </c>
      <c r="S190" s="197">
        <f>(SUM('1.  LRAMVA Summary'!N$55:N$87)+SUM('1.  LRAMVA Summary'!N$88:N$89)*(MONTH($E190)-1)/12)*$H190</f>
        <v>0</v>
      </c>
      <c r="T190" s="197">
        <f>(SUM('1.  LRAMVA Summary'!O$55:O$87)+SUM('1.  LRAMVA Summary'!O$88:O$89)*(MONTH($E190)-1)/12)*$H190</f>
        <v>0</v>
      </c>
      <c r="U190" s="197">
        <f>(SUM('1.  LRAMVA Summary'!P$55:P$87)+SUM('1.  LRAMVA Summary'!P$88:P$89)*(MONTH($E190)-1)/12)*$H190</f>
        <v>0</v>
      </c>
      <c r="V190" s="197">
        <f>(SUM('1.  LRAMVA Summary'!Q$55:Q$87)+SUM('1.  LRAMVA Summary'!Q$88:Q$89)*(MONTH($E190)-1)/12)*$H190</f>
        <v>0</v>
      </c>
      <c r="W190" s="198">
        <f t="shared" si="102"/>
        <v>268.25262955551688</v>
      </c>
    </row>
    <row r="191" spans="5:23">
      <c r="E191" s="181">
        <v>44896</v>
      </c>
      <c r="F191" s="181" t="s">
        <v>706</v>
      </c>
      <c r="G191" s="182" t="s">
        <v>69</v>
      </c>
      <c r="H191" s="207">
        <f>$C$62/12</f>
        <v>3.225E-3</v>
      </c>
      <c r="I191" s="197">
        <f>(SUM('1.  LRAMVA Summary'!D$55:D$87)+SUM('1.  LRAMVA Summary'!D$88:D$89)*(MONTH($E191)-1)/12)*$H191</f>
        <v>0</v>
      </c>
      <c r="J191" s="197">
        <f>(SUM('1.  LRAMVA Summary'!E$55:E$87)+SUM('1.  LRAMVA Summary'!E$88:E$89)*(MONTH($E191)-1)/12)*$H191</f>
        <v>-116.80835326096403</v>
      </c>
      <c r="K191" s="197">
        <f>(SUM('1.  LRAMVA Summary'!F$55:F$87)+SUM('1.  LRAMVA Summary'!F$88:F$89)*(MONTH($E191)-1)/12)*$H191</f>
        <v>396.82567024041037</v>
      </c>
      <c r="L191" s="197">
        <f>(SUM('1.  LRAMVA Summary'!G$55:G$87)+SUM('1.  LRAMVA Summary'!G$88:G$89)*(MONTH($E191)-1)/12)*$H191</f>
        <v>0</v>
      </c>
      <c r="M191" s="197">
        <f>(SUM('1.  LRAMVA Summary'!H$55:H$87)+SUM('1.  LRAMVA Summary'!H$88:H$89)*(MONTH($E191)-1)/12)*$H191</f>
        <v>0</v>
      </c>
      <c r="N191" s="197">
        <f>(SUM('1.  LRAMVA Summary'!I$55:I$87)+SUM('1.  LRAMVA Summary'!I$88:I$89)*(MONTH($E191)-1)/12)*$H191</f>
        <v>0</v>
      </c>
      <c r="O191" s="197">
        <f>(SUM('1.  LRAMVA Summary'!J$55:J$87)+SUM('1.  LRAMVA Summary'!J$88:J$89)*(MONTH($E191)-1)/12)*$H191</f>
        <v>0</v>
      </c>
      <c r="P191" s="197">
        <f>(SUM('1.  LRAMVA Summary'!K$55:K$87)+SUM('1.  LRAMVA Summary'!K$88:K$89)*(MONTH($E191)-1)/12)*$H191</f>
        <v>0</v>
      </c>
      <c r="Q191" s="197">
        <f>(SUM('1.  LRAMVA Summary'!L$55:L$87)+SUM('1.  LRAMVA Summary'!L$88:L$89)*(MONTH($E191)-1)/12)*$H191</f>
        <v>0</v>
      </c>
      <c r="R191" s="197">
        <f>(SUM('1.  LRAMVA Summary'!M$55:M$87)+SUM('1.  LRAMVA Summary'!M$88:M$89)*(MONTH($E191)-1)/12)*$H191</f>
        <v>0</v>
      </c>
      <c r="S191" s="197">
        <f>(SUM('1.  LRAMVA Summary'!N$55:N$87)+SUM('1.  LRAMVA Summary'!N$88:N$89)*(MONTH($E191)-1)/12)*$H191</f>
        <v>0</v>
      </c>
      <c r="T191" s="197">
        <f>(SUM('1.  LRAMVA Summary'!O$55:O$87)+SUM('1.  LRAMVA Summary'!O$88:O$89)*(MONTH($E191)-1)/12)*$H191</f>
        <v>0</v>
      </c>
      <c r="U191" s="197">
        <f>(SUM('1.  LRAMVA Summary'!P$55:P$87)+SUM('1.  LRAMVA Summary'!P$88:P$89)*(MONTH($E191)-1)/12)*$H191</f>
        <v>0</v>
      </c>
      <c r="V191" s="197">
        <f>(SUM('1.  LRAMVA Summary'!Q$55:Q$87)+SUM('1.  LRAMVA Summary'!Q$88:Q$89)*(MONTH($E191)-1)/12)*$H191</f>
        <v>0</v>
      </c>
      <c r="W191" s="198">
        <f>SUM(I191:V191)</f>
        <v>280.01731697944638</v>
      </c>
    </row>
    <row r="192" spans="5:23" ht="15" thickBot="1">
      <c r="E192" s="183" t="s">
        <v>704</v>
      </c>
      <c r="F192" s="183"/>
      <c r="G192" s="184"/>
      <c r="H192" s="185"/>
      <c r="I192" s="186">
        <f>SUM(I179:I191)</f>
        <v>0</v>
      </c>
      <c r="J192" s="186">
        <f>SUM(J179:J191)</f>
        <v>-634.92600255968239</v>
      </c>
      <c r="K192" s="186">
        <f t="shared" ref="K192:V192" si="104">SUM(K179:K191)</f>
        <v>2187.0178523143886</v>
      </c>
      <c r="L192" s="186">
        <f t="shared" si="104"/>
        <v>0</v>
      </c>
      <c r="M192" s="186">
        <f t="shared" si="104"/>
        <v>0</v>
      </c>
      <c r="N192" s="186">
        <f t="shared" si="104"/>
        <v>0</v>
      </c>
      <c r="O192" s="186">
        <f t="shared" si="104"/>
        <v>0</v>
      </c>
      <c r="P192" s="186">
        <f t="shared" si="104"/>
        <v>0</v>
      </c>
      <c r="Q192" s="186">
        <f t="shared" si="104"/>
        <v>0</v>
      </c>
      <c r="R192" s="186">
        <f t="shared" si="104"/>
        <v>0</v>
      </c>
      <c r="S192" s="186">
        <f t="shared" si="104"/>
        <v>0</v>
      </c>
      <c r="T192" s="186">
        <f t="shared" si="104"/>
        <v>0</v>
      </c>
      <c r="U192" s="186">
        <f t="shared" si="104"/>
        <v>0</v>
      </c>
      <c r="V192" s="186">
        <f t="shared" si="104"/>
        <v>0</v>
      </c>
      <c r="W192" s="186">
        <f>SUM(W179:W191)</f>
        <v>1552.0918497547063</v>
      </c>
    </row>
    <row r="193" spans="5:23" ht="15" thickTop="1">
      <c r="E193" s="712" t="s">
        <v>67</v>
      </c>
      <c r="F193" s="712"/>
      <c r="G193" s="713"/>
      <c r="H193" s="714"/>
      <c r="I193" s="715"/>
      <c r="J193" s="715"/>
      <c r="K193" s="715"/>
      <c r="L193" s="715"/>
      <c r="M193" s="715"/>
      <c r="N193" s="715"/>
      <c r="O193" s="715"/>
      <c r="P193" s="715"/>
      <c r="Q193" s="715"/>
      <c r="R193" s="715"/>
      <c r="S193" s="715"/>
      <c r="T193" s="715"/>
      <c r="U193" s="715"/>
      <c r="V193" s="715"/>
      <c r="W193" s="716"/>
    </row>
    <row r="194" spans="5:23">
      <c r="E194" s="192" t="s">
        <v>1119</v>
      </c>
      <c r="F194" s="192"/>
      <c r="G194" s="193"/>
      <c r="H194" s="194"/>
      <c r="I194" s="195">
        <f>I192+I193</f>
        <v>0</v>
      </c>
      <c r="J194" s="195">
        <f t="shared" ref="J194:W194" si="105">J192+J193</f>
        <v>-634.92600255968239</v>
      </c>
      <c r="K194" s="195">
        <f t="shared" si="105"/>
        <v>2187.0178523143886</v>
      </c>
      <c r="L194" s="195">
        <f t="shared" si="105"/>
        <v>0</v>
      </c>
      <c r="M194" s="195">
        <f t="shared" si="105"/>
        <v>0</v>
      </c>
      <c r="N194" s="195">
        <f t="shared" si="105"/>
        <v>0</v>
      </c>
      <c r="O194" s="195">
        <f t="shared" si="105"/>
        <v>0</v>
      </c>
      <c r="P194" s="195">
        <f t="shared" si="105"/>
        <v>0</v>
      </c>
      <c r="Q194" s="195">
        <f t="shared" si="105"/>
        <v>0</v>
      </c>
      <c r="R194" s="195">
        <f t="shared" si="105"/>
        <v>0</v>
      </c>
      <c r="S194" s="195">
        <f t="shared" si="105"/>
        <v>0</v>
      </c>
      <c r="T194" s="195">
        <f t="shared" si="105"/>
        <v>0</v>
      </c>
      <c r="U194" s="195">
        <f t="shared" si="105"/>
        <v>0</v>
      </c>
      <c r="V194" s="195">
        <f t="shared" si="105"/>
        <v>0</v>
      </c>
      <c r="W194" s="195">
        <f t="shared" si="105"/>
        <v>1552.0918497547063</v>
      </c>
    </row>
    <row r="195" spans="5:23">
      <c r="E195" s="181">
        <v>44927</v>
      </c>
      <c r="F195" s="181" t="s">
        <v>1121</v>
      </c>
      <c r="G195" s="182" t="s">
        <v>65</v>
      </c>
      <c r="H195" s="207">
        <f>$C$63/12</f>
        <v>3.9416666666666671E-3</v>
      </c>
      <c r="I195" s="197">
        <f>(SUM('1.  LRAMVA Summary'!D$55:D$87)+SUM('1.  LRAMVA Summary'!D$88:D$89)*(MONTH($E195)-1)/12)*$H195</f>
        <v>0</v>
      </c>
      <c r="J195" s="197">
        <f>(SUM('1.  LRAMVA Summary'!E$55:E$87)+SUM('1.  LRAMVA Summary'!E$88:E$89)*(MONTH($E195)-1)/12)*$H195</f>
        <v>-70.9159466277615</v>
      </c>
      <c r="K195" s="197">
        <f>(SUM('1.  LRAMVA Summary'!F$55:F$87)+SUM('1.  LRAMVA Summary'!F$88:F$89)*(MONTH($E195)-1)/12)*$H195</f>
        <v>254.98964756981101</v>
      </c>
      <c r="L195" s="197">
        <f>(SUM('1.  LRAMVA Summary'!G$55:G$87)+SUM('1.  LRAMVA Summary'!G$88:G$89)*(MONTH($E195)-1)/12)*$H195</f>
        <v>0</v>
      </c>
      <c r="M195" s="197">
        <f>(SUM('1.  LRAMVA Summary'!H$55:H$87)+SUM('1.  LRAMVA Summary'!H$88:H$89)*(MONTH($E195)-1)/12)*$H195</f>
        <v>0</v>
      </c>
      <c r="N195" s="197">
        <f>(SUM('1.  LRAMVA Summary'!I$55:I$87)+SUM('1.  LRAMVA Summary'!I$88:I$89)*(MONTH($E195)-1)/12)*$H195</f>
        <v>0</v>
      </c>
      <c r="O195" s="197">
        <f>(SUM('1.  LRAMVA Summary'!J$55:J$87)+SUM('1.  LRAMVA Summary'!J$88:J$89)*(MONTH($E195)-1)/12)*$H195</f>
        <v>0</v>
      </c>
      <c r="P195" s="197">
        <f>(SUM('1.  LRAMVA Summary'!K$55:K$87)+SUM('1.  LRAMVA Summary'!K$88:K$89)*(MONTH($E195)-1)/12)*$H195</f>
        <v>0</v>
      </c>
      <c r="Q195" s="197">
        <f>(SUM('1.  LRAMVA Summary'!L$55:L$87)+SUM('1.  LRAMVA Summary'!L$88:L$89)*(MONTH($E195)-1)/12)*$H195</f>
        <v>0</v>
      </c>
      <c r="R195" s="197">
        <f>(SUM('1.  LRAMVA Summary'!M$55:M$87)+SUM('1.  LRAMVA Summary'!M$88:M$89)*(MONTH($E195)-1)/12)*$H195</f>
        <v>0</v>
      </c>
      <c r="S195" s="197">
        <f>(SUM('1.  LRAMVA Summary'!N$55:N$87)+SUM('1.  LRAMVA Summary'!N$88:N$89)*(MONTH($E195)-1)/12)*$H195</f>
        <v>0</v>
      </c>
      <c r="T195" s="197">
        <f>(SUM('1.  LRAMVA Summary'!O$55:O$87)+SUM('1.  LRAMVA Summary'!O$88:O$89)*(MONTH($E195)-1)/12)*$H195</f>
        <v>0</v>
      </c>
      <c r="U195" s="197">
        <f>(SUM('1.  LRAMVA Summary'!P$55:P$87)+SUM('1.  LRAMVA Summary'!P$88:P$89)*(MONTH($E195)-1)/12)*$H195</f>
        <v>0</v>
      </c>
      <c r="V195" s="197">
        <f>(SUM('1.  LRAMVA Summary'!Q$55:Q$87)+SUM('1.  LRAMVA Summary'!Q$88:Q$89)*(MONTH($E195)-1)/12)*$H195</f>
        <v>0</v>
      </c>
      <c r="W195" s="198">
        <f>SUM(I195:V195)</f>
        <v>184.07370094204953</v>
      </c>
    </row>
    <row r="196" spans="5:23">
      <c r="E196" s="181">
        <v>44958</v>
      </c>
      <c r="F196" s="181" t="s">
        <v>1121</v>
      </c>
      <c r="G196" s="182" t="s">
        <v>65</v>
      </c>
      <c r="H196" s="207">
        <f>$C$63/12</f>
        <v>3.9416666666666671E-3</v>
      </c>
      <c r="I196" s="197">
        <f>(SUM('1.  LRAMVA Summary'!D$55:D$87)+SUM('1.  LRAMVA Summary'!D$88:D$89)*(MONTH($E196)-1)/12)*$H196</f>
        <v>0</v>
      </c>
      <c r="J196" s="197">
        <f>(SUM('1.  LRAMVA Summary'!E$55:E$87)+SUM('1.  LRAMVA Summary'!E$88:E$89)*(MONTH($E196)-1)/12)*$H196</f>
        <v>-77.447748306758982</v>
      </c>
      <c r="K196" s="197">
        <f>(SUM('1.  LRAMVA Summary'!F$55:F$87)+SUM('1.  LRAMVA Summary'!F$88:F$89)*(MONTH($E196)-1)/12)*$H196</f>
        <v>275.90051165583344</v>
      </c>
      <c r="L196" s="197">
        <f>(SUM('1.  LRAMVA Summary'!G$55:G$87)+SUM('1.  LRAMVA Summary'!G$88:G$89)*(MONTH($E196)-1)/12)*$H196</f>
        <v>0</v>
      </c>
      <c r="M196" s="197">
        <f>(SUM('1.  LRAMVA Summary'!H$55:H$87)+SUM('1.  LRAMVA Summary'!H$88:H$89)*(MONTH($E196)-1)/12)*$H196</f>
        <v>0</v>
      </c>
      <c r="N196" s="197">
        <f>(SUM('1.  LRAMVA Summary'!I$55:I$87)+SUM('1.  LRAMVA Summary'!I$88:I$89)*(MONTH($E196)-1)/12)*$H196</f>
        <v>0</v>
      </c>
      <c r="O196" s="197">
        <f>(SUM('1.  LRAMVA Summary'!J$55:J$87)+SUM('1.  LRAMVA Summary'!J$88:J$89)*(MONTH($E196)-1)/12)*$H196</f>
        <v>0</v>
      </c>
      <c r="P196" s="197">
        <f>(SUM('1.  LRAMVA Summary'!K$55:K$87)+SUM('1.  LRAMVA Summary'!K$88:K$89)*(MONTH($E196)-1)/12)*$H196</f>
        <v>0</v>
      </c>
      <c r="Q196" s="197">
        <f>(SUM('1.  LRAMVA Summary'!L$55:L$87)+SUM('1.  LRAMVA Summary'!L$88:L$89)*(MONTH($E196)-1)/12)*$H196</f>
        <v>0</v>
      </c>
      <c r="R196" s="197">
        <f>(SUM('1.  LRAMVA Summary'!M$55:M$87)+SUM('1.  LRAMVA Summary'!M$88:M$89)*(MONTH($E196)-1)/12)*$H196</f>
        <v>0</v>
      </c>
      <c r="S196" s="197">
        <f>(SUM('1.  LRAMVA Summary'!N$55:N$87)+SUM('1.  LRAMVA Summary'!N$88:N$89)*(MONTH($E196)-1)/12)*$H196</f>
        <v>0</v>
      </c>
      <c r="T196" s="197">
        <f>(SUM('1.  LRAMVA Summary'!O$55:O$87)+SUM('1.  LRAMVA Summary'!O$88:O$89)*(MONTH($E196)-1)/12)*$H196</f>
        <v>0</v>
      </c>
      <c r="U196" s="197">
        <f>(SUM('1.  LRAMVA Summary'!P$55:P$87)+SUM('1.  LRAMVA Summary'!P$88:P$89)*(MONTH($E196)-1)/12)*$H196</f>
        <v>0</v>
      </c>
      <c r="V196" s="197">
        <f>(SUM('1.  LRAMVA Summary'!Q$55:Q$87)+SUM('1.  LRAMVA Summary'!Q$88:Q$89)*(MONTH($E196)-1)/12)*$H196</f>
        <v>0</v>
      </c>
      <c r="W196" s="198">
        <f t="shared" ref="W196:W205" si="106">SUM(I196:V196)</f>
        <v>198.45276334907447</v>
      </c>
    </row>
    <row r="197" spans="5:23">
      <c r="E197" s="181">
        <v>44986</v>
      </c>
      <c r="F197" s="181" t="s">
        <v>1121</v>
      </c>
      <c r="G197" s="182" t="s">
        <v>65</v>
      </c>
      <c r="H197" s="207">
        <f>$C$63/12</f>
        <v>3.9416666666666671E-3</v>
      </c>
      <c r="I197" s="197">
        <f>(SUM('1.  LRAMVA Summary'!D$55:D$87)+SUM('1.  LRAMVA Summary'!D$88:D$89)*(MONTH($E197)-1)/12)*$H197</f>
        <v>0</v>
      </c>
      <c r="J197" s="197">
        <f>(SUM('1.  LRAMVA Summary'!E$55:E$87)+SUM('1.  LRAMVA Summary'!E$88:E$89)*(MONTH($E197)-1)/12)*$H197</f>
        <v>-83.979549985756464</v>
      </c>
      <c r="K197" s="197">
        <f>(SUM('1.  LRAMVA Summary'!F$55:F$87)+SUM('1.  LRAMVA Summary'!F$88:F$89)*(MONTH($E197)-1)/12)*$H197</f>
        <v>296.81137574185578</v>
      </c>
      <c r="L197" s="197">
        <f>(SUM('1.  LRAMVA Summary'!G$55:G$87)+SUM('1.  LRAMVA Summary'!G$88:G$89)*(MONTH($E197)-1)/12)*$H197</f>
        <v>0</v>
      </c>
      <c r="M197" s="197">
        <f>(SUM('1.  LRAMVA Summary'!H$55:H$87)+SUM('1.  LRAMVA Summary'!H$88:H$89)*(MONTH($E197)-1)/12)*$H197</f>
        <v>0</v>
      </c>
      <c r="N197" s="197">
        <f>(SUM('1.  LRAMVA Summary'!I$55:I$87)+SUM('1.  LRAMVA Summary'!I$88:I$89)*(MONTH($E197)-1)/12)*$H197</f>
        <v>0</v>
      </c>
      <c r="O197" s="197">
        <f>(SUM('1.  LRAMVA Summary'!J$55:J$87)+SUM('1.  LRAMVA Summary'!J$88:J$89)*(MONTH($E197)-1)/12)*$H197</f>
        <v>0</v>
      </c>
      <c r="P197" s="197">
        <f>(SUM('1.  LRAMVA Summary'!K$55:K$87)+SUM('1.  LRAMVA Summary'!K$88:K$89)*(MONTH($E197)-1)/12)*$H197</f>
        <v>0</v>
      </c>
      <c r="Q197" s="197">
        <f>(SUM('1.  LRAMVA Summary'!L$55:L$87)+SUM('1.  LRAMVA Summary'!L$88:L$89)*(MONTH($E197)-1)/12)*$H197</f>
        <v>0</v>
      </c>
      <c r="R197" s="197">
        <f>(SUM('1.  LRAMVA Summary'!M$55:M$87)+SUM('1.  LRAMVA Summary'!M$88:M$89)*(MONTH($E197)-1)/12)*$H197</f>
        <v>0</v>
      </c>
      <c r="S197" s="197">
        <f>(SUM('1.  LRAMVA Summary'!N$55:N$87)+SUM('1.  LRAMVA Summary'!N$88:N$89)*(MONTH($E197)-1)/12)*$H197</f>
        <v>0</v>
      </c>
      <c r="T197" s="197">
        <f>(SUM('1.  LRAMVA Summary'!O$55:O$87)+SUM('1.  LRAMVA Summary'!O$88:O$89)*(MONTH($E197)-1)/12)*$H197</f>
        <v>0</v>
      </c>
      <c r="U197" s="197">
        <f>(SUM('1.  LRAMVA Summary'!P$55:P$87)+SUM('1.  LRAMVA Summary'!P$88:P$89)*(MONTH($E197)-1)/12)*$H197</f>
        <v>0</v>
      </c>
      <c r="V197" s="197">
        <f>(SUM('1.  LRAMVA Summary'!Q$55:Q$87)+SUM('1.  LRAMVA Summary'!Q$88:Q$89)*(MONTH($E197)-1)/12)*$H197</f>
        <v>0</v>
      </c>
      <c r="W197" s="198">
        <f t="shared" si="106"/>
        <v>212.83182575609931</v>
      </c>
    </row>
    <row r="198" spans="5:23">
      <c r="E198" s="181">
        <v>45017</v>
      </c>
      <c r="F198" s="181" t="s">
        <v>1121</v>
      </c>
      <c r="G198" s="182" t="s">
        <v>66</v>
      </c>
      <c r="H198" s="207">
        <f>$C$63/12</f>
        <v>3.9416666666666671E-3</v>
      </c>
      <c r="I198" s="197">
        <f>(SUM('1.  LRAMVA Summary'!D$55:D$87)+SUM('1.  LRAMVA Summary'!D$88:D$89)*(MONTH($E198)-1)/12)*$H198</f>
        <v>0</v>
      </c>
      <c r="J198" s="197">
        <f>(SUM('1.  LRAMVA Summary'!E$55:E$87)+SUM('1.  LRAMVA Summary'!E$88:E$89)*(MONTH($E198)-1)/12)*$H198</f>
        <v>-90.511351664753946</v>
      </c>
      <c r="K198" s="197">
        <f>(SUM('1.  LRAMVA Summary'!F$55:F$87)+SUM('1.  LRAMVA Summary'!F$88:F$89)*(MONTH($E198)-1)/12)*$H198</f>
        <v>317.72223982787818</v>
      </c>
      <c r="L198" s="197">
        <f>(SUM('1.  LRAMVA Summary'!G$55:G$87)+SUM('1.  LRAMVA Summary'!G$88:G$89)*(MONTH($E198)-1)/12)*$H198</f>
        <v>0</v>
      </c>
      <c r="M198" s="197">
        <f>(SUM('1.  LRAMVA Summary'!H$55:H$87)+SUM('1.  LRAMVA Summary'!H$88:H$89)*(MONTH($E198)-1)/12)*$H198</f>
        <v>0</v>
      </c>
      <c r="N198" s="197">
        <f>(SUM('1.  LRAMVA Summary'!I$55:I$87)+SUM('1.  LRAMVA Summary'!I$88:I$89)*(MONTH($E198)-1)/12)*$H198</f>
        <v>0</v>
      </c>
      <c r="O198" s="197">
        <f>(SUM('1.  LRAMVA Summary'!J$55:J$87)+SUM('1.  LRAMVA Summary'!J$88:J$89)*(MONTH($E198)-1)/12)*$H198</f>
        <v>0</v>
      </c>
      <c r="P198" s="197">
        <f>(SUM('1.  LRAMVA Summary'!K$55:K$87)+SUM('1.  LRAMVA Summary'!K$88:K$89)*(MONTH($E198)-1)/12)*$H198</f>
        <v>0</v>
      </c>
      <c r="Q198" s="197">
        <f>(SUM('1.  LRAMVA Summary'!L$55:L$87)+SUM('1.  LRAMVA Summary'!L$88:L$89)*(MONTH($E198)-1)/12)*$H198</f>
        <v>0</v>
      </c>
      <c r="R198" s="197">
        <f>(SUM('1.  LRAMVA Summary'!M$55:M$87)+SUM('1.  LRAMVA Summary'!M$88:M$89)*(MONTH($E198)-1)/12)*$H198</f>
        <v>0</v>
      </c>
      <c r="S198" s="197">
        <f>(SUM('1.  LRAMVA Summary'!N$55:N$87)+SUM('1.  LRAMVA Summary'!N$88:N$89)*(MONTH($E198)-1)/12)*$H198</f>
        <v>0</v>
      </c>
      <c r="T198" s="197">
        <f>(SUM('1.  LRAMVA Summary'!O$55:O$87)+SUM('1.  LRAMVA Summary'!O$88:O$89)*(MONTH($E198)-1)/12)*$H198</f>
        <v>0</v>
      </c>
      <c r="U198" s="197">
        <f>(SUM('1.  LRAMVA Summary'!P$55:P$87)+SUM('1.  LRAMVA Summary'!P$88:P$89)*(MONTH($E198)-1)/12)*$H198</f>
        <v>0</v>
      </c>
      <c r="V198" s="197">
        <f>(SUM('1.  LRAMVA Summary'!Q$55:Q$87)+SUM('1.  LRAMVA Summary'!Q$88:Q$89)*(MONTH($E198)-1)/12)*$H198</f>
        <v>0</v>
      </c>
      <c r="W198" s="198">
        <f t="shared" si="106"/>
        <v>227.21088816312425</v>
      </c>
    </row>
    <row r="199" spans="5:23">
      <c r="E199" s="181">
        <v>45047</v>
      </c>
      <c r="F199" s="181" t="s">
        <v>1121</v>
      </c>
      <c r="G199" s="182" t="s">
        <v>66</v>
      </c>
      <c r="H199" s="207"/>
      <c r="I199" s="197">
        <f>(SUM('1.  LRAMVA Summary'!D$55:D$87)+SUM('1.  LRAMVA Summary'!D$88:D$89)*(MONTH($E199)-1)/12)*$H199</f>
        <v>0</v>
      </c>
      <c r="J199" s="197">
        <f>(SUM('1.  LRAMVA Summary'!E$55:E$87)+SUM('1.  LRAMVA Summary'!E$88:E$89)*(MONTH($E199)-1)/12)*$H199</f>
        <v>0</v>
      </c>
      <c r="K199" s="197">
        <f>(SUM('1.  LRAMVA Summary'!F$55:F$87)+SUM('1.  LRAMVA Summary'!F$88:F$89)*(MONTH($E199)-1)/12)*$H199</f>
        <v>0</v>
      </c>
      <c r="L199" s="197">
        <f>(SUM('1.  LRAMVA Summary'!G$55:G$87)+SUM('1.  LRAMVA Summary'!G$88:G$89)*(MONTH($E199)-1)/12)*$H199</f>
        <v>0</v>
      </c>
      <c r="M199" s="197">
        <f>(SUM('1.  LRAMVA Summary'!H$55:H$87)+SUM('1.  LRAMVA Summary'!H$88:H$89)*(MONTH($E199)-1)/12)*$H199</f>
        <v>0</v>
      </c>
      <c r="N199" s="197">
        <f>(SUM('1.  LRAMVA Summary'!I$55:I$87)+SUM('1.  LRAMVA Summary'!I$88:I$89)*(MONTH($E199)-1)/12)*$H199</f>
        <v>0</v>
      </c>
      <c r="O199" s="197">
        <f>(SUM('1.  LRAMVA Summary'!J$55:J$87)+SUM('1.  LRAMVA Summary'!J$88:J$89)*(MONTH($E199)-1)/12)*$H199</f>
        <v>0</v>
      </c>
      <c r="P199" s="197">
        <f>(SUM('1.  LRAMVA Summary'!K$55:K$87)+SUM('1.  LRAMVA Summary'!K$88:K$89)*(MONTH($E199)-1)/12)*$H199</f>
        <v>0</v>
      </c>
      <c r="Q199" s="197">
        <f>(SUM('1.  LRAMVA Summary'!L$55:L$87)+SUM('1.  LRAMVA Summary'!L$88:L$89)*(MONTH($E199)-1)/12)*$H199</f>
        <v>0</v>
      </c>
      <c r="R199" s="197">
        <f>(SUM('1.  LRAMVA Summary'!M$55:M$87)+SUM('1.  LRAMVA Summary'!M$88:M$89)*(MONTH($E199)-1)/12)*$H199</f>
        <v>0</v>
      </c>
      <c r="S199" s="197">
        <f>(SUM('1.  LRAMVA Summary'!N$55:N$87)+SUM('1.  LRAMVA Summary'!N$88:N$89)*(MONTH($E199)-1)/12)*$H199</f>
        <v>0</v>
      </c>
      <c r="T199" s="197">
        <f>(SUM('1.  LRAMVA Summary'!O$55:O$87)+SUM('1.  LRAMVA Summary'!O$88:O$89)*(MONTH($E199)-1)/12)*$H199</f>
        <v>0</v>
      </c>
      <c r="U199" s="197">
        <f>(SUM('1.  LRAMVA Summary'!P$55:P$87)+SUM('1.  LRAMVA Summary'!P$88:P$89)*(MONTH($E199)-1)/12)*$H199</f>
        <v>0</v>
      </c>
      <c r="V199" s="197">
        <f>(SUM('1.  LRAMVA Summary'!Q$55:Q$87)+SUM('1.  LRAMVA Summary'!Q$88:Q$89)*(MONTH($E199)-1)/12)*$H199</f>
        <v>0</v>
      </c>
      <c r="W199" s="198">
        <f t="shared" si="106"/>
        <v>0</v>
      </c>
    </row>
    <row r="200" spans="5:23">
      <c r="E200" s="181">
        <v>45078</v>
      </c>
      <c r="F200" s="181" t="s">
        <v>1121</v>
      </c>
      <c r="G200" s="182" t="s">
        <v>66</v>
      </c>
      <c r="H200" s="207"/>
      <c r="I200" s="197">
        <f>(SUM('1.  LRAMVA Summary'!D$55:D$87)+SUM('1.  LRAMVA Summary'!D$88:D$89)*(MONTH($E200)-1)/12)*$H200</f>
        <v>0</v>
      </c>
      <c r="J200" s="197">
        <f>(SUM('1.  LRAMVA Summary'!E$55:E$87)+SUM('1.  LRAMVA Summary'!E$88:E$89)*(MONTH($E200)-1)/12)*$H200</f>
        <v>0</v>
      </c>
      <c r="K200" s="197">
        <f>(SUM('1.  LRAMVA Summary'!F$55:F$87)+SUM('1.  LRAMVA Summary'!F$88:F$89)*(MONTH($E200)-1)/12)*$H200</f>
        <v>0</v>
      </c>
      <c r="L200" s="197">
        <f>(SUM('1.  LRAMVA Summary'!G$55:G$87)+SUM('1.  LRAMVA Summary'!G$88:G$89)*(MONTH($E200)-1)/12)*$H200</f>
        <v>0</v>
      </c>
      <c r="M200" s="197">
        <f>(SUM('1.  LRAMVA Summary'!H$55:H$87)+SUM('1.  LRAMVA Summary'!H$88:H$89)*(MONTH($E200)-1)/12)*$H200</f>
        <v>0</v>
      </c>
      <c r="N200" s="197">
        <f>(SUM('1.  LRAMVA Summary'!I$55:I$87)+SUM('1.  LRAMVA Summary'!I$88:I$89)*(MONTH($E200)-1)/12)*$H200</f>
        <v>0</v>
      </c>
      <c r="O200" s="197">
        <f>(SUM('1.  LRAMVA Summary'!J$55:J$87)+SUM('1.  LRAMVA Summary'!J$88:J$89)*(MONTH($E200)-1)/12)*$H200</f>
        <v>0</v>
      </c>
      <c r="P200" s="197">
        <f>(SUM('1.  LRAMVA Summary'!K$55:K$87)+SUM('1.  LRAMVA Summary'!K$88:K$89)*(MONTH($E200)-1)/12)*$H200</f>
        <v>0</v>
      </c>
      <c r="Q200" s="197">
        <f>(SUM('1.  LRAMVA Summary'!L$55:L$87)+SUM('1.  LRAMVA Summary'!L$88:L$89)*(MONTH($E200)-1)/12)*$H200</f>
        <v>0</v>
      </c>
      <c r="R200" s="197">
        <f>(SUM('1.  LRAMVA Summary'!M$55:M$87)+SUM('1.  LRAMVA Summary'!M$88:M$89)*(MONTH($E200)-1)/12)*$H200</f>
        <v>0</v>
      </c>
      <c r="S200" s="197">
        <f>(SUM('1.  LRAMVA Summary'!N$55:N$87)+SUM('1.  LRAMVA Summary'!N$88:N$89)*(MONTH($E200)-1)/12)*$H200</f>
        <v>0</v>
      </c>
      <c r="T200" s="197">
        <f>(SUM('1.  LRAMVA Summary'!O$55:O$87)+SUM('1.  LRAMVA Summary'!O$88:O$89)*(MONTH($E200)-1)/12)*$H200</f>
        <v>0</v>
      </c>
      <c r="U200" s="197">
        <f>(SUM('1.  LRAMVA Summary'!P$55:P$87)+SUM('1.  LRAMVA Summary'!P$88:P$89)*(MONTH($E200)-1)/12)*$H200</f>
        <v>0</v>
      </c>
      <c r="V200" s="197">
        <f>(SUM('1.  LRAMVA Summary'!Q$55:Q$87)+SUM('1.  LRAMVA Summary'!Q$88:Q$89)*(MONTH($E200)-1)/12)*$H200</f>
        <v>0</v>
      </c>
      <c r="W200" s="198">
        <f t="shared" si="106"/>
        <v>0</v>
      </c>
    </row>
    <row r="201" spans="5:23">
      <c r="E201" s="181">
        <v>45108</v>
      </c>
      <c r="F201" s="181" t="s">
        <v>1121</v>
      </c>
      <c r="G201" s="182" t="s">
        <v>68</v>
      </c>
      <c r="H201" s="207"/>
      <c r="I201" s="197">
        <f>(SUM('1.  LRAMVA Summary'!D$55:D$87)+SUM('1.  LRAMVA Summary'!D$88:D$89)*(MONTH($E201)-1)/12)*$H201</f>
        <v>0</v>
      </c>
      <c r="J201" s="197">
        <f>(SUM('1.  LRAMVA Summary'!E$55:E$87)+SUM('1.  LRAMVA Summary'!E$88:E$89)*(MONTH($E201)-1)/12)*$H201</f>
        <v>0</v>
      </c>
      <c r="K201" s="197">
        <f>(SUM('1.  LRAMVA Summary'!F$55:F$87)+SUM('1.  LRAMVA Summary'!F$88:F$89)*(MONTH($E201)-1)/12)*$H201</f>
        <v>0</v>
      </c>
      <c r="L201" s="197">
        <f>(SUM('1.  LRAMVA Summary'!G$55:G$87)+SUM('1.  LRAMVA Summary'!G$88:G$89)*(MONTH($E201)-1)/12)*$H201</f>
        <v>0</v>
      </c>
      <c r="M201" s="197">
        <f>(SUM('1.  LRAMVA Summary'!H$55:H$87)+SUM('1.  LRAMVA Summary'!H$88:H$89)*(MONTH($E201)-1)/12)*$H201</f>
        <v>0</v>
      </c>
      <c r="N201" s="197">
        <f>(SUM('1.  LRAMVA Summary'!I$55:I$87)+SUM('1.  LRAMVA Summary'!I$88:I$89)*(MONTH($E201)-1)/12)*$H201</f>
        <v>0</v>
      </c>
      <c r="O201" s="197">
        <f>(SUM('1.  LRAMVA Summary'!J$55:J$87)+SUM('1.  LRAMVA Summary'!J$88:J$89)*(MONTH($E201)-1)/12)*$H201</f>
        <v>0</v>
      </c>
      <c r="P201" s="197">
        <f>(SUM('1.  LRAMVA Summary'!K$55:K$87)+SUM('1.  LRAMVA Summary'!K$88:K$89)*(MONTH($E201)-1)/12)*$H201</f>
        <v>0</v>
      </c>
      <c r="Q201" s="197">
        <f>(SUM('1.  LRAMVA Summary'!L$55:L$87)+SUM('1.  LRAMVA Summary'!L$88:L$89)*(MONTH($E201)-1)/12)*$H201</f>
        <v>0</v>
      </c>
      <c r="R201" s="197">
        <f>(SUM('1.  LRAMVA Summary'!M$55:M$87)+SUM('1.  LRAMVA Summary'!M$88:M$89)*(MONTH($E201)-1)/12)*$H201</f>
        <v>0</v>
      </c>
      <c r="S201" s="197">
        <f>(SUM('1.  LRAMVA Summary'!N$55:N$87)+SUM('1.  LRAMVA Summary'!N$88:N$89)*(MONTH($E201)-1)/12)*$H201</f>
        <v>0</v>
      </c>
      <c r="T201" s="197">
        <f>(SUM('1.  LRAMVA Summary'!O$55:O$87)+SUM('1.  LRAMVA Summary'!O$88:O$89)*(MONTH($E201)-1)/12)*$H201</f>
        <v>0</v>
      </c>
      <c r="U201" s="197">
        <f>(SUM('1.  LRAMVA Summary'!P$55:P$87)+SUM('1.  LRAMVA Summary'!P$88:P$89)*(MONTH($E201)-1)/12)*$H201</f>
        <v>0</v>
      </c>
      <c r="V201" s="197">
        <f>(SUM('1.  LRAMVA Summary'!Q$55:Q$87)+SUM('1.  LRAMVA Summary'!Q$88:Q$89)*(MONTH($E201)-1)/12)*$H201</f>
        <v>0</v>
      </c>
      <c r="W201" s="198">
        <f t="shared" si="106"/>
        <v>0</v>
      </c>
    </row>
    <row r="202" spans="5:23">
      <c r="E202" s="181">
        <v>45139</v>
      </c>
      <c r="F202" s="181" t="s">
        <v>1121</v>
      </c>
      <c r="G202" s="182" t="s">
        <v>68</v>
      </c>
      <c r="H202" s="207"/>
      <c r="I202" s="197">
        <f>(SUM('1.  LRAMVA Summary'!D$55:D$87)+SUM('1.  LRAMVA Summary'!D$88:D$89)*(MONTH($E202)-1)/12)*$H202</f>
        <v>0</v>
      </c>
      <c r="J202" s="197">
        <f>(SUM('1.  LRAMVA Summary'!E$55:E$87)+SUM('1.  LRAMVA Summary'!E$88:E$89)*(MONTH($E202)-1)/12)*$H202</f>
        <v>0</v>
      </c>
      <c r="K202" s="197">
        <f>(SUM('1.  LRAMVA Summary'!F$55:F$87)+SUM('1.  LRAMVA Summary'!F$88:F$89)*(MONTH($E202)-1)/12)*$H202</f>
        <v>0</v>
      </c>
      <c r="L202" s="197">
        <f>(SUM('1.  LRAMVA Summary'!G$55:G$87)+SUM('1.  LRAMVA Summary'!G$88:G$89)*(MONTH($E202)-1)/12)*$H202</f>
        <v>0</v>
      </c>
      <c r="M202" s="197">
        <f>(SUM('1.  LRAMVA Summary'!H$55:H$87)+SUM('1.  LRAMVA Summary'!H$88:H$89)*(MONTH($E202)-1)/12)*$H202</f>
        <v>0</v>
      </c>
      <c r="N202" s="197">
        <f>(SUM('1.  LRAMVA Summary'!I$55:I$87)+SUM('1.  LRAMVA Summary'!I$88:I$89)*(MONTH($E202)-1)/12)*$H202</f>
        <v>0</v>
      </c>
      <c r="O202" s="197">
        <f>(SUM('1.  LRAMVA Summary'!J$55:J$87)+SUM('1.  LRAMVA Summary'!J$88:J$89)*(MONTH($E202)-1)/12)*$H202</f>
        <v>0</v>
      </c>
      <c r="P202" s="197">
        <f>(SUM('1.  LRAMVA Summary'!K$55:K$87)+SUM('1.  LRAMVA Summary'!K$88:K$89)*(MONTH($E202)-1)/12)*$H202</f>
        <v>0</v>
      </c>
      <c r="Q202" s="197">
        <f>(SUM('1.  LRAMVA Summary'!L$55:L$87)+SUM('1.  LRAMVA Summary'!L$88:L$89)*(MONTH($E202)-1)/12)*$H202</f>
        <v>0</v>
      </c>
      <c r="R202" s="197">
        <f>(SUM('1.  LRAMVA Summary'!M$55:M$87)+SUM('1.  LRAMVA Summary'!M$88:M$89)*(MONTH($E202)-1)/12)*$H202</f>
        <v>0</v>
      </c>
      <c r="S202" s="197">
        <f>(SUM('1.  LRAMVA Summary'!N$55:N$87)+SUM('1.  LRAMVA Summary'!N$88:N$89)*(MONTH($E202)-1)/12)*$H202</f>
        <v>0</v>
      </c>
      <c r="T202" s="197">
        <f>(SUM('1.  LRAMVA Summary'!O$55:O$87)+SUM('1.  LRAMVA Summary'!O$88:O$89)*(MONTH($E202)-1)/12)*$H202</f>
        <v>0</v>
      </c>
      <c r="U202" s="197">
        <f>(SUM('1.  LRAMVA Summary'!P$55:P$87)+SUM('1.  LRAMVA Summary'!P$88:P$89)*(MONTH($E202)-1)/12)*$H202</f>
        <v>0</v>
      </c>
      <c r="V202" s="197">
        <f>(SUM('1.  LRAMVA Summary'!Q$55:Q$87)+SUM('1.  LRAMVA Summary'!Q$88:Q$89)*(MONTH($E202)-1)/12)*$H202</f>
        <v>0</v>
      </c>
      <c r="W202" s="198">
        <f t="shared" si="106"/>
        <v>0</v>
      </c>
    </row>
    <row r="203" spans="5:23">
      <c r="E203" s="181">
        <v>45170</v>
      </c>
      <c r="F203" s="181" t="s">
        <v>1121</v>
      </c>
      <c r="G203" s="182" t="s">
        <v>68</v>
      </c>
      <c r="H203" s="207"/>
      <c r="I203" s="197">
        <f>(SUM('1.  LRAMVA Summary'!D$55:D$87)+SUM('1.  LRAMVA Summary'!D$88:D$89)*(MONTH($E203)-1)/12)*$H203</f>
        <v>0</v>
      </c>
      <c r="J203" s="197">
        <f>(SUM('1.  LRAMVA Summary'!E$55:E$87)+SUM('1.  LRAMVA Summary'!E$88:E$89)*(MONTH($E203)-1)/12)*$H203</f>
        <v>0</v>
      </c>
      <c r="K203" s="197">
        <f>(SUM('1.  LRAMVA Summary'!F$55:F$87)+SUM('1.  LRAMVA Summary'!F$88:F$89)*(MONTH($E203)-1)/12)*$H203</f>
        <v>0</v>
      </c>
      <c r="L203" s="197">
        <f>(SUM('1.  LRAMVA Summary'!G$55:G$87)+SUM('1.  LRAMVA Summary'!G$88:G$89)*(MONTH($E203)-1)/12)*$H203</f>
        <v>0</v>
      </c>
      <c r="M203" s="197">
        <f>(SUM('1.  LRAMVA Summary'!H$55:H$87)+SUM('1.  LRAMVA Summary'!H$88:H$89)*(MONTH($E203)-1)/12)*$H203</f>
        <v>0</v>
      </c>
      <c r="N203" s="197">
        <f>(SUM('1.  LRAMVA Summary'!I$55:I$87)+SUM('1.  LRAMVA Summary'!I$88:I$89)*(MONTH($E203)-1)/12)*$H203</f>
        <v>0</v>
      </c>
      <c r="O203" s="197">
        <f>(SUM('1.  LRAMVA Summary'!J$55:J$87)+SUM('1.  LRAMVA Summary'!J$88:J$89)*(MONTH($E203)-1)/12)*$H203</f>
        <v>0</v>
      </c>
      <c r="P203" s="197">
        <f>(SUM('1.  LRAMVA Summary'!K$55:K$87)+SUM('1.  LRAMVA Summary'!K$88:K$89)*(MONTH($E203)-1)/12)*$H203</f>
        <v>0</v>
      </c>
      <c r="Q203" s="197">
        <f>(SUM('1.  LRAMVA Summary'!L$55:L$87)+SUM('1.  LRAMVA Summary'!L$88:L$89)*(MONTH($E203)-1)/12)*$H203</f>
        <v>0</v>
      </c>
      <c r="R203" s="197">
        <f>(SUM('1.  LRAMVA Summary'!M$55:M$87)+SUM('1.  LRAMVA Summary'!M$88:M$89)*(MONTH($E203)-1)/12)*$H203</f>
        <v>0</v>
      </c>
      <c r="S203" s="197">
        <f>(SUM('1.  LRAMVA Summary'!N$55:N$87)+SUM('1.  LRAMVA Summary'!N$88:N$89)*(MONTH($E203)-1)/12)*$H203</f>
        <v>0</v>
      </c>
      <c r="T203" s="197">
        <f>(SUM('1.  LRAMVA Summary'!O$55:O$87)+SUM('1.  LRAMVA Summary'!O$88:O$89)*(MONTH($E203)-1)/12)*$H203</f>
        <v>0</v>
      </c>
      <c r="U203" s="197">
        <f>(SUM('1.  LRAMVA Summary'!P$55:P$87)+SUM('1.  LRAMVA Summary'!P$88:P$89)*(MONTH($E203)-1)/12)*$H203</f>
        <v>0</v>
      </c>
      <c r="V203" s="197">
        <f>(SUM('1.  LRAMVA Summary'!Q$55:Q$87)+SUM('1.  LRAMVA Summary'!Q$88:Q$89)*(MONTH($E203)-1)/12)*$H203</f>
        <v>0</v>
      </c>
      <c r="W203" s="198">
        <f t="shared" si="106"/>
        <v>0</v>
      </c>
    </row>
    <row r="204" spans="5:23">
      <c r="E204" s="181">
        <v>45200</v>
      </c>
      <c r="F204" s="181" t="s">
        <v>1121</v>
      </c>
      <c r="G204" s="182" t="s">
        <v>69</v>
      </c>
      <c r="H204" s="207"/>
      <c r="I204" s="197">
        <f>(SUM('1.  LRAMVA Summary'!D$55:D$87)+SUM('1.  LRAMVA Summary'!D$88:D$89)*(MONTH($E204)-1)/12)*$H204</f>
        <v>0</v>
      </c>
      <c r="J204" s="197">
        <f>(SUM('1.  LRAMVA Summary'!E$55:E$87)+SUM('1.  LRAMVA Summary'!E$88:E$89)*(MONTH($E204)-1)/12)*$H204</f>
        <v>0</v>
      </c>
      <c r="K204" s="197">
        <f>(SUM('1.  LRAMVA Summary'!F$55:F$87)+SUM('1.  LRAMVA Summary'!F$88:F$89)*(MONTH($E204)-1)/12)*$H204</f>
        <v>0</v>
      </c>
      <c r="L204" s="197">
        <f>(SUM('1.  LRAMVA Summary'!G$55:G$87)+SUM('1.  LRAMVA Summary'!G$88:G$89)*(MONTH($E204)-1)/12)*$H204</f>
        <v>0</v>
      </c>
      <c r="M204" s="197">
        <f>(SUM('1.  LRAMVA Summary'!H$55:H$87)+SUM('1.  LRAMVA Summary'!H$88:H$89)*(MONTH($E204)-1)/12)*$H204</f>
        <v>0</v>
      </c>
      <c r="N204" s="197">
        <f>(SUM('1.  LRAMVA Summary'!I$55:I$87)+SUM('1.  LRAMVA Summary'!I$88:I$89)*(MONTH($E204)-1)/12)*$H204</f>
        <v>0</v>
      </c>
      <c r="O204" s="197">
        <f>(SUM('1.  LRAMVA Summary'!J$55:J$87)+SUM('1.  LRAMVA Summary'!J$88:J$89)*(MONTH($E204)-1)/12)*$H204</f>
        <v>0</v>
      </c>
      <c r="P204" s="197">
        <f>(SUM('1.  LRAMVA Summary'!K$55:K$87)+SUM('1.  LRAMVA Summary'!K$88:K$89)*(MONTH($E204)-1)/12)*$H204</f>
        <v>0</v>
      </c>
      <c r="Q204" s="197">
        <f>(SUM('1.  LRAMVA Summary'!L$55:L$87)+SUM('1.  LRAMVA Summary'!L$88:L$89)*(MONTH($E204)-1)/12)*$H204</f>
        <v>0</v>
      </c>
      <c r="R204" s="197">
        <f>(SUM('1.  LRAMVA Summary'!M$55:M$87)+SUM('1.  LRAMVA Summary'!M$88:M$89)*(MONTH($E204)-1)/12)*$H204</f>
        <v>0</v>
      </c>
      <c r="S204" s="197">
        <f>(SUM('1.  LRAMVA Summary'!N$55:N$87)+SUM('1.  LRAMVA Summary'!N$88:N$89)*(MONTH($E204)-1)/12)*$H204</f>
        <v>0</v>
      </c>
      <c r="T204" s="197">
        <f>(SUM('1.  LRAMVA Summary'!O$55:O$87)+SUM('1.  LRAMVA Summary'!O$88:O$89)*(MONTH($E204)-1)/12)*$H204</f>
        <v>0</v>
      </c>
      <c r="U204" s="197">
        <f>(SUM('1.  LRAMVA Summary'!P$55:P$87)+SUM('1.  LRAMVA Summary'!P$88:P$89)*(MONTH($E204)-1)/12)*$H204</f>
        <v>0</v>
      </c>
      <c r="V204" s="197">
        <f>(SUM('1.  LRAMVA Summary'!Q$55:Q$87)+SUM('1.  LRAMVA Summary'!Q$88:Q$89)*(MONTH($E204)-1)/12)*$H204</f>
        <v>0</v>
      </c>
      <c r="W204" s="198">
        <f t="shared" si="106"/>
        <v>0</v>
      </c>
    </row>
    <row r="205" spans="5:23">
      <c r="E205" s="181">
        <v>45231</v>
      </c>
      <c r="F205" s="181" t="s">
        <v>1121</v>
      </c>
      <c r="G205" s="182" t="s">
        <v>69</v>
      </c>
      <c r="H205" s="207"/>
      <c r="I205" s="197">
        <f>(SUM('1.  LRAMVA Summary'!D$55:D$87)+SUM('1.  LRAMVA Summary'!D$88:D$89)*(MONTH($E205)-1)/12)*$H205</f>
        <v>0</v>
      </c>
      <c r="J205" s="197">
        <f>(SUM('1.  LRAMVA Summary'!E$55:E$87)+SUM('1.  LRAMVA Summary'!E$88:E$89)*(MONTH($E205)-1)/12)*$H205</f>
        <v>0</v>
      </c>
      <c r="K205" s="197">
        <f>(SUM('1.  LRAMVA Summary'!F$55:F$87)+SUM('1.  LRAMVA Summary'!F$88:F$89)*(MONTH($E205)-1)/12)*$H205</f>
        <v>0</v>
      </c>
      <c r="L205" s="197">
        <f>(SUM('1.  LRAMVA Summary'!G$55:G$87)+SUM('1.  LRAMVA Summary'!G$88:G$89)*(MONTH($E205)-1)/12)*$H205</f>
        <v>0</v>
      </c>
      <c r="M205" s="197">
        <f>(SUM('1.  LRAMVA Summary'!H$55:H$87)+SUM('1.  LRAMVA Summary'!H$88:H$89)*(MONTH($E205)-1)/12)*$H205</f>
        <v>0</v>
      </c>
      <c r="N205" s="197">
        <f>(SUM('1.  LRAMVA Summary'!I$55:I$87)+SUM('1.  LRAMVA Summary'!I$88:I$89)*(MONTH($E205)-1)/12)*$H205</f>
        <v>0</v>
      </c>
      <c r="O205" s="197">
        <f>(SUM('1.  LRAMVA Summary'!J$55:J$87)+SUM('1.  LRAMVA Summary'!J$88:J$89)*(MONTH($E205)-1)/12)*$H205</f>
        <v>0</v>
      </c>
      <c r="P205" s="197">
        <f>(SUM('1.  LRAMVA Summary'!K$55:K$87)+SUM('1.  LRAMVA Summary'!K$88:K$89)*(MONTH($E205)-1)/12)*$H205</f>
        <v>0</v>
      </c>
      <c r="Q205" s="197">
        <f>(SUM('1.  LRAMVA Summary'!L$55:L$87)+SUM('1.  LRAMVA Summary'!L$88:L$89)*(MONTH($E205)-1)/12)*$H205</f>
        <v>0</v>
      </c>
      <c r="R205" s="197">
        <f>(SUM('1.  LRAMVA Summary'!M$55:M$87)+SUM('1.  LRAMVA Summary'!M$88:M$89)*(MONTH($E205)-1)/12)*$H205</f>
        <v>0</v>
      </c>
      <c r="S205" s="197">
        <f>(SUM('1.  LRAMVA Summary'!N$55:N$87)+SUM('1.  LRAMVA Summary'!N$88:N$89)*(MONTH($E205)-1)/12)*$H205</f>
        <v>0</v>
      </c>
      <c r="T205" s="197">
        <f>(SUM('1.  LRAMVA Summary'!O$55:O$87)+SUM('1.  LRAMVA Summary'!O$88:O$89)*(MONTH($E205)-1)/12)*$H205</f>
        <v>0</v>
      </c>
      <c r="U205" s="197">
        <f>(SUM('1.  LRAMVA Summary'!P$55:P$87)+SUM('1.  LRAMVA Summary'!P$88:P$89)*(MONTH($E205)-1)/12)*$H205</f>
        <v>0</v>
      </c>
      <c r="V205" s="197">
        <f>(SUM('1.  LRAMVA Summary'!Q$55:Q$87)+SUM('1.  LRAMVA Summary'!Q$88:Q$89)*(MONTH($E205)-1)/12)*$H205</f>
        <v>0</v>
      </c>
      <c r="W205" s="198">
        <f t="shared" si="106"/>
        <v>0</v>
      </c>
    </row>
    <row r="206" spans="5:23">
      <c r="E206" s="181">
        <v>45261</v>
      </c>
      <c r="F206" s="181" t="s">
        <v>1121</v>
      </c>
      <c r="G206" s="182" t="s">
        <v>69</v>
      </c>
      <c r="H206" s="207"/>
      <c r="I206" s="197">
        <f>(SUM('1.  LRAMVA Summary'!D$55:D$87)+SUM('1.  LRAMVA Summary'!D$88:D$89)*(MONTH($E206)-1)/12)*$H206</f>
        <v>0</v>
      </c>
      <c r="J206" s="197">
        <f>(SUM('1.  LRAMVA Summary'!E$55:E$87)+SUM('1.  LRAMVA Summary'!E$88:E$89)*(MONTH($E206)-1)/12)*$H206</f>
        <v>0</v>
      </c>
      <c r="K206" s="197">
        <f>(SUM('1.  LRAMVA Summary'!F$55:F$87)+SUM('1.  LRAMVA Summary'!F$88:F$89)*(MONTH($E206)-1)/12)*$H206</f>
        <v>0</v>
      </c>
      <c r="L206" s="197">
        <f>(SUM('1.  LRAMVA Summary'!G$55:G$87)+SUM('1.  LRAMVA Summary'!G$88:G$89)*(MONTH($E206)-1)/12)*$H206</f>
        <v>0</v>
      </c>
      <c r="M206" s="197">
        <f>(SUM('1.  LRAMVA Summary'!H$55:H$87)+SUM('1.  LRAMVA Summary'!H$88:H$89)*(MONTH($E206)-1)/12)*$H206</f>
        <v>0</v>
      </c>
      <c r="N206" s="197">
        <f>(SUM('1.  LRAMVA Summary'!I$55:I$87)+SUM('1.  LRAMVA Summary'!I$88:I$89)*(MONTH($E206)-1)/12)*$H206</f>
        <v>0</v>
      </c>
      <c r="O206" s="197">
        <f>(SUM('1.  LRAMVA Summary'!J$55:J$87)+SUM('1.  LRAMVA Summary'!J$88:J$89)*(MONTH($E206)-1)/12)*$H206</f>
        <v>0</v>
      </c>
      <c r="P206" s="197">
        <f>(SUM('1.  LRAMVA Summary'!K$55:K$87)+SUM('1.  LRAMVA Summary'!K$88:K$89)*(MONTH($E206)-1)/12)*$H206</f>
        <v>0</v>
      </c>
      <c r="Q206" s="197">
        <f>(SUM('1.  LRAMVA Summary'!L$55:L$87)+SUM('1.  LRAMVA Summary'!L$88:L$89)*(MONTH($E206)-1)/12)*$H206</f>
        <v>0</v>
      </c>
      <c r="R206" s="197">
        <f>(SUM('1.  LRAMVA Summary'!M$55:M$87)+SUM('1.  LRAMVA Summary'!M$88:M$89)*(MONTH($E206)-1)/12)*$H206</f>
        <v>0</v>
      </c>
      <c r="S206" s="197">
        <f>(SUM('1.  LRAMVA Summary'!N$55:N$87)+SUM('1.  LRAMVA Summary'!N$88:N$89)*(MONTH($E206)-1)/12)*$H206</f>
        <v>0</v>
      </c>
      <c r="T206" s="197">
        <f>(SUM('1.  LRAMVA Summary'!O$55:O$87)+SUM('1.  LRAMVA Summary'!O$88:O$89)*(MONTH($E206)-1)/12)*$H206</f>
        <v>0</v>
      </c>
      <c r="U206" s="197">
        <f>(SUM('1.  LRAMVA Summary'!P$55:P$87)+SUM('1.  LRAMVA Summary'!P$88:P$89)*(MONTH($E206)-1)/12)*$H206</f>
        <v>0</v>
      </c>
      <c r="V206" s="197">
        <f>(SUM('1.  LRAMVA Summary'!Q$55:Q$87)+SUM('1.  LRAMVA Summary'!Q$88:Q$89)*(MONTH($E206)-1)/12)*$H206</f>
        <v>0</v>
      </c>
      <c r="W206" s="198">
        <f>SUM(I206:V206)</f>
        <v>0</v>
      </c>
    </row>
    <row r="207" spans="5:23" ht="15" thickBot="1">
      <c r="E207" s="183" t="s">
        <v>1122</v>
      </c>
      <c r="F207" s="183"/>
      <c r="G207" s="184"/>
      <c r="H207" s="185"/>
      <c r="I207" s="186">
        <f>SUM(I194:I206)</f>
        <v>0</v>
      </c>
      <c r="J207" s="186">
        <f>SUM(J194:J206)</f>
        <v>-957.78059914471328</v>
      </c>
      <c r="K207" s="186">
        <f t="shared" ref="K207:V207" si="107">SUM(K194:K206)</f>
        <v>3332.4416271097671</v>
      </c>
      <c r="L207" s="186">
        <f t="shared" si="107"/>
        <v>0</v>
      </c>
      <c r="M207" s="186">
        <f t="shared" si="107"/>
        <v>0</v>
      </c>
      <c r="N207" s="186">
        <f t="shared" si="107"/>
        <v>0</v>
      </c>
      <c r="O207" s="186">
        <f t="shared" si="107"/>
        <v>0</v>
      </c>
      <c r="P207" s="186">
        <f t="shared" si="107"/>
        <v>0</v>
      </c>
      <c r="Q207" s="186">
        <f t="shared" si="107"/>
        <v>0</v>
      </c>
      <c r="R207" s="186">
        <f t="shared" si="107"/>
        <v>0</v>
      </c>
      <c r="S207" s="186">
        <f t="shared" si="107"/>
        <v>0</v>
      </c>
      <c r="T207" s="186">
        <f t="shared" si="107"/>
        <v>0</v>
      </c>
      <c r="U207" s="186">
        <f t="shared" si="107"/>
        <v>0</v>
      </c>
      <c r="V207" s="186">
        <f t="shared" si="107"/>
        <v>0</v>
      </c>
      <c r="W207" s="186">
        <f>SUM(W194:W206)</f>
        <v>2374.661027965054</v>
      </c>
    </row>
    <row r="208" spans="5:23" ht="15" thickTop="1">
      <c r="E208" s="712" t="s">
        <v>67</v>
      </c>
      <c r="F208" s="712"/>
      <c r="G208" s="713"/>
      <c r="H208" s="714"/>
      <c r="I208" s="715"/>
      <c r="J208" s="715"/>
      <c r="K208" s="715"/>
      <c r="L208" s="715"/>
      <c r="M208" s="715"/>
      <c r="N208" s="715"/>
      <c r="O208" s="715"/>
      <c r="P208" s="715"/>
      <c r="Q208" s="715"/>
      <c r="R208" s="715"/>
      <c r="S208" s="715"/>
      <c r="T208" s="715"/>
      <c r="U208" s="715"/>
      <c r="V208" s="715"/>
      <c r="W208" s="716"/>
    </row>
  </sheetData>
  <dataConsolidate/>
  <mergeCells count="4">
    <mergeCell ref="B12:C12"/>
    <mergeCell ref="C8:S8"/>
    <mergeCell ref="C9:S9"/>
    <mergeCell ref="C10:S10"/>
  </mergeCells>
  <phoneticPr fontId="246" type="noConversion"/>
  <hyperlinks>
    <hyperlink ref="B64" r:id="rId1" xr:uid="{00000000-0004-0000-0B00-000000000000}"/>
    <hyperlink ref="K12" location="Table_1_b.__Annual_LRAMVA_Breakdown_by_Year_and_Rate_Class" display="Go to Tab 1: Summary" xr:uid="{00000000-0004-0000-0B00-000001000000}"/>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BU122"/>
  <sheetViews>
    <sheetView topLeftCell="C23" zoomScale="90" zoomScaleNormal="90" workbookViewId="0">
      <pane xSplit="2" ySplit="4" topLeftCell="S49" activePane="bottomRight" state="frozen"/>
      <selection activeCell="C23" sqref="C23"/>
      <selection pane="topRight" activeCell="E23" sqref="E23"/>
      <selection pane="bottomLeft" activeCell="C27" sqref="C27"/>
      <selection pane="bottomRight" activeCell="BA82" sqref="BA82"/>
    </sheetView>
  </sheetViews>
  <sheetFormatPr defaultColWidth="9" defaultRowHeight="14.4" outlineLevelRow="1"/>
  <cols>
    <col min="1" max="1" width="6" style="1" customWidth="1"/>
    <col min="2" max="2" width="24.33203125" style="1" customWidth="1"/>
    <col min="3" max="3" width="11.44140625" style="1" customWidth="1"/>
    <col min="4" max="4" width="37.5546875" style="1" customWidth="1"/>
    <col min="5" max="5" width="35" style="1" bestFit="1" customWidth="1"/>
    <col min="6" max="6" width="26.5546875" style="1" customWidth="1"/>
    <col min="7" max="7" width="17" style="1" customWidth="1"/>
    <col min="8" max="8" width="19.44140625" style="1" customWidth="1"/>
    <col min="9" max="10" width="23" style="550" customWidth="1"/>
    <col min="11" max="11" width="2" style="1" customWidth="1"/>
    <col min="12" max="12" width="9" style="1"/>
    <col min="13" max="14" width="9" style="1" customWidth="1"/>
    <col min="15" max="26" width="9.88671875" style="1" bestFit="1" customWidth="1"/>
    <col min="27" max="28" width="9" style="1"/>
    <col min="29" max="40" width="9" style="1" hidden="1" customWidth="1"/>
    <col min="41" max="41" width="9" style="1"/>
    <col min="42" max="42" width="2" style="1" customWidth="1"/>
    <col min="43" max="43" width="12.5546875" style="1" customWidth="1"/>
    <col min="44" max="52" width="12" style="1" customWidth="1"/>
    <col min="53" max="59" width="12" style="1" bestFit="1" customWidth="1"/>
    <col min="60" max="64" width="12" style="1" hidden="1" customWidth="1"/>
    <col min="65" max="71" width="9" style="1" hidden="1" customWidth="1"/>
    <col min="72" max="16384" width="9" style="1"/>
  </cols>
  <sheetData>
    <row r="1" spans="2:33">
      <c r="I1" s="1"/>
      <c r="J1" s="1"/>
    </row>
    <row r="2" spans="2:33">
      <c r="I2" s="1"/>
      <c r="J2" s="1"/>
    </row>
    <row r="3" spans="2:33">
      <c r="I3" s="1"/>
      <c r="J3" s="1"/>
    </row>
    <row r="4" spans="2:33">
      <c r="I4" s="1"/>
      <c r="J4" s="1"/>
    </row>
    <row r="5" spans="2:33">
      <c r="I5" s="1"/>
      <c r="J5" s="1"/>
    </row>
    <row r="6" spans="2:33">
      <c r="I6" s="1"/>
      <c r="J6" s="1"/>
    </row>
    <row r="7" spans="2:33">
      <c r="I7" s="1"/>
      <c r="J7" s="1"/>
    </row>
    <row r="8" spans="2:33">
      <c r="I8" s="1"/>
      <c r="J8" s="1"/>
    </row>
    <row r="9" spans="2:33">
      <c r="I9" s="1"/>
      <c r="J9" s="1"/>
    </row>
    <row r="10" spans="2:33">
      <c r="I10" s="1"/>
      <c r="J10" s="1"/>
    </row>
    <row r="11" spans="2:33" ht="15" thickBot="1">
      <c r="I11" s="1"/>
      <c r="J11" s="1"/>
    </row>
    <row r="12" spans="2:33" ht="25.5" customHeight="1" outlineLevel="1" thickBot="1">
      <c r="B12" s="90" t="s">
        <v>171</v>
      </c>
      <c r="D12" s="99" t="s">
        <v>175</v>
      </c>
      <c r="E12" s="13"/>
      <c r="F12" s="147"/>
      <c r="G12" s="148"/>
      <c r="H12" s="149"/>
      <c r="I12" s="1"/>
      <c r="J12" s="1"/>
      <c r="K12" s="149"/>
      <c r="L12" s="147"/>
      <c r="M12" s="147"/>
      <c r="N12" s="147"/>
      <c r="O12" s="147"/>
      <c r="P12" s="147"/>
      <c r="Q12" s="150"/>
    </row>
    <row r="13" spans="2:33" ht="25.5" customHeight="1" outlineLevel="1" thickBot="1">
      <c r="B13" s="90"/>
      <c r="D13" s="552" t="s">
        <v>405</v>
      </c>
      <c r="E13" s="13"/>
      <c r="F13" s="147"/>
      <c r="G13" s="148"/>
      <c r="H13" s="149"/>
      <c r="I13" s="1"/>
      <c r="J13" s="1"/>
      <c r="K13" s="149"/>
      <c r="L13" s="147"/>
      <c r="M13" s="147"/>
      <c r="N13" s="147"/>
      <c r="O13" s="147"/>
      <c r="P13" s="147"/>
      <c r="Q13" s="150"/>
    </row>
    <row r="14" spans="2:33" ht="30" customHeight="1" outlineLevel="1" thickBot="1">
      <c r="B14" s="30"/>
      <c r="D14" s="530" t="s">
        <v>548</v>
      </c>
      <c r="I14" s="1"/>
      <c r="J14" s="1"/>
    </row>
    <row r="15" spans="2:33" ht="26.25" customHeight="1" outlineLevel="1">
      <c r="C15" s="30"/>
      <c r="I15" s="1"/>
      <c r="J15" s="1"/>
    </row>
    <row r="16" spans="2:33" ht="23.25" customHeight="1" outlineLevel="1">
      <c r="B16" s="91" t="s">
        <v>502</v>
      </c>
      <c r="C16" s="30"/>
      <c r="D16" s="531" t="s">
        <v>600</v>
      </c>
      <c r="E16" s="526"/>
      <c r="F16" s="526"/>
      <c r="G16" s="534"/>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row>
    <row r="17" spans="2:73" ht="23.25" customHeight="1" outlineLevel="1">
      <c r="B17" s="597" t="s">
        <v>594</v>
      </c>
      <c r="C17" s="30"/>
      <c r="D17" s="531" t="s">
        <v>577</v>
      </c>
      <c r="E17" s="526"/>
      <c r="F17" s="526"/>
      <c r="G17" s="534"/>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c r="AE17" s="526"/>
      <c r="AF17" s="526"/>
      <c r="AG17" s="526"/>
    </row>
    <row r="18" spans="2:73" ht="23.25" customHeight="1" outlineLevel="1">
      <c r="C18" s="30"/>
      <c r="D18" s="531" t="s">
        <v>606</v>
      </c>
      <c r="E18" s="526"/>
      <c r="F18" s="526"/>
      <c r="G18" s="534"/>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row>
    <row r="19" spans="2:73" ht="23.25" customHeight="1" outlineLevel="1">
      <c r="C19" s="30"/>
      <c r="D19" s="531" t="s">
        <v>605</v>
      </c>
      <c r="E19" s="526"/>
      <c r="F19" s="526"/>
      <c r="G19" s="534"/>
      <c r="H19" s="526"/>
      <c r="I19" s="526"/>
      <c r="J19" s="526"/>
      <c r="K19" s="526"/>
      <c r="L19" s="526"/>
      <c r="M19" s="526"/>
      <c r="N19" s="526"/>
      <c r="O19" s="526"/>
      <c r="P19" s="526"/>
      <c r="Q19" s="526"/>
      <c r="R19" s="526"/>
      <c r="S19" s="526"/>
      <c r="T19" s="526"/>
      <c r="U19" s="526"/>
      <c r="V19" s="526"/>
      <c r="W19" s="526"/>
      <c r="X19" s="526"/>
      <c r="Y19" s="526"/>
      <c r="Z19" s="526"/>
      <c r="AA19" s="526"/>
      <c r="AB19" s="526"/>
      <c r="AC19" s="526"/>
      <c r="AD19" s="526"/>
      <c r="AE19" s="526"/>
      <c r="AF19" s="526"/>
      <c r="AG19" s="526"/>
    </row>
    <row r="20" spans="2:73" ht="23.25" customHeight="1" outlineLevel="1">
      <c r="C20" s="30"/>
      <c r="D20" s="531" t="s">
        <v>607</v>
      </c>
      <c r="E20" s="526"/>
      <c r="F20" s="526"/>
      <c r="G20" s="534"/>
      <c r="H20" s="526"/>
      <c r="I20" s="526"/>
      <c r="J20" s="526"/>
      <c r="K20" s="526"/>
      <c r="L20" s="526"/>
      <c r="M20" s="526"/>
      <c r="N20" s="526"/>
      <c r="O20" s="526"/>
      <c r="P20" s="526"/>
      <c r="Q20" s="526"/>
      <c r="R20" s="526"/>
      <c r="S20" s="526"/>
      <c r="T20" s="526"/>
      <c r="U20" s="526"/>
      <c r="V20" s="526"/>
      <c r="W20" s="526"/>
      <c r="X20" s="526"/>
      <c r="Y20" s="526"/>
      <c r="Z20" s="526"/>
      <c r="AA20" s="526"/>
      <c r="AB20" s="526"/>
      <c r="AC20" s="526"/>
      <c r="AD20" s="526"/>
      <c r="AE20" s="526"/>
      <c r="AF20" s="526"/>
      <c r="AG20" s="526"/>
    </row>
    <row r="21" spans="2:73" ht="23.25" customHeight="1" outlineLevel="1">
      <c r="C21" s="30"/>
      <c r="D21" s="609" t="s">
        <v>615</v>
      </c>
      <c r="E21" s="526"/>
      <c r="F21" s="526"/>
      <c r="G21" s="534"/>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row>
    <row r="22" spans="2:73">
      <c r="I22" s="1"/>
      <c r="J22" s="1"/>
    </row>
    <row r="23" spans="2:73" ht="15.6">
      <c r="B23" s="151" t="s">
        <v>714</v>
      </c>
      <c r="H23" s="9"/>
      <c r="I23" s="9"/>
      <c r="J23" s="9"/>
    </row>
    <row r="24" spans="2:73" s="580" customFormat="1" ht="21" customHeight="1">
      <c r="B24" s="580" t="s">
        <v>585</v>
      </c>
      <c r="C24" s="983" t="s">
        <v>586</v>
      </c>
      <c r="D24" s="983"/>
      <c r="E24" s="983"/>
      <c r="F24" s="983"/>
      <c r="G24" s="983"/>
      <c r="H24" s="588" t="s">
        <v>583</v>
      </c>
      <c r="I24" s="588" t="s">
        <v>582</v>
      </c>
      <c r="J24" s="588" t="s">
        <v>584</v>
      </c>
      <c r="L24" s="580" t="s">
        <v>586</v>
      </c>
      <c r="AQ24" s="580" t="s">
        <v>586</v>
      </c>
    </row>
    <row r="25" spans="2:73" s="216" customFormat="1" ht="49.5" customHeight="1">
      <c r="B25" s="212" t="s">
        <v>470</v>
      </c>
      <c r="C25" s="212" t="s">
        <v>211</v>
      </c>
      <c r="D25" s="212" t="s">
        <v>471</v>
      </c>
      <c r="E25" s="212" t="s">
        <v>208</v>
      </c>
      <c r="F25" s="212" t="s">
        <v>472</v>
      </c>
      <c r="G25" s="212" t="s">
        <v>473</v>
      </c>
      <c r="H25" s="212" t="s">
        <v>474</v>
      </c>
      <c r="I25" s="551" t="s">
        <v>575</v>
      </c>
      <c r="J25" s="557" t="s">
        <v>576</v>
      </c>
      <c r="K25" s="555"/>
      <c r="L25" s="213" t="s">
        <v>475</v>
      </c>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5"/>
      <c r="AQ25" s="213" t="s">
        <v>476</v>
      </c>
      <c r="AR25" s="214"/>
      <c r="AS25" s="214"/>
      <c r="AT25" s="214"/>
      <c r="AU25" s="214"/>
      <c r="AV25" s="214"/>
      <c r="AW25" s="214"/>
      <c r="AX25" s="214"/>
      <c r="AY25" s="214"/>
      <c r="AZ25" s="214"/>
      <c r="BA25" s="214"/>
      <c r="BB25" s="214"/>
      <c r="BC25" s="214"/>
      <c r="BD25" s="214"/>
      <c r="BE25" s="214"/>
      <c r="BF25" s="214"/>
      <c r="BG25" s="214"/>
      <c r="BH25" s="214"/>
      <c r="BI25" s="214"/>
      <c r="BJ25" s="214"/>
      <c r="BK25" s="214"/>
      <c r="BL25" s="214"/>
      <c r="BM25" s="214"/>
      <c r="BN25" s="214"/>
      <c r="BO25" s="214"/>
      <c r="BP25" s="214"/>
      <c r="BQ25" s="214"/>
      <c r="BR25" s="214"/>
      <c r="BS25" s="214"/>
      <c r="BT25" s="215"/>
    </row>
    <row r="26" spans="2:73" s="216" customFormat="1" ht="30" customHeight="1">
      <c r="B26" s="217"/>
      <c r="C26" s="217"/>
      <c r="D26" s="217"/>
      <c r="E26" s="217"/>
      <c r="F26" s="217"/>
      <c r="G26" s="217"/>
      <c r="H26" s="598"/>
      <c r="I26" s="549"/>
      <c r="J26" s="549"/>
      <c r="K26" s="556"/>
      <c r="L26" s="218">
        <v>2011</v>
      </c>
      <c r="M26" s="218">
        <v>2012</v>
      </c>
      <c r="N26" s="218">
        <v>2013</v>
      </c>
      <c r="O26" s="218">
        <v>2014</v>
      </c>
      <c r="P26" s="218">
        <v>2015</v>
      </c>
      <c r="Q26" s="218">
        <v>2016</v>
      </c>
      <c r="R26" s="218">
        <v>2017</v>
      </c>
      <c r="S26" s="218">
        <v>2018</v>
      </c>
      <c r="T26" s="218">
        <v>2019</v>
      </c>
      <c r="U26" s="218">
        <v>2020</v>
      </c>
      <c r="V26" s="218">
        <v>2021</v>
      </c>
      <c r="W26" s="218">
        <v>2022</v>
      </c>
      <c r="X26" s="218">
        <v>2023</v>
      </c>
      <c r="Y26" s="218">
        <v>2024</v>
      </c>
      <c r="Z26" s="218">
        <v>2025</v>
      </c>
      <c r="AA26" s="218">
        <v>2026</v>
      </c>
      <c r="AB26" s="218">
        <v>2027</v>
      </c>
      <c r="AC26" s="218">
        <v>2028</v>
      </c>
      <c r="AD26" s="218">
        <v>2029</v>
      </c>
      <c r="AE26" s="218">
        <v>2030</v>
      </c>
      <c r="AF26" s="218">
        <v>2031</v>
      </c>
      <c r="AG26" s="218">
        <v>2032</v>
      </c>
      <c r="AH26" s="218">
        <v>2033</v>
      </c>
      <c r="AI26" s="218">
        <v>2034</v>
      </c>
      <c r="AJ26" s="218">
        <v>2035</v>
      </c>
      <c r="AK26" s="218">
        <v>2036</v>
      </c>
      <c r="AL26" s="218">
        <v>2037</v>
      </c>
      <c r="AM26" s="218">
        <v>2038</v>
      </c>
      <c r="AN26" s="218">
        <v>2039</v>
      </c>
      <c r="AO26" s="218">
        <v>2040</v>
      </c>
      <c r="AQ26" s="218">
        <v>2011</v>
      </c>
      <c r="AR26" s="218">
        <v>2012</v>
      </c>
      <c r="AS26" s="218">
        <v>2013</v>
      </c>
      <c r="AT26" s="218">
        <v>2014</v>
      </c>
      <c r="AU26" s="218">
        <v>2015</v>
      </c>
      <c r="AV26" s="218">
        <v>2016</v>
      </c>
      <c r="AW26" s="218">
        <v>2017</v>
      </c>
      <c r="AX26" s="218">
        <v>2018</v>
      </c>
      <c r="AY26" s="218">
        <v>2019</v>
      </c>
      <c r="AZ26" s="218">
        <v>2020</v>
      </c>
      <c r="BA26" s="218">
        <v>2021</v>
      </c>
      <c r="BB26" s="218">
        <v>2022</v>
      </c>
      <c r="BC26" s="218">
        <v>2023</v>
      </c>
      <c r="BD26" s="218">
        <v>2024</v>
      </c>
      <c r="BE26" s="218">
        <v>2025</v>
      </c>
      <c r="BF26" s="218">
        <v>2026</v>
      </c>
      <c r="BG26" s="218">
        <v>2027</v>
      </c>
      <c r="BH26" s="218">
        <v>2028</v>
      </c>
      <c r="BI26" s="218">
        <v>2029</v>
      </c>
      <c r="BJ26" s="218">
        <v>2030</v>
      </c>
      <c r="BK26" s="218">
        <v>2031</v>
      </c>
      <c r="BL26" s="218">
        <v>2032</v>
      </c>
      <c r="BM26" s="218">
        <v>2033</v>
      </c>
      <c r="BN26" s="218">
        <v>2034</v>
      </c>
      <c r="BO26" s="218">
        <v>2035</v>
      </c>
      <c r="BP26" s="218">
        <v>2036</v>
      </c>
      <c r="BQ26" s="218">
        <v>2037</v>
      </c>
      <c r="BR26" s="218">
        <v>2038</v>
      </c>
      <c r="BS26" s="218">
        <v>2039</v>
      </c>
      <c r="BT26" s="218">
        <v>2040</v>
      </c>
    </row>
    <row r="27" spans="2:73" s="13" customFormat="1" ht="15.6">
      <c r="B27" s="599"/>
      <c r="C27" s="527">
        <v>411</v>
      </c>
      <c r="D27" s="523" t="s">
        <v>113</v>
      </c>
      <c r="E27" s="599" t="s">
        <v>1074</v>
      </c>
      <c r="F27" s="527"/>
      <c r="G27" s="599"/>
      <c r="H27" s="527">
        <v>2017</v>
      </c>
      <c r="I27" s="558" t="s">
        <v>569</v>
      </c>
      <c r="J27" s="558" t="s">
        <v>581</v>
      </c>
      <c r="K27" s="39"/>
      <c r="L27" s="603"/>
      <c r="M27" s="604"/>
      <c r="N27" s="604"/>
      <c r="O27" s="604"/>
      <c r="P27" s="604"/>
      <c r="Q27" s="604"/>
      <c r="R27" s="604">
        <f>'7 - 2015-2017 Annual Report'!DV48</f>
        <v>196</v>
      </c>
      <c r="S27" s="604">
        <f>'7 - 2015-2017 Annual Report'!DW48</f>
        <v>158</v>
      </c>
      <c r="T27" s="604">
        <f>'7 - 2015-2017 Annual Report'!DX48</f>
        <v>158</v>
      </c>
      <c r="U27" s="604">
        <f>'7 - 2015-2017 Annual Report'!DY48</f>
        <v>158</v>
      </c>
      <c r="V27" s="604">
        <f>'7 - 2015-2017 Annual Report'!DZ48</f>
        <v>158</v>
      </c>
      <c r="W27" s="604">
        <f>'7 - 2015-2017 Annual Report'!EA48</f>
        <v>158</v>
      </c>
      <c r="X27" s="604">
        <f>'7 - 2015-2017 Annual Report'!EB48</f>
        <v>158</v>
      </c>
      <c r="Y27" s="604">
        <f>'7 - 2015-2017 Annual Report'!EC48</f>
        <v>158</v>
      </c>
      <c r="Z27" s="604">
        <f>'7 - 2015-2017 Annual Report'!ED48</f>
        <v>158</v>
      </c>
      <c r="AA27" s="604">
        <f>'7 - 2015-2017 Annual Report'!EE48</f>
        <v>157</v>
      </c>
      <c r="AB27" s="604">
        <f>'7 - 2015-2017 Annual Report'!EF48</f>
        <v>155</v>
      </c>
      <c r="AC27" s="604">
        <f>'7 - 2015-2017 Annual Report'!EG48</f>
        <v>155</v>
      </c>
      <c r="AD27" s="604">
        <f>'7 - 2015-2017 Annual Report'!EH48</f>
        <v>155</v>
      </c>
      <c r="AE27" s="604">
        <f>'7 - 2015-2017 Annual Report'!EI48</f>
        <v>155</v>
      </c>
      <c r="AF27" s="604">
        <f>'7 - 2015-2017 Annual Report'!EJ48</f>
        <v>135</v>
      </c>
      <c r="AG27" s="604">
        <f>'7 - 2015-2017 Annual Report'!EK48</f>
        <v>135</v>
      </c>
      <c r="AH27" s="604">
        <f>'7 - 2015-2017 Annual Report'!EL48</f>
        <v>6</v>
      </c>
      <c r="AI27" s="604">
        <f>'7 - 2015-2017 Annual Report'!EM48</f>
        <v>0</v>
      </c>
      <c r="AJ27" s="604">
        <f>'7 - 2015-2017 Annual Report'!EN48</f>
        <v>0</v>
      </c>
      <c r="AK27" s="604">
        <f>'7 - 2015-2017 Annual Report'!EO48</f>
        <v>0</v>
      </c>
      <c r="AL27" s="604">
        <f>'7 - 2015-2017 Annual Report'!EP48</f>
        <v>0</v>
      </c>
      <c r="AM27" s="604">
        <f>'7 - 2015-2017 Annual Report'!EQ48</f>
        <v>0</v>
      </c>
      <c r="AN27" s="604">
        <f>'7 - 2015-2017 Annual Report'!ER48</f>
        <v>0</v>
      </c>
      <c r="AO27" s="604">
        <f>'7 - 2015-2017 Annual Report'!ES48</f>
        <v>0</v>
      </c>
      <c r="AP27" s="39"/>
      <c r="AQ27" s="603"/>
      <c r="AR27" s="604"/>
      <c r="AS27" s="604"/>
      <c r="AT27" s="604"/>
      <c r="AU27" s="604"/>
      <c r="AV27" s="604"/>
      <c r="AW27" s="604">
        <f>'7 - 2015-2017 Annual Report'!CI48</f>
        <v>2907077</v>
      </c>
      <c r="AX27" s="604">
        <f>'7 - 2015-2017 Annual Report'!CJ48</f>
        <v>2330946</v>
      </c>
      <c r="AY27" s="604">
        <f>'7 - 2015-2017 Annual Report'!CK48</f>
        <v>2330946</v>
      </c>
      <c r="AZ27" s="604">
        <f>'7 - 2015-2017 Annual Report'!CL48</f>
        <v>2330946</v>
      </c>
      <c r="BA27" s="604">
        <f>'7 - 2015-2017 Annual Report'!CM48</f>
        <v>2330946</v>
      </c>
      <c r="BB27" s="604">
        <f>'7 - 2015-2017 Annual Report'!CN48</f>
        <v>2330946</v>
      </c>
      <c r="BC27" s="604">
        <f>'7 - 2015-2017 Annual Report'!CO48</f>
        <v>2330946</v>
      </c>
      <c r="BD27" s="604">
        <f>'7 - 2015-2017 Annual Report'!CP48</f>
        <v>2330899</v>
      </c>
      <c r="BE27" s="604">
        <f>'7 - 2015-2017 Annual Report'!CQ48</f>
        <v>2330899</v>
      </c>
      <c r="BF27" s="604">
        <f>'7 - 2015-2017 Annual Report'!CR48</f>
        <v>2329947</v>
      </c>
      <c r="BG27" s="604">
        <f>'7 - 2015-2017 Annual Report'!CS48</f>
        <v>2319255</v>
      </c>
      <c r="BH27" s="604">
        <f>'7 - 2015-2017 Annual Report'!CT48</f>
        <v>2319196</v>
      </c>
      <c r="BI27" s="604">
        <f>'7 - 2015-2017 Annual Report'!CU48</f>
        <v>2319196</v>
      </c>
      <c r="BJ27" s="604">
        <f>'7 - 2015-2017 Annual Report'!CV48</f>
        <v>2318059</v>
      </c>
      <c r="BK27" s="604">
        <f>'7 - 2015-2017 Annual Report'!CW48</f>
        <v>2017895</v>
      </c>
      <c r="BL27" s="604">
        <f>'7 - 2015-2017 Annual Report'!CX48</f>
        <v>2017895</v>
      </c>
      <c r="BM27" s="604">
        <f>'7 - 2015-2017 Annual Report'!CY48</f>
        <v>95277</v>
      </c>
      <c r="BN27" s="604">
        <f>'7 - 2015-2017 Annual Report'!CZ48</f>
        <v>0</v>
      </c>
      <c r="BO27" s="604">
        <f>'7 - 2015-2017 Annual Report'!DA48</f>
        <v>0</v>
      </c>
      <c r="BP27" s="604">
        <f>'7 - 2015-2017 Annual Report'!DB48</f>
        <v>0</v>
      </c>
      <c r="BQ27" s="604">
        <f>'7 - 2015-2017 Annual Report'!DC48</f>
        <v>0</v>
      </c>
      <c r="BR27" s="604">
        <f>'7 - 2015-2017 Annual Report'!DD48</f>
        <v>0</v>
      </c>
      <c r="BS27" s="604">
        <f>'7 - 2015-2017 Annual Report'!DE48</f>
        <v>0</v>
      </c>
      <c r="BT27" s="604">
        <f>'7 - 2015-2017 Annual Report'!DF48</f>
        <v>0</v>
      </c>
      <c r="BU27" s="1"/>
    </row>
    <row r="28" spans="2:73" s="13" customFormat="1" ht="15.6">
      <c r="B28" s="599"/>
      <c r="C28" s="599"/>
      <c r="D28" s="599" t="s">
        <v>118</v>
      </c>
      <c r="E28" s="599" t="s">
        <v>1074</v>
      </c>
      <c r="F28" s="599"/>
      <c r="G28" s="599"/>
      <c r="H28" s="599">
        <v>2019</v>
      </c>
      <c r="I28" s="558"/>
      <c r="J28" s="558" t="s">
        <v>581</v>
      </c>
      <c r="K28" s="39"/>
      <c r="L28" s="603"/>
      <c r="M28" s="604"/>
      <c r="N28" s="604"/>
      <c r="O28" s="604"/>
      <c r="P28" s="604"/>
      <c r="Q28" s="604"/>
      <c r="R28" s="604"/>
      <c r="S28" s="604"/>
      <c r="T28" s="604">
        <f>'[2]2019 Net Verified KW'!$E$4</f>
        <v>243</v>
      </c>
      <c r="U28" s="604">
        <f>'[2]2019 Net Verified KW'!$E$4</f>
        <v>243</v>
      </c>
      <c r="V28" s="604">
        <f>'[2]2019 Net Verified KW'!$E$4</f>
        <v>243</v>
      </c>
      <c r="W28" s="604">
        <f>'[2]2019 Net Verified KW'!$E$4</f>
        <v>243</v>
      </c>
      <c r="X28" s="604">
        <f>'[2]2019 Net Verified KW'!$E$4</f>
        <v>243</v>
      </c>
      <c r="Y28" s="604">
        <f>'[2]2019 Net Verified KW'!$E$4</f>
        <v>243</v>
      </c>
      <c r="Z28" s="604"/>
      <c r="AA28" s="604"/>
      <c r="AB28" s="604"/>
      <c r="AC28" s="604"/>
      <c r="AD28" s="604"/>
      <c r="AE28" s="604"/>
      <c r="AF28" s="604"/>
      <c r="AG28" s="604"/>
      <c r="AH28" s="604"/>
      <c r="AI28" s="604"/>
      <c r="AJ28" s="604"/>
      <c r="AK28" s="604"/>
      <c r="AL28" s="604"/>
      <c r="AM28" s="604"/>
      <c r="AN28" s="604"/>
      <c r="AO28" s="605"/>
      <c r="AP28" s="39"/>
      <c r="AQ28" s="603"/>
      <c r="AR28" s="604"/>
      <c r="AS28" s="604"/>
      <c r="AT28" s="604"/>
      <c r="AU28" s="604"/>
      <c r="AV28" s="604"/>
      <c r="AW28" s="604"/>
      <c r="AX28" s="604"/>
      <c r="AY28" s="604">
        <f>'[2]2019 Net Verified KW'!$F$4</f>
        <v>2435358</v>
      </c>
      <c r="AZ28" s="604">
        <f>'[2]2019 Net Verified KW'!$F$4</f>
        <v>2435358</v>
      </c>
      <c r="BA28" s="604">
        <f>'[2]2019 Net Verified KW'!$F$4</f>
        <v>2435358</v>
      </c>
      <c r="BB28" s="604">
        <f>'[2]2019 Net Verified KW'!$F$4</f>
        <v>2435358</v>
      </c>
      <c r="BC28" s="604">
        <f>'[2]2019 Net Verified KW'!$F$4</f>
        <v>2435358</v>
      </c>
      <c r="BD28" s="604">
        <f>'[2]2019 Net Verified KW'!$F$4</f>
        <v>2435358</v>
      </c>
      <c r="BE28" s="604"/>
      <c r="BF28" s="604"/>
      <c r="BG28" s="604"/>
      <c r="BH28" s="604"/>
      <c r="BI28" s="604"/>
      <c r="BJ28" s="604"/>
      <c r="BK28" s="604"/>
      <c r="BL28" s="604"/>
      <c r="BM28" s="604"/>
      <c r="BN28" s="604"/>
      <c r="BO28" s="604"/>
      <c r="BP28" s="604"/>
      <c r="BQ28" s="604"/>
      <c r="BR28" s="604"/>
      <c r="BS28" s="604"/>
      <c r="BT28" s="605"/>
      <c r="BU28" s="1"/>
    </row>
    <row r="29" spans="2:73" s="13" customFormat="1" ht="16.5" customHeight="1">
      <c r="B29" s="599"/>
      <c r="C29" s="527">
        <v>423</v>
      </c>
      <c r="D29" s="527" t="s">
        <v>1112</v>
      </c>
      <c r="E29" s="599" t="s">
        <v>1074</v>
      </c>
      <c r="F29" s="527"/>
      <c r="G29" s="599"/>
      <c r="H29" s="527">
        <v>2017</v>
      </c>
      <c r="I29" s="558" t="s">
        <v>569</v>
      </c>
      <c r="J29" s="558" t="s">
        <v>581</v>
      </c>
      <c r="K29" s="39"/>
      <c r="L29" s="603"/>
      <c r="M29" s="604"/>
      <c r="N29" s="604"/>
      <c r="O29" s="604"/>
      <c r="P29" s="604"/>
      <c r="Q29" s="604"/>
      <c r="R29" s="604">
        <f>'7 - 2015-2017 Annual Report'!DV54</f>
        <v>0</v>
      </c>
      <c r="S29" s="604">
        <f>'7 - 2015-2017 Annual Report'!DW54</f>
        <v>0</v>
      </c>
      <c r="T29" s="604">
        <f>'7 - 2015-2017 Annual Report'!DX54</f>
        <v>0</v>
      </c>
      <c r="U29" s="604">
        <f>'7 - 2015-2017 Annual Report'!DY54</f>
        <v>0</v>
      </c>
      <c r="V29" s="604">
        <f>'7 - 2015-2017 Annual Report'!DZ54</f>
        <v>0</v>
      </c>
      <c r="W29" s="604">
        <f>'7 - 2015-2017 Annual Report'!EA54</f>
        <v>0</v>
      </c>
      <c r="X29" s="604">
        <f>'7 - 2015-2017 Annual Report'!EB54</f>
        <v>0</v>
      </c>
      <c r="Y29" s="604">
        <f>'7 - 2015-2017 Annual Report'!EC54</f>
        <v>0</v>
      </c>
      <c r="Z29" s="604">
        <f>'7 - 2015-2017 Annual Report'!ED54</f>
        <v>0</v>
      </c>
      <c r="AA29" s="604">
        <f>'7 - 2015-2017 Annual Report'!EE54</f>
        <v>0</v>
      </c>
      <c r="AB29" s="604">
        <f>'7 - 2015-2017 Annual Report'!EF54</f>
        <v>0</v>
      </c>
      <c r="AC29" s="604">
        <f>'7 - 2015-2017 Annual Report'!EG54</f>
        <v>0</v>
      </c>
      <c r="AD29" s="604">
        <f>'7 - 2015-2017 Annual Report'!EH54</f>
        <v>0</v>
      </c>
      <c r="AE29" s="604">
        <f>'7 - 2015-2017 Annual Report'!EI54</f>
        <v>0</v>
      </c>
      <c r="AF29" s="604">
        <f>'7 - 2015-2017 Annual Report'!EJ54</f>
        <v>0</v>
      </c>
      <c r="AG29" s="604">
        <f>'7 - 2015-2017 Annual Report'!EK54</f>
        <v>0</v>
      </c>
      <c r="AH29" s="604">
        <f>'7 - 2015-2017 Annual Report'!EL54</f>
        <v>0</v>
      </c>
      <c r="AI29" s="604">
        <f>'7 - 2015-2017 Annual Report'!EM54</f>
        <v>0</v>
      </c>
      <c r="AJ29" s="604">
        <f>'7 - 2015-2017 Annual Report'!EN54</f>
        <v>0</v>
      </c>
      <c r="AK29" s="604">
        <f>'7 - 2015-2017 Annual Report'!EO54</f>
        <v>0</v>
      </c>
      <c r="AL29" s="604">
        <f>'7 - 2015-2017 Annual Report'!EP54</f>
        <v>0</v>
      </c>
      <c r="AM29" s="604">
        <f>'7 - 2015-2017 Annual Report'!EQ54</f>
        <v>0</v>
      </c>
      <c r="AN29" s="604">
        <f>'7 - 2015-2017 Annual Report'!ER54</f>
        <v>0</v>
      </c>
      <c r="AO29" s="604">
        <f>'7 - 2015-2017 Annual Report'!ES54</f>
        <v>0</v>
      </c>
      <c r="AP29" s="39"/>
      <c r="AQ29" s="603"/>
      <c r="AR29" s="604"/>
      <c r="AS29" s="604"/>
      <c r="AT29" s="604"/>
      <c r="AU29" s="604"/>
      <c r="AV29" s="604"/>
      <c r="AW29" s="604">
        <f>'7 - 2015-2017 Annual Report'!CI54</f>
        <v>653</v>
      </c>
      <c r="AX29" s="604">
        <f>'7 - 2015-2017 Annual Report'!CJ54</f>
        <v>653</v>
      </c>
      <c r="AY29" s="604">
        <f>'7 - 2015-2017 Annual Report'!CK54</f>
        <v>653</v>
      </c>
      <c r="AZ29" s="604">
        <f>'7 - 2015-2017 Annual Report'!CL54</f>
        <v>0</v>
      </c>
      <c r="BA29" s="604">
        <f>'7 - 2015-2017 Annual Report'!CM54</f>
        <v>0</v>
      </c>
      <c r="BB29" s="604">
        <f>'7 - 2015-2017 Annual Report'!CN54</f>
        <v>0</v>
      </c>
      <c r="BC29" s="604">
        <f>'7 - 2015-2017 Annual Report'!CO54</f>
        <v>0</v>
      </c>
      <c r="BD29" s="604">
        <f>'7 - 2015-2017 Annual Report'!CP54</f>
        <v>0</v>
      </c>
      <c r="BE29" s="604">
        <f>'7 - 2015-2017 Annual Report'!CQ54</f>
        <v>0</v>
      </c>
      <c r="BF29" s="604">
        <f>'7 - 2015-2017 Annual Report'!CR54</f>
        <v>0</v>
      </c>
      <c r="BG29" s="604">
        <f>'7 - 2015-2017 Annual Report'!CS54</f>
        <v>0</v>
      </c>
      <c r="BH29" s="604">
        <f>'7 - 2015-2017 Annual Report'!CT54</f>
        <v>0</v>
      </c>
      <c r="BI29" s="604">
        <f>'7 - 2015-2017 Annual Report'!CU54</f>
        <v>0</v>
      </c>
      <c r="BJ29" s="604">
        <f>'7 - 2015-2017 Annual Report'!CV54</f>
        <v>0</v>
      </c>
      <c r="BK29" s="604">
        <f>'7 - 2015-2017 Annual Report'!CW54</f>
        <v>0</v>
      </c>
      <c r="BL29" s="604">
        <f>'7 - 2015-2017 Annual Report'!CX54</f>
        <v>0</v>
      </c>
      <c r="BM29" s="604">
        <f>'7 - 2015-2017 Annual Report'!CY54</f>
        <v>0</v>
      </c>
      <c r="BN29" s="604">
        <f>'7 - 2015-2017 Annual Report'!CZ54</f>
        <v>0</v>
      </c>
      <c r="BO29" s="604">
        <f>'7 - 2015-2017 Annual Report'!DA54</f>
        <v>0</v>
      </c>
      <c r="BP29" s="604">
        <f>'7 - 2015-2017 Annual Report'!DB54</f>
        <v>0</v>
      </c>
      <c r="BQ29" s="604">
        <f>'7 - 2015-2017 Annual Report'!DC54</f>
        <v>0</v>
      </c>
      <c r="BR29" s="604">
        <f>'7 - 2015-2017 Annual Report'!DD54</f>
        <v>0</v>
      </c>
      <c r="BS29" s="604">
        <f>'7 - 2015-2017 Annual Report'!DE54</f>
        <v>0</v>
      </c>
      <c r="BT29" s="604">
        <f>'7 - 2015-2017 Annual Report'!DF54</f>
        <v>0</v>
      </c>
      <c r="BU29" s="1"/>
    </row>
    <row r="30" spans="2:73" s="13" customFormat="1" ht="15.6">
      <c r="B30" s="599"/>
      <c r="C30" s="527">
        <v>67</v>
      </c>
      <c r="D30" s="527" t="s">
        <v>97</v>
      </c>
      <c r="E30" s="599">
        <v>2015</v>
      </c>
      <c r="F30" s="527"/>
      <c r="G30" s="599"/>
      <c r="H30" s="527">
        <v>2015</v>
      </c>
      <c r="I30" s="558" t="s">
        <v>567</v>
      </c>
      <c r="J30" s="558" t="s">
        <v>581</v>
      </c>
      <c r="K30" s="39"/>
      <c r="L30" s="603"/>
      <c r="M30" s="604"/>
      <c r="N30" s="604"/>
      <c r="O30" s="604"/>
      <c r="P30" s="604">
        <f>'7 - 2015-2017 Annual Report'!DT8</f>
        <v>0</v>
      </c>
      <c r="Q30" s="604">
        <f>'7 - 2015-2017 Annual Report'!DU8</f>
        <v>0</v>
      </c>
      <c r="R30" s="604">
        <f>'7 - 2015-2017 Annual Report'!DV8</f>
        <v>0</v>
      </c>
      <c r="S30" s="604">
        <f>'7 - 2015-2017 Annual Report'!DW8</f>
        <v>0</v>
      </c>
      <c r="T30" s="604">
        <f>'7 - 2015-2017 Annual Report'!DX8</f>
        <v>0</v>
      </c>
      <c r="U30" s="604">
        <f>'7 - 2015-2017 Annual Report'!DY8</f>
        <v>0</v>
      </c>
      <c r="V30" s="604">
        <f>'7 - 2015-2017 Annual Report'!DZ8</f>
        <v>0</v>
      </c>
      <c r="W30" s="604">
        <f>'7 - 2015-2017 Annual Report'!EA8</f>
        <v>0</v>
      </c>
      <c r="X30" s="604">
        <f>'7 - 2015-2017 Annual Report'!EB8</f>
        <v>0</v>
      </c>
      <c r="Y30" s="604">
        <f>'7 - 2015-2017 Annual Report'!EC8</f>
        <v>0</v>
      </c>
      <c r="Z30" s="604">
        <f>'7 - 2015-2017 Annual Report'!ED8</f>
        <v>0</v>
      </c>
      <c r="AA30" s="604">
        <f>'7 - 2015-2017 Annual Report'!EE8</f>
        <v>0</v>
      </c>
      <c r="AB30" s="604">
        <f>'7 - 2015-2017 Annual Report'!EF8</f>
        <v>0</v>
      </c>
      <c r="AC30" s="604">
        <f>'7 - 2015-2017 Annual Report'!EG8</f>
        <v>0</v>
      </c>
      <c r="AD30" s="604">
        <f>'7 - 2015-2017 Annual Report'!EH8</f>
        <v>0</v>
      </c>
      <c r="AE30" s="604">
        <f>'7 - 2015-2017 Annual Report'!EI8</f>
        <v>0</v>
      </c>
      <c r="AF30" s="604">
        <f>'7 - 2015-2017 Annual Report'!EJ8</f>
        <v>0</v>
      </c>
      <c r="AG30" s="604">
        <f>'7 - 2015-2017 Annual Report'!EK8</f>
        <v>0</v>
      </c>
      <c r="AH30" s="604">
        <f>'7 - 2015-2017 Annual Report'!EL8</f>
        <v>0</v>
      </c>
      <c r="AI30" s="604">
        <f>'7 - 2015-2017 Annual Report'!EM8</f>
        <v>0</v>
      </c>
      <c r="AJ30" s="604">
        <f>'7 - 2015-2017 Annual Report'!EN8</f>
        <v>0</v>
      </c>
      <c r="AK30" s="604">
        <f>'7 - 2015-2017 Annual Report'!EO8</f>
        <v>0</v>
      </c>
      <c r="AL30" s="604">
        <f>'7 - 2015-2017 Annual Report'!EP8</f>
        <v>0</v>
      </c>
      <c r="AM30" s="604">
        <f>'7 - 2015-2017 Annual Report'!EQ8</f>
        <v>0</v>
      </c>
      <c r="AN30" s="604">
        <f>'7 - 2015-2017 Annual Report'!ER8</f>
        <v>0</v>
      </c>
      <c r="AO30" s="604">
        <f>'7 - 2015-2017 Annual Report'!ES8</f>
        <v>0</v>
      </c>
      <c r="AP30" s="39"/>
      <c r="AQ30" s="603"/>
      <c r="AR30" s="604"/>
      <c r="AS30" s="604"/>
      <c r="AT30" s="604"/>
      <c r="AU30" s="604">
        <f>'7 - 2015-2017 Annual Report'!CG8</f>
        <v>3460</v>
      </c>
      <c r="AV30" s="604">
        <f>'7 - 2015-2017 Annual Report'!CH8</f>
        <v>3460</v>
      </c>
      <c r="AW30" s="604">
        <f>'7 - 2015-2017 Annual Report'!CI8</f>
        <v>3460</v>
      </c>
      <c r="AX30" s="604">
        <f>'7 - 2015-2017 Annual Report'!CJ8</f>
        <v>3460</v>
      </c>
      <c r="AY30" s="604">
        <f>'7 - 2015-2017 Annual Report'!CK8</f>
        <v>2442</v>
      </c>
      <c r="AZ30" s="604">
        <f>'7 - 2015-2017 Annual Report'!CL8</f>
        <v>0</v>
      </c>
      <c r="BA30" s="604">
        <f>'7 - 2015-2017 Annual Report'!CM8</f>
        <v>0</v>
      </c>
      <c r="BB30" s="604">
        <f>'7 - 2015-2017 Annual Report'!CN8</f>
        <v>0</v>
      </c>
      <c r="BC30" s="604">
        <f>'7 - 2015-2017 Annual Report'!CO8</f>
        <v>0</v>
      </c>
      <c r="BD30" s="604">
        <f>'7 - 2015-2017 Annual Report'!CP8</f>
        <v>0</v>
      </c>
      <c r="BE30" s="604">
        <f>'7 - 2015-2017 Annual Report'!CQ8</f>
        <v>0</v>
      </c>
      <c r="BF30" s="604">
        <f>'7 - 2015-2017 Annual Report'!CR8</f>
        <v>0</v>
      </c>
      <c r="BG30" s="604">
        <f>'7 - 2015-2017 Annual Report'!CS8</f>
        <v>0</v>
      </c>
      <c r="BH30" s="604">
        <f>'7 - 2015-2017 Annual Report'!CT8</f>
        <v>0</v>
      </c>
      <c r="BI30" s="604">
        <f>'7 - 2015-2017 Annual Report'!CU8</f>
        <v>0</v>
      </c>
      <c r="BJ30" s="604">
        <f>'7 - 2015-2017 Annual Report'!CV8</f>
        <v>0</v>
      </c>
      <c r="BK30" s="604">
        <f>'7 - 2015-2017 Annual Report'!CW8</f>
        <v>0</v>
      </c>
      <c r="BL30" s="604">
        <f>'7 - 2015-2017 Annual Report'!CX8</f>
        <v>0</v>
      </c>
      <c r="BM30" s="604">
        <f>'7 - 2015-2017 Annual Report'!CY8</f>
        <v>0</v>
      </c>
      <c r="BN30" s="604">
        <f>'7 - 2015-2017 Annual Report'!CZ8</f>
        <v>0</v>
      </c>
      <c r="BO30" s="604">
        <f>'7 - 2015-2017 Annual Report'!DA8</f>
        <v>0</v>
      </c>
      <c r="BP30" s="604">
        <f>'7 - 2015-2017 Annual Report'!DB8</f>
        <v>0</v>
      </c>
      <c r="BQ30" s="604">
        <f>'7 - 2015-2017 Annual Report'!DC8</f>
        <v>0</v>
      </c>
      <c r="BR30" s="604">
        <f>'7 - 2015-2017 Annual Report'!DD8</f>
        <v>0</v>
      </c>
      <c r="BS30" s="604">
        <f>'7 - 2015-2017 Annual Report'!DE8</f>
        <v>0</v>
      </c>
      <c r="BT30" s="604">
        <f>'7 - 2015-2017 Annual Report'!DF8</f>
        <v>0</v>
      </c>
      <c r="BU30" s="1"/>
    </row>
    <row r="31" spans="2:73" s="13" customFormat="1" ht="15.6">
      <c r="B31" s="599"/>
      <c r="C31" s="527" t="s">
        <v>1073</v>
      </c>
      <c r="D31" s="527" t="s">
        <v>22</v>
      </c>
      <c r="E31" s="599" t="s">
        <v>1074</v>
      </c>
      <c r="F31" s="527" t="s">
        <v>1075</v>
      </c>
      <c r="G31" s="599"/>
      <c r="H31" s="527">
        <v>2014</v>
      </c>
      <c r="I31" s="558" t="s">
        <v>566</v>
      </c>
      <c r="J31" s="558" t="s">
        <v>581</v>
      </c>
      <c r="K31" s="39"/>
      <c r="L31" s="603"/>
      <c r="M31" s="604"/>
      <c r="N31" s="604"/>
      <c r="O31" s="604">
        <f>'7a - 2014 Persistence Report'!Q8*1000</f>
        <v>275.83855199999999</v>
      </c>
      <c r="P31" s="604">
        <f>'7a - 2014 Persistence Report'!R8*1000</f>
        <v>263.59327480000002</v>
      </c>
      <c r="Q31" s="604">
        <f>'7a - 2014 Persistence Report'!S8*1000</f>
        <v>263.59327480000002</v>
      </c>
      <c r="R31" s="604">
        <f>'7a - 2014 Persistence Report'!T8*1000</f>
        <v>263.07134239999999</v>
      </c>
      <c r="S31" s="604">
        <f>'7a - 2014 Persistence Report'!U8*1000</f>
        <v>263.07134239999999</v>
      </c>
      <c r="T31" s="604">
        <f>'7a - 2014 Persistence Report'!V8*1000</f>
        <v>263.07134239999999</v>
      </c>
      <c r="U31" s="604">
        <f>'7a - 2014 Persistence Report'!W8*1000</f>
        <v>262.09110629999998</v>
      </c>
      <c r="V31" s="604">
        <f>'7a - 2014 Persistence Report'!X8*1000</f>
        <v>262.09110629999998</v>
      </c>
      <c r="W31" s="604">
        <f>'7a - 2014 Persistence Report'!Y8*1000</f>
        <v>256.71311909999997</v>
      </c>
      <c r="X31" s="604">
        <f>'7a - 2014 Persistence Report'!Z8*1000</f>
        <v>252.56036300000002</v>
      </c>
      <c r="Y31" s="604">
        <f>'7a - 2014 Persistence Report'!AA8*1000</f>
        <v>246.46765329999999</v>
      </c>
      <c r="Z31" s="604">
        <f>'7a - 2014 Persistence Report'!AB8*1000</f>
        <v>245.5508432</v>
      </c>
      <c r="AA31" s="604">
        <f>'7a - 2014 Persistence Report'!AC8*1000</f>
        <v>163.5630649</v>
      </c>
      <c r="AB31" s="604">
        <f>'7a - 2014 Persistence Report'!AD8*1000</f>
        <v>163.5630649</v>
      </c>
      <c r="AC31" s="604">
        <f>'7a - 2014 Persistence Report'!AE8*1000</f>
        <v>163.5630649</v>
      </c>
      <c r="AD31" s="604">
        <f>'7a - 2014 Persistence Report'!AF8*1000</f>
        <v>139.8332317</v>
      </c>
      <c r="AE31" s="604">
        <f>'7a - 2014 Persistence Report'!AG8*1000</f>
        <v>53.994380800000002</v>
      </c>
      <c r="AF31" s="604">
        <f>'7a - 2014 Persistence Report'!AH8*1000</f>
        <v>53.994380800000002</v>
      </c>
      <c r="AG31" s="604">
        <f>'7a - 2014 Persistence Report'!AI8*1000</f>
        <v>53.994380800000002</v>
      </c>
      <c r="AH31" s="604">
        <f>'7a - 2014 Persistence Report'!AJ8*1000</f>
        <v>53.994380800000002</v>
      </c>
      <c r="AI31" s="604">
        <f>'7a - 2014 Persistence Report'!AK8*1000</f>
        <v>0</v>
      </c>
      <c r="AJ31" s="604">
        <f>'7a - 2014 Persistence Report'!AL8*1000</f>
        <v>0</v>
      </c>
      <c r="AK31" s="604">
        <f>'7a - 2014 Persistence Report'!AM8*1000</f>
        <v>0</v>
      </c>
      <c r="AL31" s="604">
        <f>'7a - 2014 Persistence Report'!AN8*1000</f>
        <v>0</v>
      </c>
      <c r="AM31" s="604">
        <f>'7a - 2014 Persistence Report'!AO8*1000</f>
        <v>0</v>
      </c>
      <c r="AN31" s="604">
        <f>'7a - 2014 Persistence Report'!AP8*1000</f>
        <v>0</v>
      </c>
      <c r="AO31" s="604">
        <f>'7a - 2014 Persistence Report'!AQ8*1000</f>
        <v>0</v>
      </c>
      <c r="AP31" s="39"/>
      <c r="AQ31" s="603"/>
      <c r="AR31" s="604"/>
      <c r="AS31" s="604"/>
      <c r="AT31" s="604">
        <f>'7a - 2014 Persistence Report'!AU8*1000</f>
        <v>2156840.895</v>
      </c>
      <c r="AU31" s="604">
        <f>'7a - 2014 Persistence Report'!AV8*1000</f>
        <v>2113834.7689999999</v>
      </c>
      <c r="AV31" s="604">
        <f>'7a - 2014 Persistence Report'!AW8*1000</f>
        <v>2113834.7689999999</v>
      </c>
      <c r="AW31" s="604">
        <f>'7a - 2014 Persistence Report'!AX8*1000</f>
        <v>2112016.6239999998</v>
      </c>
      <c r="AX31" s="604">
        <f>'7a - 2014 Persistence Report'!AY8*1000</f>
        <v>2112016.6239999998</v>
      </c>
      <c r="AY31" s="604">
        <f>'7a - 2014 Persistence Report'!AZ8*1000</f>
        <v>2112016.6239999998</v>
      </c>
      <c r="AZ31" s="604">
        <f>'7a - 2014 Persistence Report'!BA8*1000</f>
        <v>2099599.8339999998</v>
      </c>
      <c r="BA31" s="604">
        <f>'7a - 2014 Persistence Report'!BB8*1000</f>
        <v>2099599.8339999998</v>
      </c>
      <c r="BB31" s="604">
        <f>'7a - 2014 Persistence Report'!BC8*1000</f>
        <v>1929809.638</v>
      </c>
      <c r="BC31" s="604">
        <f>'7a - 2014 Persistence Report'!BD8*1000</f>
        <v>1834511.176</v>
      </c>
      <c r="BD31" s="604">
        <f>'7a - 2014 Persistence Report'!BE8*1000</f>
        <v>1654721.9909999999</v>
      </c>
      <c r="BE31" s="604">
        <f>'7a - 2014 Persistence Report'!BF8*1000</f>
        <v>1504863.317</v>
      </c>
      <c r="BF31" s="604">
        <f>'7a - 2014 Persistence Report'!BG8*1000</f>
        <v>967624.73179999995</v>
      </c>
      <c r="BG31" s="604">
        <f>'7a - 2014 Persistence Report'!BH8*1000</f>
        <v>967624.73179999995</v>
      </c>
      <c r="BH31" s="604">
        <f>'7a - 2014 Persistence Report'!BI8*1000</f>
        <v>967624.73179999995</v>
      </c>
      <c r="BI31" s="604">
        <f>'7a - 2014 Persistence Report'!BJ8*1000</f>
        <v>800441.81409999996</v>
      </c>
      <c r="BJ31" s="604">
        <f>'7a - 2014 Persistence Report'!BK8*1000</f>
        <v>189661.9657</v>
      </c>
      <c r="BK31" s="604">
        <f>'7a - 2014 Persistence Report'!BL8*1000</f>
        <v>189661.9657</v>
      </c>
      <c r="BL31" s="604">
        <f>'7a - 2014 Persistence Report'!BM8*1000</f>
        <v>189661.9657</v>
      </c>
      <c r="BM31" s="604">
        <f>'7a - 2014 Persistence Report'!BN8*1000</f>
        <v>189661.9657</v>
      </c>
      <c r="BN31" s="604">
        <f>'7a - 2014 Persistence Report'!BO8*1000</f>
        <v>0</v>
      </c>
      <c r="BO31" s="604">
        <f>'7a - 2014 Persistence Report'!BP8*1000</f>
        <v>0</v>
      </c>
      <c r="BP31" s="604">
        <f>'7a - 2014 Persistence Report'!BQ8*1000</f>
        <v>0</v>
      </c>
      <c r="BQ31" s="604">
        <f>'7a - 2014 Persistence Report'!BR8*1000</f>
        <v>0</v>
      </c>
      <c r="BR31" s="604">
        <f>'7a - 2014 Persistence Report'!BS8*1000</f>
        <v>0</v>
      </c>
      <c r="BS31" s="604">
        <f>'7a - 2014 Persistence Report'!BT8*1000</f>
        <v>0</v>
      </c>
      <c r="BT31" s="604">
        <f>'7a - 2014 Persistence Report'!BU8*1000</f>
        <v>0</v>
      </c>
      <c r="BU31" s="1"/>
    </row>
    <row r="32" spans="2:73" s="13" customFormat="1" ht="15.6">
      <c r="B32" s="599"/>
      <c r="C32" s="527">
        <v>247</v>
      </c>
      <c r="D32" s="527" t="s">
        <v>113</v>
      </c>
      <c r="E32" s="599" t="s">
        <v>1074</v>
      </c>
      <c r="F32" s="527"/>
      <c r="G32" s="599"/>
      <c r="H32" s="527">
        <v>2016</v>
      </c>
      <c r="I32" s="558" t="s">
        <v>568</v>
      </c>
      <c r="J32" s="558" t="s">
        <v>581</v>
      </c>
      <c r="K32" s="39"/>
      <c r="L32" s="603"/>
      <c r="M32" s="604"/>
      <c r="N32" s="604"/>
      <c r="O32" s="604"/>
      <c r="P32" s="604"/>
      <c r="Q32" s="604">
        <f>'7 - 2015-2017 Annual Report'!DU33</f>
        <v>87</v>
      </c>
      <c r="R32" s="604">
        <f>'7 - 2015-2017 Annual Report'!DV33</f>
        <v>87</v>
      </c>
      <c r="S32" s="604">
        <f>'7 - 2015-2017 Annual Report'!DW33</f>
        <v>87</v>
      </c>
      <c r="T32" s="604">
        <f>'7 - 2015-2017 Annual Report'!DX33</f>
        <v>87</v>
      </c>
      <c r="U32" s="604">
        <f>'7 - 2015-2017 Annual Report'!DY33</f>
        <v>87</v>
      </c>
      <c r="V32" s="604">
        <f>'7 - 2015-2017 Annual Report'!DZ33</f>
        <v>87</v>
      </c>
      <c r="W32" s="604">
        <f>'7 - 2015-2017 Annual Report'!EA33</f>
        <v>87</v>
      </c>
      <c r="X32" s="604">
        <f>'7 - 2015-2017 Annual Report'!EB33</f>
        <v>87</v>
      </c>
      <c r="Y32" s="604">
        <f>'7 - 2015-2017 Annual Report'!EC33</f>
        <v>87</v>
      </c>
      <c r="Z32" s="604">
        <f>'7 - 2015-2017 Annual Report'!ED33</f>
        <v>86</v>
      </c>
      <c r="AA32" s="604">
        <f>'7 - 2015-2017 Annual Report'!EE33</f>
        <v>84</v>
      </c>
      <c r="AB32" s="604">
        <f>'7 - 2015-2017 Annual Report'!EF33</f>
        <v>84</v>
      </c>
      <c r="AC32" s="604">
        <f>'7 - 2015-2017 Annual Report'!EG33</f>
        <v>84</v>
      </c>
      <c r="AD32" s="604">
        <f>'7 - 2015-2017 Annual Report'!EH33</f>
        <v>84</v>
      </c>
      <c r="AE32" s="604">
        <f>'7 - 2015-2017 Annual Report'!EI33</f>
        <v>76</v>
      </c>
      <c r="AF32" s="604">
        <f>'7 - 2015-2017 Annual Report'!EJ33</f>
        <v>76</v>
      </c>
      <c r="AG32" s="604">
        <f>'7 - 2015-2017 Annual Report'!EK33</f>
        <v>49</v>
      </c>
      <c r="AH32" s="604">
        <f>'7 - 2015-2017 Annual Report'!EL33</f>
        <v>0</v>
      </c>
      <c r="AI32" s="604">
        <f>'7 - 2015-2017 Annual Report'!EM33</f>
        <v>0</v>
      </c>
      <c r="AJ32" s="604">
        <f>'7 - 2015-2017 Annual Report'!EN33</f>
        <v>0</v>
      </c>
      <c r="AK32" s="604">
        <f>'7 - 2015-2017 Annual Report'!EO33</f>
        <v>0</v>
      </c>
      <c r="AL32" s="604">
        <f>'7 - 2015-2017 Annual Report'!EP33</f>
        <v>0</v>
      </c>
      <c r="AM32" s="604">
        <f>'7 - 2015-2017 Annual Report'!EQ33</f>
        <v>0</v>
      </c>
      <c r="AN32" s="604">
        <f>'7 - 2015-2017 Annual Report'!ER33</f>
        <v>0</v>
      </c>
      <c r="AO32" s="604">
        <f>'7 - 2015-2017 Annual Report'!ES33</f>
        <v>0</v>
      </c>
      <c r="AP32" s="39"/>
      <c r="AQ32" s="603"/>
      <c r="AR32" s="604"/>
      <c r="AS32" s="604"/>
      <c r="AT32" s="604"/>
      <c r="AU32" s="604"/>
      <c r="AV32" s="603">
        <f>+'7 - 2015-2017 Annual Report'!CH33</f>
        <v>1352387</v>
      </c>
      <c r="AW32" s="604">
        <f>'7 - 2015-2017 Annual Report'!CI33</f>
        <v>1352387</v>
      </c>
      <c r="AX32" s="604">
        <f>'7 - 2015-2017 Annual Report'!CJ33</f>
        <v>1352387</v>
      </c>
      <c r="AY32" s="604">
        <f>'7 - 2015-2017 Annual Report'!CK33</f>
        <v>1352387</v>
      </c>
      <c r="AZ32" s="604">
        <f>'7 - 2015-2017 Annual Report'!CL33</f>
        <v>1352387</v>
      </c>
      <c r="BA32" s="604">
        <f>'7 - 2015-2017 Annual Report'!CM33</f>
        <v>1352387</v>
      </c>
      <c r="BB32" s="604">
        <f>'7 - 2015-2017 Annual Report'!CN33</f>
        <v>1352387</v>
      </c>
      <c r="BC32" s="604">
        <f>'7 - 2015-2017 Annual Report'!CO33</f>
        <v>1352213</v>
      </c>
      <c r="BD32" s="604">
        <f>'7 - 2015-2017 Annual Report'!CP33</f>
        <v>1352213</v>
      </c>
      <c r="BE32" s="604">
        <f>'7 - 2015-2017 Annual Report'!CQ33</f>
        <v>1340221</v>
      </c>
      <c r="BF32" s="604">
        <f>'7 - 2015-2017 Annual Report'!CR33</f>
        <v>1326758</v>
      </c>
      <c r="BG32" s="604">
        <f>'7 - 2015-2017 Annual Report'!CS33</f>
        <v>1325665</v>
      </c>
      <c r="BH32" s="604">
        <f>'7 - 2015-2017 Annual Report'!CT33</f>
        <v>1325665</v>
      </c>
      <c r="BI32" s="604">
        <f>'7 - 2015-2017 Annual Report'!CU33</f>
        <v>1316639</v>
      </c>
      <c r="BJ32" s="604">
        <f>'7 - 2015-2017 Annual Report'!CV33</f>
        <v>1195263</v>
      </c>
      <c r="BK32" s="604">
        <f>'7 - 2015-2017 Annual Report'!CW33</f>
        <v>1195263</v>
      </c>
      <c r="BL32" s="604">
        <f>'7 - 2015-2017 Annual Report'!CX33</f>
        <v>786211</v>
      </c>
      <c r="BM32" s="604">
        <f>'7 - 2015-2017 Annual Report'!CY33</f>
        <v>0</v>
      </c>
      <c r="BN32" s="604">
        <f>'7 - 2015-2017 Annual Report'!CZ33</f>
        <v>0</v>
      </c>
      <c r="BO32" s="604">
        <f>'7 - 2015-2017 Annual Report'!DA33</f>
        <v>0</v>
      </c>
      <c r="BP32" s="604">
        <f>'7 - 2015-2017 Annual Report'!DB33</f>
        <v>0</v>
      </c>
      <c r="BQ32" s="604">
        <f>'7 - 2015-2017 Annual Report'!DC33</f>
        <v>0</v>
      </c>
      <c r="BR32" s="604">
        <f>'7 - 2015-2017 Annual Report'!DD33</f>
        <v>0</v>
      </c>
      <c r="BS32" s="604">
        <f>'7 - 2015-2017 Annual Report'!DE33</f>
        <v>0</v>
      </c>
      <c r="BT32" s="604">
        <f>'7 - 2015-2017 Annual Report'!DF33</f>
        <v>0</v>
      </c>
      <c r="BU32" s="1"/>
    </row>
    <row r="33" spans="2:73" s="13" customFormat="1" ht="15.6">
      <c r="B33" s="599"/>
      <c r="C33" s="527">
        <v>253</v>
      </c>
      <c r="D33" s="527" t="s">
        <v>118</v>
      </c>
      <c r="E33" s="599" t="s">
        <v>1074</v>
      </c>
      <c r="F33" s="527"/>
      <c r="G33" s="599"/>
      <c r="H33" s="527">
        <v>2016</v>
      </c>
      <c r="I33" s="558" t="s">
        <v>568</v>
      </c>
      <c r="J33" s="558" t="s">
        <v>581</v>
      </c>
      <c r="K33" s="39"/>
      <c r="L33" s="603"/>
      <c r="M33" s="603"/>
      <c r="N33" s="603"/>
      <c r="O33" s="603"/>
      <c r="P33" s="603"/>
      <c r="Q33" s="603">
        <f>+'7 - 2015-2017 Annual Report'!DU35</f>
        <v>131</v>
      </c>
      <c r="R33" s="603">
        <f>+'7 - 2015-2017 Annual Report'!DV35</f>
        <v>130</v>
      </c>
      <c r="S33" s="603">
        <f>+'7 - 2015-2017 Annual Report'!DW35</f>
        <v>130</v>
      </c>
      <c r="T33" s="603">
        <f>+'7 - 2015-2017 Annual Report'!DX35</f>
        <v>130</v>
      </c>
      <c r="U33" s="603">
        <f>+'7 - 2015-2017 Annual Report'!DY35</f>
        <v>130</v>
      </c>
      <c r="V33" s="603">
        <f>+'7 - 2015-2017 Annual Report'!DZ35</f>
        <v>130</v>
      </c>
      <c r="W33" s="603">
        <f>+'7 - 2015-2017 Annual Report'!EA35</f>
        <v>130</v>
      </c>
      <c r="X33" s="603">
        <f>+'7 - 2015-2017 Annual Report'!EB35</f>
        <v>130</v>
      </c>
      <c r="Y33" s="603">
        <f>+'7 - 2015-2017 Annual Report'!EC35</f>
        <v>129</v>
      </c>
      <c r="Z33" s="603">
        <f>+'7 - 2015-2017 Annual Report'!ED35</f>
        <v>129</v>
      </c>
      <c r="AA33" s="603">
        <f>+'7 - 2015-2017 Annual Report'!EE35</f>
        <v>128</v>
      </c>
      <c r="AB33" s="603">
        <f>+'7 - 2015-2017 Annual Report'!EF35</f>
        <v>106</v>
      </c>
      <c r="AC33" s="603">
        <f>+'7 - 2015-2017 Annual Report'!EG35</f>
        <v>91</v>
      </c>
      <c r="AD33" s="603">
        <f>+'7 - 2015-2017 Annual Report'!EH35</f>
        <v>91</v>
      </c>
      <c r="AE33" s="603">
        <f>+'7 - 2015-2017 Annual Report'!EI35</f>
        <v>9</v>
      </c>
      <c r="AF33" s="603">
        <f>+'7 - 2015-2017 Annual Report'!EJ35</f>
        <v>0</v>
      </c>
      <c r="AG33" s="603">
        <f>+'7 - 2015-2017 Annual Report'!EK35</f>
        <v>0</v>
      </c>
      <c r="AH33" s="603">
        <f>+'7 - 2015-2017 Annual Report'!EL35</f>
        <v>0</v>
      </c>
      <c r="AI33" s="603">
        <f>+'7 - 2015-2017 Annual Report'!EM35</f>
        <v>0</v>
      </c>
      <c r="AJ33" s="603">
        <f>+'7 - 2015-2017 Annual Report'!EN35</f>
        <v>0</v>
      </c>
      <c r="AK33" s="603">
        <f>+'7 - 2015-2017 Annual Report'!EO35</f>
        <v>0</v>
      </c>
      <c r="AL33" s="603">
        <f>+'7 - 2015-2017 Annual Report'!EP35</f>
        <v>0</v>
      </c>
      <c r="AM33" s="603">
        <f>+'7 - 2015-2017 Annual Report'!EQ35</f>
        <v>0</v>
      </c>
      <c r="AN33" s="603">
        <f>+'7 - 2015-2017 Annual Report'!ER35</f>
        <v>0</v>
      </c>
      <c r="AO33" s="603">
        <f>+'7 - 2015-2017 Annual Report'!ES35</f>
        <v>0</v>
      </c>
      <c r="AP33" s="39"/>
      <c r="AQ33" s="603"/>
      <c r="AR33" s="603"/>
      <c r="AS33" s="603"/>
      <c r="AT33" s="603"/>
      <c r="AU33" s="603"/>
      <c r="AV33" s="603">
        <f>+'7 - 2015-2017 Annual Report'!CH35</f>
        <v>906267</v>
      </c>
      <c r="AW33" s="603">
        <f>+'7 - 2015-2017 Annual Report'!CI35</f>
        <v>900661</v>
      </c>
      <c r="AX33" s="603">
        <f>+'7 - 2015-2017 Annual Report'!CJ35</f>
        <v>900661</v>
      </c>
      <c r="AY33" s="603">
        <f>+'7 - 2015-2017 Annual Report'!CK35</f>
        <v>900661</v>
      </c>
      <c r="AZ33" s="603">
        <f>+'7 - 2015-2017 Annual Report'!CL35</f>
        <v>900661</v>
      </c>
      <c r="BA33" s="603">
        <f>+'7 - 2015-2017 Annual Report'!CM35</f>
        <v>900661</v>
      </c>
      <c r="BB33" s="603">
        <f>+'7 - 2015-2017 Annual Report'!CN35</f>
        <v>900661</v>
      </c>
      <c r="BC33" s="603">
        <f>+'7 - 2015-2017 Annual Report'!CO35</f>
        <v>900661</v>
      </c>
      <c r="BD33" s="603">
        <f>+'7 - 2015-2017 Annual Report'!CP35</f>
        <v>900336</v>
      </c>
      <c r="BE33" s="603">
        <f>+'7 - 2015-2017 Annual Report'!CQ35</f>
        <v>900336</v>
      </c>
      <c r="BF33" s="603">
        <f>+'7 - 2015-2017 Annual Report'!CR35</f>
        <v>889799</v>
      </c>
      <c r="BG33" s="603">
        <f>+'7 - 2015-2017 Annual Report'!CS35</f>
        <v>779438</v>
      </c>
      <c r="BH33" s="603">
        <f>+'7 - 2015-2017 Annual Report'!CT35</f>
        <v>519450</v>
      </c>
      <c r="BI33" s="603">
        <f>+'7 - 2015-2017 Annual Report'!CU35</f>
        <v>519450</v>
      </c>
      <c r="BJ33" s="603">
        <f>+'7 - 2015-2017 Annual Report'!CV35</f>
        <v>38425</v>
      </c>
      <c r="BK33" s="603">
        <f>+'7 - 2015-2017 Annual Report'!CW35</f>
        <v>170</v>
      </c>
      <c r="BL33" s="603">
        <f>+'7 - 2015-2017 Annual Report'!CX35</f>
        <v>170</v>
      </c>
      <c r="BM33" s="603">
        <f>+'7 - 2015-2017 Annual Report'!CY35</f>
        <v>170</v>
      </c>
      <c r="BN33" s="603">
        <f>+'7 - 2015-2017 Annual Report'!CZ35</f>
        <v>170</v>
      </c>
      <c r="BO33" s="603">
        <f>+'7 - 2015-2017 Annual Report'!DA35</f>
        <v>170</v>
      </c>
      <c r="BP33" s="603">
        <f>+'7 - 2015-2017 Annual Report'!DB35</f>
        <v>0</v>
      </c>
      <c r="BQ33" s="603">
        <f>+'7 - 2015-2017 Annual Report'!DC35</f>
        <v>0</v>
      </c>
      <c r="BR33" s="603">
        <f>+'7 - 2015-2017 Annual Report'!DD35</f>
        <v>0</v>
      </c>
      <c r="BS33" s="603">
        <f>+'7 - 2015-2017 Annual Report'!DE35</f>
        <v>0</v>
      </c>
      <c r="BT33" s="603">
        <f>+'7 - 2015-2017 Annual Report'!DF35</f>
        <v>0</v>
      </c>
      <c r="BU33" s="1"/>
    </row>
    <row r="34" spans="2:73" s="13" customFormat="1" ht="15.6">
      <c r="B34" s="599"/>
      <c r="C34" s="599"/>
      <c r="D34" s="599" t="s">
        <v>118</v>
      </c>
      <c r="E34" s="599" t="s">
        <v>1113</v>
      </c>
      <c r="F34" s="599"/>
      <c r="G34" s="599"/>
      <c r="H34" s="599">
        <v>2018</v>
      </c>
      <c r="I34" s="558" t="s">
        <v>570</v>
      </c>
      <c r="J34" s="558" t="s">
        <v>581</v>
      </c>
      <c r="K34" s="39"/>
      <c r="L34" s="603"/>
      <c r="M34" s="603"/>
      <c r="N34" s="603"/>
      <c r="O34" s="603"/>
      <c r="P34" s="603"/>
      <c r="Q34" s="603"/>
      <c r="R34" s="603"/>
      <c r="S34" s="603">
        <f>'[3]2018 Net Verified KW'!$C$7</f>
        <v>78.456023211611779</v>
      </c>
      <c r="T34" s="603">
        <f>'[3]2018 Net Verified KW'!$C$7</f>
        <v>78.456023211611779</v>
      </c>
      <c r="U34" s="603">
        <f>'[3]2018 Net Verified KW'!$C$7</f>
        <v>78.456023211611779</v>
      </c>
      <c r="V34" s="603">
        <f>'[3]2018 Net Verified KW'!$C$7</f>
        <v>78.456023211611779</v>
      </c>
      <c r="W34" s="603">
        <f>'[3]2018 Net Verified KW'!$C$7</f>
        <v>78.456023211611779</v>
      </c>
      <c r="X34" s="603">
        <f>'[3]2018 Net Verified KW'!$C$7</f>
        <v>78.456023211611779</v>
      </c>
      <c r="Y34" s="603">
        <f>'[4]2018 Net Verified KW'!$C$7</f>
        <v>78.456023211611779</v>
      </c>
      <c r="Z34" s="603"/>
      <c r="AA34" s="603"/>
      <c r="AB34" s="603"/>
      <c r="AC34" s="603"/>
      <c r="AD34" s="603"/>
      <c r="AE34" s="603"/>
      <c r="AF34" s="603"/>
      <c r="AG34" s="603"/>
      <c r="AH34" s="603"/>
      <c r="AI34" s="603"/>
      <c r="AJ34" s="603"/>
      <c r="AK34" s="603"/>
      <c r="AL34" s="603"/>
      <c r="AM34" s="603"/>
      <c r="AN34" s="603"/>
      <c r="AO34" s="603"/>
      <c r="AP34" s="39"/>
      <c r="AQ34" s="603"/>
      <c r="AR34" s="603"/>
      <c r="AS34" s="603"/>
      <c r="AT34" s="603"/>
      <c r="AU34" s="603"/>
      <c r="AV34" s="603"/>
      <c r="AW34" s="603"/>
      <c r="AX34" s="603">
        <f>'[3]2018 Net Verified KW'!$B$7</f>
        <v>743590.57582338946</v>
      </c>
      <c r="AY34" s="603">
        <f>'[3]2018 Net Verified KW'!$B$7</f>
        <v>743590.57582338946</v>
      </c>
      <c r="AZ34" s="603">
        <f>'[3]2018 Net Verified KW'!$B$7</f>
        <v>743590.57582338946</v>
      </c>
      <c r="BA34" s="603">
        <f>'[3]2018 Net Verified KW'!$B$7</f>
        <v>743590.57582338946</v>
      </c>
      <c r="BB34" s="603">
        <f>'[3]2018 Net Verified KW'!$B$7</f>
        <v>743590.57582338946</v>
      </c>
      <c r="BC34" s="603">
        <f>'[3]2018 Net Verified KW'!$B$7</f>
        <v>743590.57582338946</v>
      </c>
      <c r="BD34" s="603">
        <f>'[3]2018 Net Verified KW'!$B$7</f>
        <v>743590.57582338946</v>
      </c>
      <c r="BE34" s="603"/>
      <c r="BF34" s="603"/>
      <c r="BG34" s="603"/>
      <c r="BH34" s="603"/>
      <c r="BI34" s="603"/>
      <c r="BJ34" s="603"/>
      <c r="BK34" s="603"/>
      <c r="BL34" s="603"/>
      <c r="BM34" s="603"/>
      <c r="BN34" s="603"/>
      <c r="BO34" s="603"/>
      <c r="BP34" s="603"/>
      <c r="BQ34" s="603"/>
      <c r="BR34" s="603"/>
      <c r="BS34" s="603"/>
      <c r="BT34" s="603"/>
      <c r="BU34" s="1"/>
    </row>
    <row r="35" spans="2:73" s="13" customFormat="1" ht="15.6">
      <c r="B35" s="599"/>
      <c r="C35" s="527">
        <v>417</v>
      </c>
      <c r="D35" s="527" t="s">
        <v>1114</v>
      </c>
      <c r="E35" s="599" t="s">
        <v>1074</v>
      </c>
      <c r="F35" s="527"/>
      <c r="G35" s="599"/>
      <c r="H35" s="527">
        <v>2017</v>
      </c>
      <c r="I35" s="558" t="s">
        <v>569</v>
      </c>
      <c r="J35" s="558" t="s">
        <v>581</v>
      </c>
      <c r="K35" s="39"/>
      <c r="L35" s="603"/>
      <c r="M35" s="603"/>
      <c r="N35" s="603"/>
      <c r="O35" s="603"/>
      <c r="P35" s="603"/>
      <c r="Q35" s="603"/>
      <c r="R35" s="603">
        <f>+'7 - 2015-2017 Annual Report'!DV52</f>
        <v>574</v>
      </c>
      <c r="S35" s="603">
        <f>+'7 - 2015-2017 Annual Report'!DW52</f>
        <v>588</v>
      </c>
      <c r="T35" s="603">
        <f>+'7 - 2015-2017 Annual Report'!DX52</f>
        <v>588</v>
      </c>
      <c r="U35" s="603">
        <f>+'7 - 2015-2017 Annual Report'!DY52</f>
        <v>588</v>
      </c>
      <c r="V35" s="603">
        <f>+'7 - 2015-2017 Annual Report'!DZ52</f>
        <v>588</v>
      </c>
      <c r="W35" s="603">
        <f>+'7 - 2015-2017 Annual Report'!EA52</f>
        <v>524</v>
      </c>
      <c r="X35" s="603">
        <f>+'7 - 2015-2017 Annual Report'!EB52</f>
        <v>524</v>
      </c>
      <c r="Y35" s="603">
        <f>+'7 - 2015-2017 Annual Report'!EC52</f>
        <v>524</v>
      </c>
      <c r="Z35" s="603">
        <f>+'7 - 2015-2017 Annual Report'!ED52</f>
        <v>524</v>
      </c>
      <c r="AA35" s="603">
        <f>+'7 - 2015-2017 Annual Report'!EE52</f>
        <v>524</v>
      </c>
      <c r="AB35" s="603">
        <f>+'7 - 2015-2017 Annual Report'!EF52</f>
        <v>442</v>
      </c>
      <c r="AC35" s="603">
        <f>+'7 - 2015-2017 Annual Report'!EG52</f>
        <v>442</v>
      </c>
      <c r="AD35" s="603">
        <f>+'7 - 2015-2017 Annual Report'!EH52</f>
        <v>159</v>
      </c>
      <c r="AE35" s="603">
        <f>+'7 - 2015-2017 Annual Report'!EI52</f>
        <v>111</v>
      </c>
      <c r="AF35" s="603">
        <f>+'7 - 2015-2017 Annual Report'!EJ52</f>
        <v>9</v>
      </c>
      <c r="AG35" s="603">
        <f>+'7 - 2015-2017 Annual Report'!EK52</f>
        <v>0</v>
      </c>
      <c r="AH35" s="603">
        <f>+'7 - 2015-2017 Annual Report'!EL52</f>
        <v>0</v>
      </c>
      <c r="AI35" s="603">
        <f>+'7 - 2015-2017 Annual Report'!EM52</f>
        <v>0</v>
      </c>
      <c r="AJ35" s="603">
        <f>+'7 - 2015-2017 Annual Report'!EN52</f>
        <v>0</v>
      </c>
      <c r="AK35" s="603">
        <f>+'7 - 2015-2017 Annual Report'!EO52</f>
        <v>0</v>
      </c>
      <c r="AL35" s="603">
        <f>+'7 - 2015-2017 Annual Report'!EP52</f>
        <v>0</v>
      </c>
      <c r="AM35" s="603">
        <f>+'7 - 2015-2017 Annual Report'!EQ52</f>
        <v>0</v>
      </c>
      <c r="AN35" s="603">
        <f>+'7 - 2015-2017 Annual Report'!ER52</f>
        <v>0</v>
      </c>
      <c r="AO35" s="603">
        <f>+'7 - 2015-2017 Annual Report'!ES52</f>
        <v>0</v>
      </c>
      <c r="AP35" s="39"/>
      <c r="AQ35" s="603"/>
      <c r="AR35" s="603"/>
      <c r="AS35" s="603"/>
      <c r="AT35" s="603"/>
      <c r="AU35" s="603"/>
      <c r="AV35" s="603"/>
      <c r="AW35" s="603">
        <f>+'7 - 2015-2017 Annual Report'!CI52</f>
        <v>3093774</v>
      </c>
      <c r="AX35" s="603">
        <f>+'7 - 2015-2017 Annual Report'!CJ52</f>
        <v>3152614</v>
      </c>
      <c r="AY35" s="603">
        <f>+'7 - 2015-2017 Annual Report'!CK52</f>
        <v>3152614</v>
      </c>
      <c r="AZ35" s="603">
        <f>+'7 - 2015-2017 Annual Report'!CL52</f>
        <v>3152614</v>
      </c>
      <c r="BA35" s="603">
        <f>+'7 - 2015-2017 Annual Report'!CM52</f>
        <v>3152614</v>
      </c>
      <c r="BB35" s="603">
        <f>+'7 - 2015-2017 Annual Report'!CN52</f>
        <v>2835518</v>
      </c>
      <c r="BC35" s="603">
        <f>+'7 - 2015-2017 Annual Report'!CO52</f>
        <v>2835518</v>
      </c>
      <c r="BD35" s="603">
        <f>+'7 - 2015-2017 Annual Report'!CP52</f>
        <v>2835518</v>
      </c>
      <c r="BE35" s="603">
        <f>+'7 - 2015-2017 Annual Report'!CQ52</f>
        <v>2834058</v>
      </c>
      <c r="BF35" s="603">
        <f>+'7 - 2015-2017 Annual Report'!CR52</f>
        <v>2834058</v>
      </c>
      <c r="BG35" s="603">
        <f>+'7 - 2015-2017 Annual Report'!CS52</f>
        <v>2492575</v>
      </c>
      <c r="BH35" s="603">
        <f>+'7 - 2015-2017 Annual Report'!CT52</f>
        <v>2492575</v>
      </c>
      <c r="BI35" s="603">
        <f>+'7 - 2015-2017 Annual Report'!CU52</f>
        <v>1043568</v>
      </c>
      <c r="BJ35" s="603">
        <f>+'7 - 2015-2017 Annual Report'!CV52</f>
        <v>813874</v>
      </c>
      <c r="BK35" s="603">
        <f>+'7 - 2015-2017 Annual Report'!CW52</f>
        <v>65850</v>
      </c>
      <c r="BL35" s="603">
        <f>+'7 - 2015-2017 Annual Report'!CX52</f>
        <v>0</v>
      </c>
      <c r="BM35" s="603">
        <f>+'7 - 2015-2017 Annual Report'!CY52</f>
        <v>0</v>
      </c>
      <c r="BN35" s="603">
        <f>+'7 - 2015-2017 Annual Report'!CZ52</f>
        <v>0</v>
      </c>
      <c r="BO35" s="603">
        <f>+'7 - 2015-2017 Annual Report'!DA52</f>
        <v>0</v>
      </c>
      <c r="BP35" s="603">
        <f>+'7 - 2015-2017 Annual Report'!DB52</f>
        <v>0</v>
      </c>
      <c r="BQ35" s="603">
        <f>+'7 - 2015-2017 Annual Report'!DC52</f>
        <v>0</v>
      </c>
      <c r="BR35" s="603">
        <f>+'7 - 2015-2017 Annual Report'!DD52</f>
        <v>0</v>
      </c>
      <c r="BS35" s="603">
        <f>+'7 - 2015-2017 Annual Report'!DE52</f>
        <v>0</v>
      </c>
      <c r="BT35" s="603">
        <f>+'7 - 2015-2017 Annual Report'!DF52</f>
        <v>0</v>
      </c>
      <c r="BU35" s="1"/>
    </row>
    <row r="36" spans="2:73" s="13" customFormat="1" ht="15.6">
      <c r="B36" s="599"/>
      <c r="C36" s="527">
        <v>151</v>
      </c>
      <c r="D36" s="527" t="s">
        <v>96</v>
      </c>
      <c r="E36" s="599" t="s">
        <v>1115</v>
      </c>
      <c r="F36" s="527"/>
      <c r="G36" s="599"/>
      <c r="H36" s="527">
        <v>2015</v>
      </c>
      <c r="I36" s="558" t="s">
        <v>567</v>
      </c>
      <c r="J36" s="558" t="s">
        <v>574</v>
      </c>
      <c r="K36" s="39"/>
      <c r="L36" s="603"/>
      <c r="M36" s="603"/>
      <c r="N36" s="603"/>
      <c r="O36" s="603"/>
      <c r="P36" s="603">
        <f>+'7 - 2015-2017 Annual Report'!DT21</f>
        <v>0</v>
      </c>
      <c r="Q36" s="603">
        <f>+'7 - 2015-2017 Annual Report'!DU21</f>
        <v>0</v>
      </c>
      <c r="R36" s="603">
        <f>+'7 - 2015-2017 Annual Report'!DV21</f>
        <v>0</v>
      </c>
      <c r="S36" s="603">
        <f>+'7 - 2015-2017 Annual Report'!DW21</f>
        <v>0</v>
      </c>
      <c r="T36" s="603">
        <f>+'7 - 2015-2017 Annual Report'!DX21</f>
        <v>0</v>
      </c>
      <c r="U36" s="603">
        <f>+'7 - 2015-2017 Annual Report'!DY21</f>
        <v>0</v>
      </c>
      <c r="V36" s="603">
        <f>+'7 - 2015-2017 Annual Report'!DZ21</f>
        <v>0</v>
      </c>
      <c r="W36" s="603">
        <f>+'7 - 2015-2017 Annual Report'!EA21</f>
        <v>0</v>
      </c>
      <c r="X36" s="603">
        <f>+'7 - 2015-2017 Annual Report'!EB21</f>
        <v>0</v>
      </c>
      <c r="Y36" s="603">
        <f>+'7 - 2015-2017 Annual Report'!EC21</f>
        <v>0</v>
      </c>
      <c r="Z36" s="603">
        <f>+'7 - 2015-2017 Annual Report'!ED21</f>
        <v>0</v>
      </c>
      <c r="AA36" s="603">
        <f>+'7 - 2015-2017 Annual Report'!EE21</f>
        <v>0</v>
      </c>
      <c r="AB36" s="603">
        <f>+'7 - 2015-2017 Annual Report'!EF21</f>
        <v>0</v>
      </c>
      <c r="AC36" s="603">
        <f>+'7 - 2015-2017 Annual Report'!EG21</f>
        <v>0</v>
      </c>
      <c r="AD36" s="603">
        <f>+'7 - 2015-2017 Annual Report'!EH21</f>
        <v>0</v>
      </c>
      <c r="AE36" s="603">
        <f>+'7 - 2015-2017 Annual Report'!EI21</f>
        <v>0</v>
      </c>
      <c r="AF36" s="603">
        <f>+'7 - 2015-2017 Annual Report'!EJ21</f>
        <v>0</v>
      </c>
      <c r="AG36" s="603">
        <f>+'7 - 2015-2017 Annual Report'!EK21</f>
        <v>0</v>
      </c>
      <c r="AH36" s="603">
        <f>+'7 - 2015-2017 Annual Report'!EL21</f>
        <v>0</v>
      </c>
      <c r="AI36" s="603">
        <f>+'7 - 2015-2017 Annual Report'!EM21</f>
        <v>0</v>
      </c>
      <c r="AJ36" s="603">
        <f>+'7 - 2015-2017 Annual Report'!EN21</f>
        <v>0</v>
      </c>
      <c r="AK36" s="603">
        <f>+'7 - 2015-2017 Annual Report'!EO21</f>
        <v>0</v>
      </c>
      <c r="AL36" s="603">
        <f>+'7 - 2015-2017 Annual Report'!EP21</f>
        <v>0</v>
      </c>
      <c r="AM36" s="603">
        <f>+'7 - 2015-2017 Annual Report'!EQ21</f>
        <v>0</v>
      </c>
      <c r="AN36" s="603">
        <f>+'7 - 2015-2017 Annual Report'!ER21</f>
        <v>0</v>
      </c>
      <c r="AO36" s="603">
        <f>+'7 - 2015-2017 Annual Report'!ES21</f>
        <v>0</v>
      </c>
      <c r="AP36" s="39"/>
      <c r="AQ36" s="603"/>
      <c r="AR36" s="603"/>
      <c r="AS36" s="603"/>
      <c r="AT36" s="603"/>
      <c r="AU36" s="603">
        <f>+'7 - 2015-2017 Annual Report'!CG21</f>
        <v>1141</v>
      </c>
      <c r="AV36" s="603">
        <f>+'7 - 2015-2017 Annual Report'!CH21</f>
        <v>1128</v>
      </c>
      <c r="AW36" s="603">
        <f>+'7 - 2015-2017 Annual Report'!CI21</f>
        <v>1128</v>
      </c>
      <c r="AX36" s="603">
        <f>+'7 - 2015-2017 Annual Report'!CJ21</f>
        <v>1128</v>
      </c>
      <c r="AY36" s="603">
        <f>+'7 - 2015-2017 Annual Report'!CK21</f>
        <v>1128</v>
      </c>
      <c r="AZ36" s="603">
        <f>+'7 - 2015-2017 Annual Report'!CL21</f>
        <v>1128</v>
      </c>
      <c r="BA36" s="603">
        <f>+'7 - 2015-2017 Annual Report'!CM21</f>
        <v>1128</v>
      </c>
      <c r="BB36" s="603">
        <f>+'7 - 2015-2017 Annual Report'!CN21</f>
        <v>1125</v>
      </c>
      <c r="BC36" s="603">
        <f>+'7 - 2015-2017 Annual Report'!CO21</f>
        <v>1125</v>
      </c>
      <c r="BD36" s="603">
        <f>+'7 - 2015-2017 Annual Report'!CP21</f>
        <v>1125</v>
      </c>
      <c r="BE36" s="603">
        <f>+'7 - 2015-2017 Annual Report'!CQ21</f>
        <v>954</v>
      </c>
      <c r="BF36" s="603">
        <f>+'7 - 2015-2017 Annual Report'!CR21</f>
        <v>946</v>
      </c>
      <c r="BG36" s="603">
        <f>+'7 - 2015-2017 Annual Report'!CS21</f>
        <v>946</v>
      </c>
      <c r="BH36" s="603">
        <f>+'7 - 2015-2017 Annual Report'!CT21</f>
        <v>917</v>
      </c>
      <c r="BI36" s="603">
        <f>+'7 - 2015-2017 Annual Report'!CU21</f>
        <v>917</v>
      </c>
      <c r="BJ36" s="603">
        <f>+'7 - 2015-2017 Annual Report'!CV21</f>
        <v>914</v>
      </c>
      <c r="BK36" s="603">
        <f>+'7 - 2015-2017 Annual Report'!CW21</f>
        <v>382</v>
      </c>
      <c r="BL36" s="603">
        <f>+'7 - 2015-2017 Annual Report'!CX21</f>
        <v>382</v>
      </c>
      <c r="BM36" s="603">
        <f>+'7 - 2015-2017 Annual Report'!CY21</f>
        <v>382</v>
      </c>
      <c r="BN36" s="603">
        <f>+'7 - 2015-2017 Annual Report'!CZ21</f>
        <v>382</v>
      </c>
      <c r="BO36" s="603">
        <f>+'7 - 2015-2017 Annual Report'!DA21</f>
        <v>0</v>
      </c>
      <c r="BP36" s="603">
        <f>+'7 - 2015-2017 Annual Report'!DB21</f>
        <v>0</v>
      </c>
      <c r="BQ36" s="603">
        <f>+'7 - 2015-2017 Annual Report'!DC21</f>
        <v>0</v>
      </c>
      <c r="BR36" s="603">
        <f>+'7 - 2015-2017 Annual Report'!DD21</f>
        <v>0</v>
      </c>
      <c r="BS36" s="603">
        <f>+'7 - 2015-2017 Annual Report'!DE21</f>
        <v>0</v>
      </c>
      <c r="BT36" s="603">
        <f>+'7 - 2015-2017 Annual Report'!DF21</f>
        <v>0</v>
      </c>
      <c r="BU36" s="1"/>
    </row>
    <row r="37" spans="2:73" s="13" customFormat="1" ht="15.6">
      <c r="B37" s="599"/>
      <c r="C37" s="527">
        <v>69</v>
      </c>
      <c r="D37" s="527" t="s">
        <v>96</v>
      </c>
      <c r="E37" s="599">
        <v>2015</v>
      </c>
      <c r="F37" s="527"/>
      <c r="G37" s="599"/>
      <c r="H37" s="527">
        <v>2015</v>
      </c>
      <c r="I37" s="558" t="s">
        <v>567</v>
      </c>
      <c r="J37" s="558" t="s">
        <v>581</v>
      </c>
      <c r="K37" s="39"/>
      <c r="L37" s="603"/>
      <c r="M37" s="603"/>
      <c r="N37" s="603"/>
      <c r="O37" s="603"/>
      <c r="P37" s="603">
        <f>+'7 - 2015-2017 Annual Report'!DT10</f>
        <v>7</v>
      </c>
      <c r="Q37" s="603">
        <f>+'7 - 2015-2017 Annual Report'!DU10</f>
        <v>7</v>
      </c>
      <c r="R37" s="603">
        <f>+'7 - 2015-2017 Annual Report'!DV10</f>
        <v>7</v>
      </c>
      <c r="S37" s="603">
        <f>+'7 - 2015-2017 Annual Report'!DW10</f>
        <v>7</v>
      </c>
      <c r="T37" s="603">
        <f>+'7 - 2015-2017 Annual Report'!DX10</f>
        <v>7</v>
      </c>
      <c r="U37" s="603">
        <f>+'7 - 2015-2017 Annual Report'!DY10</f>
        <v>7</v>
      </c>
      <c r="V37" s="603">
        <f>+'7 - 2015-2017 Annual Report'!DZ10</f>
        <v>7</v>
      </c>
      <c r="W37" s="603">
        <f>+'7 - 2015-2017 Annual Report'!EA10</f>
        <v>7</v>
      </c>
      <c r="X37" s="603">
        <f>+'7 - 2015-2017 Annual Report'!EB10</f>
        <v>7</v>
      </c>
      <c r="Y37" s="603">
        <f>+'7 - 2015-2017 Annual Report'!EC10</f>
        <v>7</v>
      </c>
      <c r="Z37" s="603">
        <f>+'7 - 2015-2017 Annual Report'!ED10</f>
        <v>6</v>
      </c>
      <c r="AA37" s="603">
        <f>+'7 - 2015-2017 Annual Report'!EE10</f>
        <v>6</v>
      </c>
      <c r="AB37" s="603">
        <f>+'7 - 2015-2017 Annual Report'!EF10</f>
        <v>6</v>
      </c>
      <c r="AC37" s="603">
        <f>+'7 - 2015-2017 Annual Report'!EG10</f>
        <v>6</v>
      </c>
      <c r="AD37" s="603">
        <f>+'7 - 2015-2017 Annual Report'!EH10</f>
        <v>6</v>
      </c>
      <c r="AE37" s="603">
        <f>+'7 - 2015-2017 Annual Report'!EI10</f>
        <v>6</v>
      </c>
      <c r="AF37" s="603">
        <f>+'7 - 2015-2017 Annual Report'!EJ10</f>
        <v>2</v>
      </c>
      <c r="AG37" s="603">
        <f>+'7 - 2015-2017 Annual Report'!EK10</f>
        <v>2</v>
      </c>
      <c r="AH37" s="603">
        <f>+'7 - 2015-2017 Annual Report'!EL10</f>
        <v>2</v>
      </c>
      <c r="AI37" s="603">
        <f>+'7 - 2015-2017 Annual Report'!EM10</f>
        <v>2</v>
      </c>
      <c r="AJ37" s="603">
        <f>+'7 - 2015-2017 Annual Report'!EN10</f>
        <v>0</v>
      </c>
      <c r="AK37" s="603">
        <f>+'7 - 2015-2017 Annual Report'!EO10</f>
        <v>0</v>
      </c>
      <c r="AL37" s="603">
        <f>+'7 - 2015-2017 Annual Report'!EP10</f>
        <v>0</v>
      </c>
      <c r="AM37" s="603">
        <f>+'7 - 2015-2017 Annual Report'!EQ10</f>
        <v>0</v>
      </c>
      <c r="AN37" s="603">
        <f>+'7 - 2015-2017 Annual Report'!ER10</f>
        <v>0</v>
      </c>
      <c r="AO37" s="603">
        <f>+'7 - 2015-2017 Annual Report'!ES10</f>
        <v>0</v>
      </c>
      <c r="AP37" s="39"/>
      <c r="AQ37" s="603"/>
      <c r="AR37" s="603"/>
      <c r="AS37" s="603"/>
      <c r="AT37" s="603"/>
      <c r="AU37" s="603">
        <f>+'7 - 2015-2017 Annual Report'!CG10</f>
        <v>110319</v>
      </c>
      <c r="AV37" s="603">
        <f>+'7 - 2015-2017 Annual Report'!CH10</f>
        <v>108358</v>
      </c>
      <c r="AW37" s="603">
        <f>+'7 - 2015-2017 Annual Report'!CI10</f>
        <v>108358</v>
      </c>
      <c r="AX37" s="603">
        <f>+'7 - 2015-2017 Annual Report'!CJ10</f>
        <v>108358</v>
      </c>
      <c r="AY37" s="603">
        <f>+'7 - 2015-2017 Annual Report'!CK10</f>
        <v>108358</v>
      </c>
      <c r="AZ37" s="603">
        <f>+'7 - 2015-2017 Annual Report'!CL10</f>
        <v>108358</v>
      </c>
      <c r="BA37" s="603">
        <f>+'7 - 2015-2017 Annual Report'!CM10</f>
        <v>108358</v>
      </c>
      <c r="BB37" s="603">
        <f>+'7 - 2015-2017 Annual Report'!CN10</f>
        <v>108301</v>
      </c>
      <c r="BC37" s="603">
        <f>+'7 - 2015-2017 Annual Report'!CO10</f>
        <v>108301</v>
      </c>
      <c r="BD37" s="603">
        <f>+'7 - 2015-2017 Annual Report'!CP10</f>
        <v>108301</v>
      </c>
      <c r="BE37" s="603">
        <f>+'7 - 2015-2017 Annual Report'!CQ10</f>
        <v>99869</v>
      </c>
      <c r="BF37" s="603">
        <f>+'7 - 2015-2017 Annual Report'!CR10</f>
        <v>94727</v>
      </c>
      <c r="BG37" s="603">
        <f>+'7 - 2015-2017 Annual Report'!CS10</f>
        <v>94727</v>
      </c>
      <c r="BH37" s="603">
        <f>+'7 - 2015-2017 Annual Report'!CT10</f>
        <v>92690</v>
      </c>
      <c r="BI37" s="603">
        <f>+'7 - 2015-2017 Annual Report'!CU10</f>
        <v>92690</v>
      </c>
      <c r="BJ37" s="603">
        <f>+'7 - 2015-2017 Annual Report'!CV10</f>
        <v>92474</v>
      </c>
      <c r="BK37" s="603">
        <f>+'7 - 2015-2017 Annual Report'!CW10</f>
        <v>34258</v>
      </c>
      <c r="BL37" s="603">
        <f>+'7 - 2015-2017 Annual Report'!CX10</f>
        <v>34258</v>
      </c>
      <c r="BM37" s="603">
        <f>+'7 - 2015-2017 Annual Report'!CY10</f>
        <v>34258</v>
      </c>
      <c r="BN37" s="603">
        <f>+'7 - 2015-2017 Annual Report'!CZ10</f>
        <v>34258</v>
      </c>
      <c r="BO37" s="603">
        <f>+'7 - 2015-2017 Annual Report'!DA10</f>
        <v>0</v>
      </c>
      <c r="BP37" s="603">
        <f>+'7 - 2015-2017 Annual Report'!DB10</f>
        <v>0</v>
      </c>
      <c r="BQ37" s="603">
        <f>+'7 - 2015-2017 Annual Report'!DC10</f>
        <v>0</v>
      </c>
      <c r="BR37" s="603">
        <f>+'7 - 2015-2017 Annual Report'!DD10</f>
        <v>0</v>
      </c>
      <c r="BS37" s="603">
        <f>+'7 - 2015-2017 Annual Report'!DE10</f>
        <v>0</v>
      </c>
      <c r="BT37" s="603">
        <f>+'7 - 2015-2017 Annual Report'!DF10</f>
        <v>0</v>
      </c>
      <c r="BU37" s="1"/>
    </row>
    <row r="38" spans="2:73" s="13" customFormat="1" ht="15.6">
      <c r="B38" s="599"/>
      <c r="C38" s="599"/>
      <c r="D38" s="599" t="s">
        <v>95</v>
      </c>
      <c r="E38" s="599" t="s">
        <v>1113</v>
      </c>
      <c r="F38" s="599"/>
      <c r="G38" s="599"/>
      <c r="H38" s="599">
        <v>2018</v>
      </c>
      <c r="I38" s="558" t="s">
        <v>570</v>
      </c>
      <c r="J38" s="558" t="s">
        <v>581</v>
      </c>
      <c r="K38" s="39"/>
      <c r="L38" s="603"/>
      <c r="M38" s="603"/>
      <c r="N38" s="603"/>
      <c r="O38" s="603"/>
      <c r="P38" s="603"/>
      <c r="Q38" s="603"/>
      <c r="R38" s="603"/>
      <c r="S38" s="603"/>
      <c r="T38" s="603"/>
      <c r="U38" s="603"/>
      <c r="V38" s="603"/>
      <c r="W38" s="603"/>
      <c r="X38" s="603"/>
      <c r="Y38" s="603"/>
      <c r="Z38" s="603"/>
      <c r="AA38" s="603"/>
      <c r="AB38" s="603"/>
      <c r="AC38" s="603"/>
      <c r="AD38" s="603"/>
      <c r="AE38" s="603"/>
      <c r="AF38" s="603"/>
      <c r="AG38" s="603"/>
      <c r="AH38" s="603"/>
      <c r="AI38" s="603"/>
      <c r="AJ38" s="603"/>
      <c r="AK38" s="603"/>
      <c r="AL38" s="603"/>
      <c r="AM38" s="603"/>
      <c r="AN38" s="603"/>
      <c r="AO38" s="603"/>
      <c r="AP38" s="39"/>
      <c r="AQ38" s="603"/>
      <c r="AR38" s="603"/>
      <c r="AS38" s="603"/>
      <c r="AT38" s="603"/>
      <c r="AU38" s="603"/>
      <c r="AV38" s="603"/>
      <c r="AW38" s="603"/>
      <c r="AX38" s="603">
        <f>'[5]LDC Progress'!$BD$8</f>
        <v>192521.92689164312</v>
      </c>
      <c r="AY38" s="603">
        <f>'[5]LDC Progress'!$BD$8</f>
        <v>192521.92689164312</v>
      </c>
      <c r="AZ38" s="603">
        <f>'[5]LDC Progress'!$BD$8</f>
        <v>192521.92689164312</v>
      </c>
      <c r="BA38" s="603">
        <f>'[5]LDC Progress'!$BD$8</f>
        <v>192521.92689164312</v>
      </c>
      <c r="BB38" s="603">
        <f>'[5]LDC Progress'!$BD$8</f>
        <v>192521.92689164312</v>
      </c>
      <c r="BC38" s="603">
        <f>'[5]LDC Progress'!$BD$8</f>
        <v>192521.92689164312</v>
      </c>
      <c r="BD38" s="603">
        <f>'[5]LDC Progress'!$BD$8</f>
        <v>192521.92689164312</v>
      </c>
      <c r="BE38" s="603"/>
      <c r="BF38" s="603"/>
      <c r="BG38" s="603"/>
      <c r="BH38" s="603"/>
      <c r="BI38" s="603"/>
      <c r="BJ38" s="603"/>
      <c r="BK38" s="603"/>
      <c r="BL38" s="603"/>
      <c r="BM38" s="603"/>
      <c r="BN38" s="603"/>
      <c r="BO38" s="603"/>
      <c r="BP38" s="603"/>
      <c r="BQ38" s="603"/>
      <c r="BR38" s="603"/>
      <c r="BS38" s="603"/>
      <c r="BT38" s="603"/>
      <c r="BU38" s="1"/>
    </row>
    <row r="39" spans="2:73" s="13" customFormat="1" ht="15.6">
      <c r="B39" s="599"/>
      <c r="C39" s="527" t="s">
        <v>1073</v>
      </c>
      <c r="D39" s="527" t="s">
        <v>21</v>
      </c>
      <c r="E39" s="599" t="s">
        <v>1074</v>
      </c>
      <c r="F39" s="527" t="s">
        <v>1075</v>
      </c>
      <c r="G39" s="599"/>
      <c r="H39" s="527">
        <v>2014</v>
      </c>
      <c r="I39" s="558" t="s">
        <v>566</v>
      </c>
      <c r="J39" s="558" t="s">
        <v>581</v>
      </c>
      <c r="K39" s="39"/>
      <c r="L39" s="603">
        <v>0</v>
      </c>
      <c r="M39" s="603">
        <v>0</v>
      </c>
      <c r="N39" s="603">
        <v>0</v>
      </c>
      <c r="O39" s="603">
        <f>+'7a - 2014 Persistence Report'!Q4*1000</f>
        <v>78.883131480000003</v>
      </c>
      <c r="P39" s="603">
        <f>+'7a - 2014 Persistence Report'!R4*1000</f>
        <v>78.449765749999997</v>
      </c>
      <c r="Q39" s="603">
        <f>+'7a - 2014 Persistence Report'!S4*1000</f>
        <v>71.562300829999998</v>
      </c>
      <c r="R39" s="603">
        <f>+'7a - 2014 Persistence Report'!T4*1000</f>
        <v>45.809722090000001</v>
      </c>
      <c r="S39" s="603">
        <f>+'7a - 2014 Persistence Report'!U4*1000</f>
        <v>45.809722090000001</v>
      </c>
      <c r="T39" s="603">
        <f>+'7a - 2014 Persistence Report'!V4*1000</f>
        <v>45.809722090000001</v>
      </c>
      <c r="U39" s="603">
        <f>+'7a - 2014 Persistence Report'!W4*1000</f>
        <v>45.809722090000001</v>
      </c>
      <c r="V39" s="603">
        <f>+'7a - 2014 Persistence Report'!X4*1000</f>
        <v>45.809722090000001</v>
      </c>
      <c r="W39" s="603">
        <f>+'7a - 2014 Persistence Report'!Y4*1000</f>
        <v>45.809722090000001</v>
      </c>
      <c r="X39" s="603">
        <f>+'7a - 2014 Persistence Report'!Z4*1000</f>
        <v>45.809722090000001</v>
      </c>
      <c r="Y39" s="603">
        <f>+'7a - 2014 Persistence Report'!AA4*1000</f>
        <v>43.969536720000001</v>
      </c>
      <c r="Z39" s="603">
        <f>+'7a - 2014 Persistence Report'!AB4*1000</f>
        <v>15.561673430000001</v>
      </c>
      <c r="AA39" s="603">
        <f>+'7a - 2014 Persistence Report'!AC4*1000</f>
        <v>0</v>
      </c>
      <c r="AB39" s="603">
        <f>+'7a - 2014 Persistence Report'!AD4*1000</f>
        <v>0</v>
      </c>
      <c r="AC39" s="603">
        <f>+'7a - 2014 Persistence Report'!AE4*1000</f>
        <v>0</v>
      </c>
      <c r="AD39" s="603">
        <f>+'7a - 2014 Persistence Report'!AF4*1000</f>
        <v>0</v>
      </c>
      <c r="AE39" s="603">
        <f>+'7a - 2014 Persistence Report'!AG4*1000</f>
        <v>0</v>
      </c>
      <c r="AF39" s="603">
        <f>+'7a - 2014 Persistence Report'!AH4*1000</f>
        <v>0</v>
      </c>
      <c r="AG39" s="603">
        <f>+'7a - 2014 Persistence Report'!AI4*1000</f>
        <v>0</v>
      </c>
      <c r="AH39" s="603">
        <f>+'7a - 2014 Persistence Report'!AJ4*1000</f>
        <v>0</v>
      </c>
      <c r="AI39" s="603">
        <f>+'7a - 2014 Persistence Report'!AK4*1000</f>
        <v>0</v>
      </c>
      <c r="AJ39" s="603">
        <f>+'7a - 2014 Persistence Report'!AL4*1000</f>
        <v>0</v>
      </c>
      <c r="AK39" s="603">
        <f>+'7a - 2014 Persistence Report'!AM4*1000</f>
        <v>0</v>
      </c>
      <c r="AL39" s="603">
        <f>+'7a - 2014 Persistence Report'!AN4*1000</f>
        <v>0</v>
      </c>
      <c r="AM39" s="603">
        <f>+'7a - 2014 Persistence Report'!AO4*1000</f>
        <v>0</v>
      </c>
      <c r="AN39" s="603">
        <f>+'7a - 2014 Persistence Report'!AP4*1000</f>
        <v>0</v>
      </c>
      <c r="AO39" s="603">
        <f>+'7a - 2014 Persistence Report'!AQ4*1000</f>
        <v>0</v>
      </c>
      <c r="AP39" s="39"/>
      <c r="AQ39" s="603">
        <v>0</v>
      </c>
      <c r="AR39" s="603">
        <v>0</v>
      </c>
      <c r="AS39" s="603">
        <v>0</v>
      </c>
      <c r="AT39" s="603">
        <f>+'7a - 2014 Persistence Report'!AU4*1000</f>
        <v>301382.7451</v>
      </c>
      <c r="AU39" s="603">
        <f>+'7a - 2014 Persistence Report'!AV4*1000</f>
        <v>299900.10940000002</v>
      </c>
      <c r="AV39" s="603">
        <f>+'7a - 2014 Persistence Report'!AW4*1000</f>
        <v>273241.24040000001</v>
      </c>
      <c r="AW39" s="603">
        <f>+'7a - 2014 Persistence Report'!AX4*1000</f>
        <v>184101.22510000001</v>
      </c>
      <c r="AX39" s="603">
        <f>+'7a - 2014 Persistence Report'!AY4*1000</f>
        <v>184101.22510000001</v>
      </c>
      <c r="AY39" s="603">
        <f>+'7a - 2014 Persistence Report'!AZ4*1000</f>
        <v>184101.22510000001</v>
      </c>
      <c r="AZ39" s="603">
        <f>+'7a - 2014 Persistence Report'!BA4*1000</f>
        <v>184101.22510000001</v>
      </c>
      <c r="BA39" s="603">
        <f>+'7a - 2014 Persistence Report'!BB4*1000</f>
        <v>184101.22510000001</v>
      </c>
      <c r="BB39" s="603">
        <f>+'7a - 2014 Persistence Report'!BC4*1000</f>
        <v>184101.22510000001</v>
      </c>
      <c r="BC39" s="603">
        <f>+'7a - 2014 Persistence Report'!BD4*1000</f>
        <v>184101.22510000001</v>
      </c>
      <c r="BD39" s="603">
        <f>+'7a - 2014 Persistence Report'!BE4*1000</f>
        <v>167132.81640000001</v>
      </c>
      <c r="BE39" s="603">
        <f>+'7a - 2014 Persistence Report'!BF4*1000</f>
        <v>53589.012139999999</v>
      </c>
      <c r="BF39" s="603">
        <f>+'7a - 2014 Persistence Report'!BG4*1000</f>
        <v>0</v>
      </c>
      <c r="BG39" s="603">
        <f>+'7a - 2014 Persistence Report'!BH4*1000</f>
        <v>0</v>
      </c>
      <c r="BH39" s="603">
        <f>+'7a - 2014 Persistence Report'!BI4*1000</f>
        <v>0</v>
      </c>
      <c r="BI39" s="603">
        <f>+'7a - 2014 Persistence Report'!BJ4*1000</f>
        <v>0</v>
      </c>
      <c r="BJ39" s="603">
        <f>+'7a - 2014 Persistence Report'!BK4*1000</f>
        <v>0</v>
      </c>
      <c r="BK39" s="603">
        <f>+'7a - 2014 Persistence Report'!BL4*1000</f>
        <v>0</v>
      </c>
      <c r="BL39" s="603">
        <f>+'7a - 2014 Persistence Report'!BM4*1000</f>
        <v>0</v>
      </c>
      <c r="BM39" s="603">
        <f>+'7a - 2014 Persistence Report'!BN4*1000</f>
        <v>0</v>
      </c>
      <c r="BN39" s="603">
        <f>+'7a - 2014 Persistence Report'!BO4*1000</f>
        <v>0</v>
      </c>
      <c r="BO39" s="603">
        <f>+'7a - 2014 Persistence Report'!BP4*1000</f>
        <v>0</v>
      </c>
      <c r="BP39" s="603">
        <f>+'7a - 2014 Persistence Report'!BQ4*1000</f>
        <v>0</v>
      </c>
      <c r="BQ39" s="603">
        <f>+'7a - 2014 Persistence Report'!BR4*1000</f>
        <v>0</v>
      </c>
      <c r="BR39" s="603">
        <f>+'7a - 2014 Persistence Report'!BS4*1000</f>
        <v>0</v>
      </c>
      <c r="BS39" s="603">
        <f>+'7a - 2014 Persistence Report'!BT4*1000</f>
        <v>0</v>
      </c>
      <c r="BT39" s="603">
        <f>+'7a - 2014 Persistence Report'!BU4*1000</f>
        <v>0</v>
      </c>
      <c r="BU39" s="1"/>
    </row>
    <row r="40" spans="2:73" s="13" customFormat="1" ht="15.6">
      <c r="B40" s="599"/>
      <c r="C40" s="527">
        <v>150</v>
      </c>
      <c r="D40" s="527" t="s">
        <v>95</v>
      </c>
      <c r="E40" s="599" t="s">
        <v>1115</v>
      </c>
      <c r="F40" s="527"/>
      <c r="G40" s="599"/>
      <c r="H40" s="527">
        <v>2015</v>
      </c>
      <c r="I40" s="558" t="s">
        <v>567</v>
      </c>
      <c r="J40" s="558" t="s">
        <v>574</v>
      </c>
      <c r="K40" s="39"/>
      <c r="L40" s="603"/>
      <c r="M40" s="603"/>
      <c r="N40" s="603"/>
      <c r="O40" s="603"/>
      <c r="P40" s="603">
        <f>+'7 - 2015-2017 Annual Report'!DT20</f>
        <v>5</v>
      </c>
      <c r="Q40" s="603">
        <f>+'7 - 2015-2017 Annual Report'!DU20</f>
        <v>5</v>
      </c>
      <c r="R40" s="603">
        <f>+'7 - 2015-2017 Annual Report'!DV20</f>
        <v>5</v>
      </c>
      <c r="S40" s="603">
        <f>+'7 - 2015-2017 Annual Report'!DW20</f>
        <v>5</v>
      </c>
      <c r="T40" s="603">
        <f>+'7 - 2015-2017 Annual Report'!DX20</f>
        <v>5</v>
      </c>
      <c r="U40" s="603">
        <f>+'7 - 2015-2017 Annual Report'!DY20</f>
        <v>5</v>
      </c>
      <c r="V40" s="603">
        <f>+'7 - 2015-2017 Annual Report'!DZ20</f>
        <v>5</v>
      </c>
      <c r="W40" s="603">
        <f>+'7 - 2015-2017 Annual Report'!EA20</f>
        <v>5</v>
      </c>
      <c r="X40" s="603">
        <f>+'7 - 2015-2017 Annual Report'!EB20</f>
        <v>5</v>
      </c>
      <c r="Y40" s="603">
        <f>+'7 - 2015-2017 Annual Report'!EC20</f>
        <v>5</v>
      </c>
      <c r="Z40" s="603">
        <f>+'7 - 2015-2017 Annual Report'!ED20</f>
        <v>4</v>
      </c>
      <c r="AA40" s="603">
        <f>+'7 - 2015-2017 Annual Report'!EE20</f>
        <v>4</v>
      </c>
      <c r="AB40" s="603">
        <f>+'7 - 2015-2017 Annual Report'!EF20</f>
        <v>4</v>
      </c>
      <c r="AC40" s="603">
        <f>+'7 - 2015-2017 Annual Report'!EG20</f>
        <v>4</v>
      </c>
      <c r="AD40" s="603">
        <f>+'7 - 2015-2017 Annual Report'!EH20</f>
        <v>4</v>
      </c>
      <c r="AE40" s="603">
        <f>+'7 - 2015-2017 Annual Report'!EI20</f>
        <v>4</v>
      </c>
      <c r="AF40" s="603">
        <f>+'7 - 2015-2017 Annual Report'!EJ20</f>
        <v>1</v>
      </c>
      <c r="AG40" s="603">
        <f>+'7 - 2015-2017 Annual Report'!EK20</f>
        <v>1</v>
      </c>
      <c r="AH40" s="603">
        <f>+'7 - 2015-2017 Annual Report'!EL20</f>
        <v>1</v>
      </c>
      <c r="AI40" s="603">
        <f>+'7 - 2015-2017 Annual Report'!EM20</f>
        <v>1</v>
      </c>
      <c r="AJ40" s="603">
        <f>+'7 - 2015-2017 Annual Report'!EN20</f>
        <v>0</v>
      </c>
      <c r="AK40" s="603">
        <f>+'7 - 2015-2017 Annual Report'!EO20</f>
        <v>0</v>
      </c>
      <c r="AL40" s="603">
        <f>+'7 - 2015-2017 Annual Report'!EP20</f>
        <v>0</v>
      </c>
      <c r="AM40" s="603">
        <f>+'7 - 2015-2017 Annual Report'!EQ20</f>
        <v>0</v>
      </c>
      <c r="AN40" s="603">
        <f>+'7 - 2015-2017 Annual Report'!ER20</f>
        <v>0</v>
      </c>
      <c r="AO40" s="603">
        <f>+'7 - 2015-2017 Annual Report'!ES20</f>
        <v>0</v>
      </c>
      <c r="AP40" s="39"/>
      <c r="AQ40" s="603"/>
      <c r="AR40" s="603"/>
      <c r="AS40" s="603"/>
      <c r="AT40" s="603"/>
      <c r="AU40" s="603">
        <f>+'7 - 2015-2017 Annual Report'!CG20</f>
        <v>71985</v>
      </c>
      <c r="AV40" s="603">
        <f>+'7 - 2015-2017 Annual Report'!CH20</f>
        <v>71372</v>
      </c>
      <c r="AW40" s="603">
        <f>+'7 - 2015-2017 Annual Report'!CI20</f>
        <v>71372</v>
      </c>
      <c r="AX40" s="603">
        <f>+'7 - 2015-2017 Annual Report'!CJ20</f>
        <v>71372</v>
      </c>
      <c r="AY40" s="603">
        <f>+'7 - 2015-2017 Annual Report'!CK20</f>
        <v>71372</v>
      </c>
      <c r="AZ40" s="603">
        <f>+'7 - 2015-2017 Annual Report'!CL20</f>
        <v>71372</v>
      </c>
      <c r="BA40" s="603">
        <f>+'7 - 2015-2017 Annual Report'!CM20</f>
        <v>71372</v>
      </c>
      <c r="BB40" s="603">
        <f>+'7 - 2015-2017 Annual Report'!CN20</f>
        <v>71368</v>
      </c>
      <c r="BC40" s="603">
        <f>+'7 - 2015-2017 Annual Report'!CO20</f>
        <v>71368</v>
      </c>
      <c r="BD40" s="603">
        <f>+'7 - 2015-2017 Annual Report'!CP20</f>
        <v>71368</v>
      </c>
      <c r="BE40" s="603">
        <f>+'7 - 2015-2017 Annual Report'!CQ20</f>
        <v>63835</v>
      </c>
      <c r="BF40" s="603">
        <f>+'7 - 2015-2017 Annual Report'!CR20</f>
        <v>62894</v>
      </c>
      <c r="BG40" s="603">
        <f>+'7 - 2015-2017 Annual Report'!CS20</f>
        <v>62894</v>
      </c>
      <c r="BH40" s="603">
        <f>+'7 - 2015-2017 Annual Report'!CT20</f>
        <v>62790</v>
      </c>
      <c r="BI40" s="603">
        <f>+'7 - 2015-2017 Annual Report'!CU20</f>
        <v>62790</v>
      </c>
      <c r="BJ40" s="603">
        <f>+'7 - 2015-2017 Annual Report'!CV20</f>
        <v>62680</v>
      </c>
      <c r="BK40" s="603">
        <f>+'7 - 2015-2017 Annual Report'!CW20</f>
        <v>23031</v>
      </c>
      <c r="BL40" s="603">
        <f>+'7 - 2015-2017 Annual Report'!CX20</f>
        <v>23031</v>
      </c>
      <c r="BM40" s="603">
        <f>+'7 - 2015-2017 Annual Report'!CY20</f>
        <v>23031</v>
      </c>
      <c r="BN40" s="603">
        <f>+'7 - 2015-2017 Annual Report'!CZ20</f>
        <v>23031</v>
      </c>
      <c r="BO40" s="603">
        <f>+'7 - 2015-2017 Annual Report'!DA20</f>
        <v>0</v>
      </c>
      <c r="BP40" s="603">
        <f>+'7 - 2015-2017 Annual Report'!DB20</f>
        <v>0</v>
      </c>
      <c r="BQ40" s="603">
        <f>+'7 - 2015-2017 Annual Report'!DC20</f>
        <v>0</v>
      </c>
      <c r="BR40" s="603">
        <f>+'7 - 2015-2017 Annual Report'!DD20</f>
        <v>0</v>
      </c>
      <c r="BS40" s="603">
        <f>+'7 - 2015-2017 Annual Report'!DE20</f>
        <v>0</v>
      </c>
      <c r="BT40" s="603">
        <f>+'7 - 2015-2017 Annual Report'!DF20</f>
        <v>0</v>
      </c>
      <c r="BU40" s="1"/>
    </row>
    <row r="41" spans="2:73" s="13" customFormat="1" ht="15.6">
      <c r="B41" s="599"/>
      <c r="C41" s="527">
        <v>249</v>
      </c>
      <c r="D41" s="527" t="s">
        <v>1055</v>
      </c>
      <c r="E41" s="599" t="s">
        <v>1074</v>
      </c>
      <c r="F41" s="527"/>
      <c r="G41" s="599"/>
      <c r="H41" s="527">
        <v>2016</v>
      </c>
      <c r="I41" s="558" t="s">
        <v>568</v>
      </c>
      <c r="J41" s="558" t="s">
        <v>581</v>
      </c>
      <c r="K41" s="39"/>
      <c r="L41" s="603"/>
      <c r="M41" s="603"/>
      <c r="N41" s="603"/>
      <c r="O41" s="603"/>
      <c r="P41" s="603"/>
      <c r="Q41" s="603">
        <f>+'7 - 2015-2017 Annual Report'!DV49</f>
        <v>31</v>
      </c>
      <c r="R41" s="603">
        <f>+'7 - 2015-2017 Annual Report'!DW49</f>
        <v>22</v>
      </c>
      <c r="S41" s="603">
        <f>+'7 - 2015-2017 Annual Report'!DX49</f>
        <v>22</v>
      </c>
      <c r="T41" s="603">
        <f>+'7 - 2015-2017 Annual Report'!DX34</f>
        <v>31</v>
      </c>
      <c r="U41" s="603">
        <f>+'7 - 2015-2017 Annual Report'!DY34</f>
        <v>31</v>
      </c>
      <c r="V41" s="603">
        <f>+'7 - 2015-2017 Annual Report'!DZ34</f>
        <v>31</v>
      </c>
      <c r="W41" s="603">
        <f>+'7 - 2015-2017 Annual Report'!EA34</f>
        <v>31</v>
      </c>
      <c r="X41" s="603">
        <f>+'7 - 2015-2017 Annual Report'!EB34</f>
        <v>31</v>
      </c>
      <c r="Y41" s="603">
        <f>+'7 - 2015-2017 Annual Report'!EC34</f>
        <v>31</v>
      </c>
      <c r="Z41" s="603">
        <f>+'7 - 2015-2017 Annual Report'!ED34</f>
        <v>31</v>
      </c>
      <c r="AA41" s="603">
        <f>+'7 - 2015-2017 Annual Report'!EE34</f>
        <v>31</v>
      </c>
      <c r="AB41" s="603">
        <f>+'7 - 2015-2017 Annual Report'!EF34</f>
        <v>31</v>
      </c>
      <c r="AC41" s="603">
        <f>+'7 - 2015-2017 Annual Report'!EG34</f>
        <v>31</v>
      </c>
      <c r="AD41" s="603">
        <f>+'7 - 2015-2017 Annual Report'!EH34</f>
        <v>31</v>
      </c>
      <c r="AE41" s="603">
        <f>+'7 - 2015-2017 Annual Report'!EI34</f>
        <v>31</v>
      </c>
      <c r="AF41" s="603">
        <f>+'7 - 2015-2017 Annual Report'!EJ34</f>
        <v>31</v>
      </c>
      <c r="AG41" s="603">
        <f>+'7 - 2015-2017 Annual Report'!EK34</f>
        <v>31</v>
      </c>
      <c r="AH41" s="603">
        <f>+'7 - 2015-2017 Annual Report'!EL34</f>
        <v>31</v>
      </c>
      <c r="AI41" s="603">
        <f>+'7 - 2015-2017 Annual Report'!EM34</f>
        <v>30</v>
      </c>
      <c r="AJ41" s="603">
        <f>+'7 - 2015-2017 Annual Report'!EN34</f>
        <v>0</v>
      </c>
      <c r="AK41" s="603">
        <f>+'7 - 2015-2017 Annual Report'!EO34</f>
        <v>0</v>
      </c>
      <c r="AL41" s="603">
        <f>+'7 - 2015-2017 Annual Report'!EP34</f>
        <v>0</v>
      </c>
      <c r="AM41" s="603">
        <f>+'7 - 2015-2017 Annual Report'!EQ34</f>
        <v>0</v>
      </c>
      <c r="AN41" s="603">
        <f>+'7 - 2015-2017 Annual Report'!ER34</f>
        <v>0</v>
      </c>
      <c r="AO41" s="603">
        <f>+'7 - 2015-2017 Annual Report'!ES34</f>
        <v>0</v>
      </c>
      <c r="AP41" s="39"/>
      <c r="AQ41" s="603"/>
      <c r="AR41" s="603"/>
      <c r="AS41" s="603"/>
      <c r="AT41" s="603"/>
      <c r="AU41" s="603"/>
      <c r="AV41" s="603">
        <f>+'7 - 2015-2017 Annual Report'!CH34</f>
        <v>108688</v>
      </c>
      <c r="AW41" s="603">
        <f>+'7 - 2015-2017 Annual Report'!CI34</f>
        <v>108688</v>
      </c>
      <c r="AX41" s="603">
        <f>+'7 - 2015-2017 Annual Report'!CJ34</f>
        <v>108688</v>
      </c>
      <c r="AY41" s="603">
        <f>+'7 - 2015-2017 Annual Report'!CK34</f>
        <v>108688</v>
      </c>
      <c r="AZ41" s="603">
        <f>+'7 - 2015-2017 Annual Report'!CL34</f>
        <v>108688</v>
      </c>
      <c r="BA41" s="603">
        <f>+'7 - 2015-2017 Annual Report'!CM34</f>
        <v>108688</v>
      </c>
      <c r="BB41" s="603">
        <f>+'7 - 2015-2017 Annual Report'!CN34</f>
        <v>108688</v>
      </c>
      <c r="BC41" s="603">
        <f>+'7 - 2015-2017 Annual Report'!CO34</f>
        <v>108688</v>
      </c>
      <c r="BD41" s="603">
        <f>+'7 - 2015-2017 Annual Report'!CP34</f>
        <v>108688</v>
      </c>
      <c r="BE41" s="603">
        <f>+'7 - 2015-2017 Annual Report'!CQ34</f>
        <v>108688</v>
      </c>
      <c r="BF41" s="603">
        <f>+'7 - 2015-2017 Annual Report'!CR34</f>
        <v>108688</v>
      </c>
      <c r="BG41" s="603">
        <f>+'7 - 2015-2017 Annual Report'!CS34</f>
        <v>108688</v>
      </c>
      <c r="BH41" s="603">
        <f>+'7 - 2015-2017 Annual Report'!CT34</f>
        <v>108688</v>
      </c>
      <c r="BI41" s="603">
        <f>+'7 - 2015-2017 Annual Report'!CU34</f>
        <v>108688</v>
      </c>
      <c r="BJ41" s="603">
        <f>+'7 - 2015-2017 Annual Report'!CV34</f>
        <v>108688</v>
      </c>
      <c r="BK41" s="603">
        <f>+'7 - 2015-2017 Annual Report'!CW34</f>
        <v>108688</v>
      </c>
      <c r="BL41" s="603">
        <f>+'7 - 2015-2017 Annual Report'!CX34</f>
        <v>108688</v>
      </c>
      <c r="BM41" s="603">
        <f>+'7 - 2015-2017 Annual Report'!CY34</f>
        <v>108688</v>
      </c>
      <c r="BN41" s="603">
        <f>+'7 - 2015-2017 Annual Report'!CZ34</f>
        <v>107162</v>
      </c>
      <c r="BO41" s="603">
        <f>+'7 - 2015-2017 Annual Report'!DA34</f>
        <v>0</v>
      </c>
      <c r="BP41" s="603">
        <f>+'7 - 2015-2017 Annual Report'!DB34</f>
        <v>0</v>
      </c>
      <c r="BQ41" s="603">
        <f>+'7 - 2015-2017 Annual Report'!DC34</f>
        <v>0</v>
      </c>
      <c r="BR41" s="603">
        <f>+'7 - 2015-2017 Annual Report'!DD34</f>
        <v>0</v>
      </c>
      <c r="BS41" s="603">
        <f>+'7 - 2015-2017 Annual Report'!DE34</f>
        <v>0</v>
      </c>
      <c r="BT41" s="603">
        <f>+'7 - 2015-2017 Annual Report'!DF34</f>
        <v>0</v>
      </c>
      <c r="BU41" s="1"/>
    </row>
    <row r="42" spans="2:73" s="13" customFormat="1" ht="15.6">
      <c r="B42" s="599"/>
      <c r="C42" s="527">
        <v>68</v>
      </c>
      <c r="D42" s="527" t="s">
        <v>95</v>
      </c>
      <c r="E42" s="599">
        <v>2015</v>
      </c>
      <c r="F42" s="527"/>
      <c r="G42" s="599"/>
      <c r="H42" s="527">
        <v>2015</v>
      </c>
      <c r="I42" s="558" t="s">
        <v>567</v>
      </c>
      <c r="J42" s="558" t="s">
        <v>581</v>
      </c>
      <c r="K42" s="39"/>
      <c r="L42" s="603"/>
      <c r="M42" s="603"/>
      <c r="N42" s="603"/>
      <c r="O42" s="603"/>
      <c r="P42" s="603">
        <f>+'7 - 2015-2017 Annual Report'!DT9</f>
        <v>18</v>
      </c>
      <c r="Q42" s="603">
        <f>+'7 - 2015-2017 Annual Report'!DU9</f>
        <v>18</v>
      </c>
      <c r="R42" s="603">
        <f>+'7 - 2015-2017 Annual Report'!DV9</f>
        <v>18</v>
      </c>
      <c r="S42" s="603">
        <f>+'7 - 2015-2017 Annual Report'!DW9</f>
        <v>18</v>
      </c>
      <c r="T42" s="603">
        <f>+'7 - 2015-2017 Annual Report'!DX9</f>
        <v>18</v>
      </c>
      <c r="U42" s="603">
        <f>+'7 - 2015-2017 Annual Report'!DY9</f>
        <v>18</v>
      </c>
      <c r="V42" s="603">
        <f>+'7 - 2015-2017 Annual Report'!DZ9</f>
        <v>18</v>
      </c>
      <c r="W42" s="603">
        <f>+'7 - 2015-2017 Annual Report'!EA9</f>
        <v>18</v>
      </c>
      <c r="X42" s="603">
        <f>+'7 - 2015-2017 Annual Report'!EB9</f>
        <v>18</v>
      </c>
      <c r="Y42" s="603">
        <f>+'7 - 2015-2017 Annual Report'!EC9</f>
        <v>18</v>
      </c>
      <c r="Z42" s="603">
        <f>+'7 - 2015-2017 Annual Report'!ED9</f>
        <v>16</v>
      </c>
      <c r="AA42" s="603">
        <f>+'7 - 2015-2017 Annual Report'!EE9</f>
        <v>16</v>
      </c>
      <c r="AB42" s="603">
        <f>+'7 - 2015-2017 Annual Report'!EF9</f>
        <v>16</v>
      </c>
      <c r="AC42" s="603">
        <f>+'7 - 2015-2017 Annual Report'!EG9</f>
        <v>16</v>
      </c>
      <c r="AD42" s="603">
        <f>+'7 - 2015-2017 Annual Report'!EH9</f>
        <v>16</v>
      </c>
      <c r="AE42" s="603">
        <f>+'7 - 2015-2017 Annual Report'!EI9</f>
        <v>16</v>
      </c>
      <c r="AF42" s="603">
        <f>+'7 - 2015-2017 Annual Report'!EJ9</f>
        <v>9</v>
      </c>
      <c r="AG42" s="603">
        <f>+'7 - 2015-2017 Annual Report'!EK9</f>
        <v>9</v>
      </c>
      <c r="AH42" s="603">
        <f>+'7 - 2015-2017 Annual Report'!EL9</f>
        <v>9</v>
      </c>
      <c r="AI42" s="603">
        <f>+'7 - 2015-2017 Annual Report'!EM9</f>
        <v>9</v>
      </c>
      <c r="AJ42" s="603">
        <f>+'7 - 2015-2017 Annual Report'!EN9</f>
        <v>0</v>
      </c>
      <c r="AK42" s="603">
        <f>+'7 - 2015-2017 Annual Report'!EO9</f>
        <v>0</v>
      </c>
      <c r="AL42" s="603">
        <f>+'7 - 2015-2017 Annual Report'!EP9</f>
        <v>0</v>
      </c>
      <c r="AM42" s="603">
        <f>+'7 - 2015-2017 Annual Report'!EQ9</f>
        <v>0</v>
      </c>
      <c r="AN42" s="603">
        <f>+'7 - 2015-2017 Annual Report'!ER9</f>
        <v>0</v>
      </c>
      <c r="AO42" s="603">
        <f>+'7 - 2015-2017 Annual Report'!ES9</f>
        <v>0</v>
      </c>
      <c r="AP42" s="39"/>
      <c r="AQ42" s="603"/>
      <c r="AR42" s="603"/>
      <c r="AS42" s="603"/>
      <c r="AT42" s="603"/>
      <c r="AU42" s="603">
        <f>+'7 - 2015-2017 Annual Report'!CG9</f>
        <v>271996</v>
      </c>
      <c r="AV42" s="603">
        <f>+'7 - 2015-2017 Annual Report'!CH9</f>
        <v>269265</v>
      </c>
      <c r="AW42" s="603">
        <f>+'7 - 2015-2017 Annual Report'!CI9</f>
        <v>269265</v>
      </c>
      <c r="AX42" s="603">
        <f>+'7 - 2015-2017 Annual Report'!CJ9</f>
        <v>269265</v>
      </c>
      <c r="AY42" s="603">
        <f>+'7 - 2015-2017 Annual Report'!CK9</f>
        <v>269265</v>
      </c>
      <c r="AZ42" s="603">
        <f>+'7 - 2015-2017 Annual Report'!CL9</f>
        <v>269265</v>
      </c>
      <c r="BA42" s="603">
        <f>+'7 - 2015-2017 Annual Report'!CM9</f>
        <v>269265</v>
      </c>
      <c r="BB42" s="603">
        <f>+'7 - 2015-2017 Annual Report'!CN9</f>
        <v>269252</v>
      </c>
      <c r="BC42" s="603">
        <f>+'7 - 2015-2017 Annual Report'!CO9</f>
        <v>269252</v>
      </c>
      <c r="BD42" s="603">
        <f>+'7 - 2015-2017 Annual Report'!CP9</f>
        <v>269252</v>
      </c>
      <c r="BE42" s="603">
        <f>+'7 - 2015-2017 Annual Report'!CQ9</f>
        <v>256228</v>
      </c>
      <c r="BF42" s="603">
        <f>+'7 - 2015-2017 Annual Report'!CR9</f>
        <v>254169</v>
      </c>
      <c r="BG42" s="603">
        <f>+'7 - 2015-2017 Annual Report'!CS9</f>
        <v>254169</v>
      </c>
      <c r="BH42" s="603">
        <f>+'7 - 2015-2017 Annual Report'!CT9</f>
        <v>253981</v>
      </c>
      <c r="BI42" s="603">
        <f>+'7 - 2015-2017 Annual Report'!CU9</f>
        <v>253981</v>
      </c>
      <c r="BJ42" s="603">
        <f>+'7 - 2015-2017 Annual Report'!CV9</f>
        <v>253912</v>
      </c>
      <c r="BK42" s="603">
        <f>+'7 - 2015-2017 Annual Report'!CW9</f>
        <v>149351</v>
      </c>
      <c r="BL42" s="603">
        <f>+'7 - 2015-2017 Annual Report'!CX9</f>
        <v>149351</v>
      </c>
      <c r="BM42" s="603">
        <f>+'7 - 2015-2017 Annual Report'!CY9</f>
        <v>149351</v>
      </c>
      <c r="BN42" s="603">
        <f>+'7 - 2015-2017 Annual Report'!CZ9</f>
        <v>149351</v>
      </c>
      <c r="BO42" s="603">
        <f>+'7 - 2015-2017 Annual Report'!DA9</f>
        <v>0</v>
      </c>
      <c r="BP42" s="603">
        <f>+'7 - 2015-2017 Annual Report'!DB9</f>
        <v>0</v>
      </c>
      <c r="BQ42" s="603">
        <f>+'7 - 2015-2017 Annual Report'!DC9</f>
        <v>0</v>
      </c>
      <c r="BR42" s="603">
        <f>+'7 - 2015-2017 Annual Report'!DD9</f>
        <v>0</v>
      </c>
      <c r="BS42" s="603">
        <f>+'7 - 2015-2017 Annual Report'!DE9</f>
        <v>0</v>
      </c>
      <c r="BT42" s="603">
        <f>+'7 - 2015-2017 Annual Report'!DF9</f>
        <v>0</v>
      </c>
      <c r="BU42" s="1"/>
    </row>
    <row r="43" spans="2:73" s="13" customFormat="1" ht="15.6">
      <c r="B43" s="599"/>
      <c r="C43" s="527" t="s">
        <v>1083</v>
      </c>
      <c r="D43" s="527" t="s">
        <v>5</v>
      </c>
      <c r="E43" s="599" t="s">
        <v>1074</v>
      </c>
      <c r="F43" s="527" t="s">
        <v>29</v>
      </c>
      <c r="G43" s="599"/>
      <c r="H43" s="527">
        <v>2014</v>
      </c>
      <c r="I43" s="558" t="s">
        <v>566</v>
      </c>
      <c r="J43" s="558" t="s">
        <v>581</v>
      </c>
      <c r="K43" s="39"/>
      <c r="L43" s="603">
        <v>0</v>
      </c>
      <c r="M43" s="603">
        <v>0</v>
      </c>
      <c r="N43" s="603">
        <v>0</v>
      </c>
      <c r="O43" s="603">
        <f>+'7a - 2014 Persistence Report'!Q14*1000</f>
        <v>9.6159044839999996</v>
      </c>
      <c r="P43" s="603">
        <f>+'7a - 2014 Persistence Report'!R14*1000</f>
        <v>8.3936409940000001</v>
      </c>
      <c r="Q43" s="603">
        <f>+'7a - 2014 Persistence Report'!S14*1000</f>
        <v>7.7566649400000003</v>
      </c>
      <c r="R43" s="603">
        <f>+'7a - 2014 Persistence Report'!T14*1000</f>
        <v>7.7566649400000003</v>
      </c>
      <c r="S43" s="603">
        <f>+'7a - 2014 Persistence Report'!U14*1000</f>
        <v>7.7566649400000003</v>
      </c>
      <c r="T43" s="603">
        <f>+'7a - 2014 Persistence Report'!V14*1000</f>
        <v>7.7566649400000003</v>
      </c>
      <c r="U43" s="603">
        <f>+'7a - 2014 Persistence Report'!W14*1000</f>
        <v>7.7566649400000003</v>
      </c>
      <c r="V43" s="603">
        <f>+'7a - 2014 Persistence Report'!X14*1000</f>
        <v>7.7508637260000004</v>
      </c>
      <c r="W43" s="603">
        <f>+'7a - 2014 Persistence Report'!Y14*1000</f>
        <v>7.7508637260000004</v>
      </c>
      <c r="X43" s="603">
        <f>+'7a - 2014 Persistence Report'!Z14*1000</f>
        <v>7.2359701579999998</v>
      </c>
      <c r="Y43" s="603">
        <f>+'7a - 2014 Persistence Report'!AA14*1000</f>
        <v>6.5851772149999999</v>
      </c>
      <c r="Z43" s="603">
        <f>+'7a - 2014 Persistence Report'!AB14*1000</f>
        <v>5.5782522769999998</v>
      </c>
      <c r="AA43" s="603">
        <f>+'7a - 2014 Persistence Report'!AC14*1000</f>
        <v>5.5782522769999998</v>
      </c>
      <c r="AB43" s="603">
        <f>+'7a - 2014 Persistence Report'!AD14*1000</f>
        <v>5.5514098440000001</v>
      </c>
      <c r="AC43" s="603">
        <f>+'7a - 2014 Persistence Report'!AE14*1000</f>
        <v>5.5514098440000001</v>
      </c>
      <c r="AD43" s="603">
        <f>+'7a - 2014 Persistence Report'!AF14*1000</f>
        <v>5.5400707049999998</v>
      </c>
      <c r="AE43" s="603">
        <f>+'7a - 2014 Persistence Report'!AG14*1000</f>
        <v>4.5037135099999999</v>
      </c>
      <c r="AF43" s="603">
        <f>+'7a - 2014 Persistence Report'!AH14*1000</f>
        <v>4.5037135099999999</v>
      </c>
      <c r="AG43" s="603">
        <f>+'7a - 2014 Persistence Report'!AI14*1000</f>
        <v>4.5037135099999999</v>
      </c>
      <c r="AH43" s="603">
        <f>+'7a - 2014 Persistence Report'!AJ14*1000</f>
        <v>4.5037135099999999</v>
      </c>
      <c r="AI43" s="603">
        <f>+'7a - 2014 Persistence Report'!AK14*1000</f>
        <v>0</v>
      </c>
      <c r="AJ43" s="603">
        <f>+'7a - 2014 Persistence Report'!AL14*1000</f>
        <v>0</v>
      </c>
      <c r="AK43" s="603">
        <f>+'7a - 2014 Persistence Report'!AM14*1000</f>
        <v>0</v>
      </c>
      <c r="AL43" s="603">
        <f>+'7a - 2014 Persistence Report'!AN14*1000</f>
        <v>0</v>
      </c>
      <c r="AM43" s="603">
        <f>+'7a - 2014 Persistence Report'!AO14*1000</f>
        <v>0</v>
      </c>
      <c r="AN43" s="603">
        <f>+'7a - 2014 Persistence Report'!AP14*1000</f>
        <v>0</v>
      </c>
      <c r="AO43" s="603">
        <f>+'7a - 2014 Persistence Report'!AQ14*1000</f>
        <v>0</v>
      </c>
      <c r="AP43" s="39"/>
      <c r="AQ43" s="603">
        <v>0</v>
      </c>
      <c r="AR43" s="603">
        <v>0</v>
      </c>
      <c r="AS43" s="603">
        <v>0</v>
      </c>
      <c r="AT43" s="603">
        <f>+'7a - 2014 Persistence Report'!AU14*1000</f>
        <v>146930.41740000001</v>
      </c>
      <c r="AU43" s="603">
        <f>+'7a - 2014 Persistence Report'!AV14*1000</f>
        <v>127460.58500000001</v>
      </c>
      <c r="AV43" s="603">
        <f>+'7a - 2014 Persistence Report'!AW14*1000</f>
        <v>117313.98639999999</v>
      </c>
      <c r="AW43" s="603">
        <f>+'7a - 2014 Persistence Report'!AX14*1000</f>
        <v>117313.98639999999</v>
      </c>
      <c r="AX43" s="603">
        <f>+'7a - 2014 Persistence Report'!AY14*1000</f>
        <v>117313.98639999999</v>
      </c>
      <c r="AY43" s="603">
        <f>+'7a - 2014 Persistence Report'!AZ14*1000</f>
        <v>117313.98639999999</v>
      </c>
      <c r="AZ43" s="603">
        <f>+'7a - 2014 Persistence Report'!BA14*1000</f>
        <v>117313.98639999999</v>
      </c>
      <c r="BA43" s="603">
        <f>+'7a - 2014 Persistence Report'!BB14*1000</f>
        <v>117263.1678</v>
      </c>
      <c r="BB43" s="603">
        <f>+'7a - 2014 Persistence Report'!BC14*1000</f>
        <v>117263.1678</v>
      </c>
      <c r="BC43" s="603">
        <f>+'7a - 2014 Persistence Report'!BD14*1000</f>
        <v>109061.2608</v>
      </c>
      <c r="BD43" s="603">
        <f>+'7a - 2014 Persistence Report'!BE14*1000</f>
        <v>106028.3144</v>
      </c>
      <c r="BE43" s="603">
        <f>+'7a - 2014 Persistence Report'!BF14*1000</f>
        <v>89658.429120000001</v>
      </c>
      <c r="BF43" s="603">
        <f>+'7a - 2014 Persistence Report'!BG14*1000</f>
        <v>89658.429120000001</v>
      </c>
      <c r="BG43" s="603">
        <f>+'7a - 2014 Persistence Report'!BH14*1000</f>
        <v>88374.528130000006</v>
      </c>
      <c r="BH43" s="603">
        <f>+'7a - 2014 Persistence Report'!BI14*1000</f>
        <v>88374.528130000006</v>
      </c>
      <c r="BI43" s="603">
        <f>+'7a - 2014 Persistence Report'!BJ14*1000</f>
        <v>88249.586859999996</v>
      </c>
      <c r="BJ43" s="603">
        <f>+'7a - 2014 Persistence Report'!BK14*1000</f>
        <v>71741.116259999995</v>
      </c>
      <c r="BK43" s="603">
        <f>+'7a - 2014 Persistence Report'!BL14*1000</f>
        <v>71741.116259999995</v>
      </c>
      <c r="BL43" s="603">
        <f>+'7a - 2014 Persistence Report'!BM14*1000</f>
        <v>71741.116259999995</v>
      </c>
      <c r="BM43" s="603">
        <f>+'7a - 2014 Persistence Report'!BN14*1000</f>
        <v>71741.116259999995</v>
      </c>
      <c r="BN43" s="603">
        <f>+'7a - 2014 Persistence Report'!BO14*1000</f>
        <v>0</v>
      </c>
      <c r="BO43" s="603">
        <f>+'7a - 2014 Persistence Report'!BP14*1000</f>
        <v>0</v>
      </c>
      <c r="BP43" s="603">
        <f>+'7a - 2014 Persistence Report'!BQ14*1000</f>
        <v>0</v>
      </c>
      <c r="BQ43" s="603">
        <f>+'7a - 2014 Persistence Report'!BR14*1000</f>
        <v>0</v>
      </c>
      <c r="BR43" s="603">
        <f>+'7a - 2014 Persistence Report'!BS14*1000</f>
        <v>0</v>
      </c>
      <c r="BS43" s="603">
        <f>+'7a - 2014 Persistence Report'!BT14*1000</f>
        <v>0</v>
      </c>
      <c r="BT43" s="603">
        <f>+'7a - 2014 Persistence Report'!BU14*1000</f>
        <v>0</v>
      </c>
      <c r="BU43" s="1"/>
    </row>
    <row r="44" spans="2:73" s="13" customFormat="1" ht="15.6">
      <c r="B44" s="599"/>
      <c r="C44" s="527">
        <v>418</v>
      </c>
      <c r="D44" s="527" t="s">
        <v>1116</v>
      </c>
      <c r="E44" s="599" t="s">
        <v>1074</v>
      </c>
      <c r="F44" s="527"/>
      <c r="G44" s="599"/>
      <c r="H44" s="527">
        <v>2017</v>
      </c>
      <c r="I44" s="558" t="s">
        <v>569</v>
      </c>
      <c r="J44" s="558" t="s">
        <v>581</v>
      </c>
      <c r="K44" s="39"/>
      <c r="L44" s="603"/>
      <c r="M44" s="603"/>
      <c r="N44" s="603"/>
      <c r="O44" s="603"/>
      <c r="P44" s="603"/>
      <c r="Q44" s="603"/>
      <c r="R44" s="603">
        <f>+'7 - 2015-2017 Annual Report'!DV53</f>
        <v>31</v>
      </c>
      <c r="S44" s="603">
        <f>+'7 - 2015-2017 Annual Report'!DW53</f>
        <v>31</v>
      </c>
      <c r="T44" s="603">
        <f>+'7 - 2015-2017 Annual Report'!DX53</f>
        <v>31</v>
      </c>
      <c r="U44" s="603">
        <f>+'7 - 2015-2017 Annual Report'!DY53</f>
        <v>31</v>
      </c>
      <c r="V44" s="603">
        <f>+'7 - 2015-2017 Annual Report'!DZ53</f>
        <v>31</v>
      </c>
      <c r="W44" s="603">
        <f>+'7 - 2015-2017 Annual Report'!EA53</f>
        <v>29</v>
      </c>
      <c r="X44" s="603">
        <f>+'7 - 2015-2017 Annual Report'!EB53</f>
        <v>25</v>
      </c>
      <c r="Y44" s="603">
        <f>+'7 - 2015-2017 Annual Report'!EC53</f>
        <v>23</v>
      </c>
      <c r="Z44" s="603">
        <f>+'7 - 2015-2017 Annual Report'!ED53</f>
        <v>17</v>
      </c>
      <c r="AA44" s="603">
        <f>+'7 - 2015-2017 Annual Report'!EE53</f>
        <v>12</v>
      </c>
      <c r="AB44" s="603">
        <f>+'7 - 2015-2017 Annual Report'!EF53</f>
        <v>7</v>
      </c>
      <c r="AC44" s="603">
        <f>+'7 - 2015-2017 Annual Report'!EG53</f>
        <v>2</v>
      </c>
      <c r="AD44" s="603">
        <f>+'7 - 2015-2017 Annual Report'!EH53</f>
        <v>0</v>
      </c>
      <c r="AE44" s="603">
        <f>+'7 - 2015-2017 Annual Report'!EI53</f>
        <v>0</v>
      </c>
      <c r="AF44" s="603">
        <f>+'7 - 2015-2017 Annual Report'!EJ53</f>
        <v>0</v>
      </c>
      <c r="AG44" s="603">
        <f>+'7 - 2015-2017 Annual Report'!EK53</f>
        <v>0</v>
      </c>
      <c r="AH44" s="603">
        <f>+'7 - 2015-2017 Annual Report'!EL53</f>
        <v>0</v>
      </c>
      <c r="AI44" s="603">
        <f>+'7 - 2015-2017 Annual Report'!EM53</f>
        <v>0</v>
      </c>
      <c r="AJ44" s="603">
        <f>+'7 - 2015-2017 Annual Report'!EN53</f>
        <v>0</v>
      </c>
      <c r="AK44" s="603">
        <f>+'7 - 2015-2017 Annual Report'!EO53</f>
        <v>0</v>
      </c>
      <c r="AL44" s="603">
        <f>+'7 - 2015-2017 Annual Report'!EP53</f>
        <v>0</v>
      </c>
      <c r="AM44" s="603">
        <f>+'7 - 2015-2017 Annual Report'!EQ53</f>
        <v>0</v>
      </c>
      <c r="AN44" s="603">
        <f>+'7 - 2015-2017 Annual Report'!ER53</f>
        <v>0</v>
      </c>
      <c r="AO44" s="603">
        <f>+'7 - 2015-2017 Annual Report'!ES53</f>
        <v>0</v>
      </c>
      <c r="AP44" s="39"/>
      <c r="AQ44" s="603"/>
      <c r="AR44" s="603"/>
      <c r="AS44" s="603"/>
      <c r="AT44" s="603"/>
      <c r="AU44" s="603"/>
      <c r="AV44" s="603"/>
      <c r="AW44" s="603">
        <f>+'7 - 2015-2017 Annual Report'!CI53</f>
        <v>150943</v>
      </c>
      <c r="AX44" s="603">
        <f>+'7 - 2015-2017 Annual Report'!CJ53</f>
        <v>150943</v>
      </c>
      <c r="AY44" s="603">
        <f>+'7 - 2015-2017 Annual Report'!CK53</f>
        <v>150819</v>
      </c>
      <c r="AZ44" s="603">
        <f>+'7 - 2015-2017 Annual Report'!CL53</f>
        <v>150113</v>
      </c>
      <c r="BA44" s="603">
        <f>+'7 - 2015-2017 Annual Report'!CM53</f>
        <v>148966</v>
      </c>
      <c r="BB44" s="603">
        <f>+'7 - 2015-2017 Annual Report'!CN53</f>
        <v>133026</v>
      </c>
      <c r="BC44" s="603">
        <f>+'7 - 2015-2017 Annual Report'!CO53</f>
        <v>95063</v>
      </c>
      <c r="BD44" s="603">
        <f>+'7 - 2015-2017 Annual Report'!CP53</f>
        <v>86649</v>
      </c>
      <c r="BE44" s="603">
        <f>+'7 - 2015-2017 Annual Report'!CQ53</f>
        <v>58860</v>
      </c>
      <c r="BF44" s="603">
        <f>+'7 - 2015-2017 Annual Report'!CR53</f>
        <v>40082</v>
      </c>
      <c r="BG44" s="603">
        <f>+'7 - 2015-2017 Annual Report'!CS53</f>
        <v>25742</v>
      </c>
      <c r="BH44" s="603">
        <f>+'7 - 2015-2017 Annual Report'!CT53</f>
        <v>4504</v>
      </c>
      <c r="BI44" s="603">
        <f>+'7 - 2015-2017 Annual Report'!CU53</f>
        <v>119</v>
      </c>
      <c r="BJ44" s="603">
        <f>+'7 - 2015-2017 Annual Report'!CV53</f>
        <v>119</v>
      </c>
      <c r="BK44" s="603">
        <f>+'7 - 2015-2017 Annual Report'!CW53</f>
        <v>119</v>
      </c>
      <c r="BL44" s="603">
        <f>+'7 - 2015-2017 Annual Report'!CX53</f>
        <v>25</v>
      </c>
      <c r="BM44" s="603">
        <f>+'7 - 2015-2017 Annual Report'!CY53</f>
        <v>0</v>
      </c>
      <c r="BN44" s="603">
        <f>+'7 - 2015-2017 Annual Report'!CZ53</f>
        <v>0</v>
      </c>
      <c r="BO44" s="603">
        <f>+'7 - 2015-2017 Annual Report'!DA53</f>
        <v>0</v>
      </c>
      <c r="BP44" s="603">
        <f>+'7 - 2015-2017 Annual Report'!DB53</f>
        <v>0</v>
      </c>
      <c r="BQ44" s="603">
        <f>+'7 - 2015-2017 Annual Report'!DC53</f>
        <v>0</v>
      </c>
      <c r="BR44" s="603">
        <f>+'7 - 2015-2017 Annual Report'!DD53</f>
        <v>0</v>
      </c>
      <c r="BS44" s="603">
        <f>+'7 - 2015-2017 Annual Report'!DE53</f>
        <v>0</v>
      </c>
      <c r="BT44" s="603">
        <f>+'7 - 2015-2017 Annual Report'!DF53</f>
        <v>0</v>
      </c>
      <c r="BU44" s="1"/>
    </row>
    <row r="45" spans="2:73" s="13" customFormat="1" ht="15.6">
      <c r="B45" s="599"/>
      <c r="C45" s="599"/>
      <c r="D45" s="599" t="s">
        <v>114</v>
      </c>
      <c r="E45" s="599" t="s">
        <v>1113</v>
      </c>
      <c r="F45" s="599"/>
      <c r="G45" s="599"/>
      <c r="H45" s="599">
        <v>2018</v>
      </c>
      <c r="I45" s="558" t="s">
        <v>1118</v>
      </c>
      <c r="J45" s="558" t="s">
        <v>581</v>
      </c>
      <c r="K45" s="39"/>
      <c r="L45" s="603"/>
      <c r="M45" s="603"/>
      <c r="N45" s="603"/>
      <c r="O45" s="603"/>
      <c r="P45" s="603"/>
      <c r="Q45" s="603"/>
      <c r="R45" s="603"/>
      <c r="S45" s="603"/>
      <c r="T45" s="603"/>
      <c r="U45" s="603"/>
      <c r="V45" s="603"/>
      <c r="W45" s="603"/>
      <c r="X45" s="603"/>
      <c r="Y45" s="603"/>
      <c r="Z45" s="603"/>
      <c r="AA45" s="603"/>
      <c r="AB45" s="603"/>
      <c r="AC45" s="603"/>
      <c r="AD45" s="603"/>
      <c r="AE45" s="603"/>
      <c r="AF45" s="603"/>
      <c r="AG45" s="603"/>
      <c r="AH45" s="603"/>
      <c r="AI45" s="603"/>
      <c r="AJ45" s="603"/>
      <c r="AK45" s="603"/>
      <c r="AL45" s="603"/>
      <c r="AM45" s="603"/>
      <c r="AN45" s="603"/>
      <c r="AO45" s="603"/>
      <c r="AP45" s="39"/>
      <c r="AQ45" s="603"/>
      <c r="AR45" s="603"/>
      <c r="AS45" s="603"/>
      <c r="AT45" s="603"/>
      <c r="AU45" s="603"/>
      <c r="AV45" s="603"/>
      <c r="AW45" s="603"/>
      <c r="AX45" s="603">
        <f>'[5]LDC Progress'!$BD$6</f>
        <v>92294.853540000011</v>
      </c>
      <c r="AY45" s="603">
        <f>'[5]LDC Progress'!$BD$6</f>
        <v>92294.853540000011</v>
      </c>
      <c r="AZ45" s="603">
        <f>'[5]LDC Progress'!$BD$6</f>
        <v>92294.853540000011</v>
      </c>
      <c r="BA45" s="603">
        <f>'[5]LDC Progress'!$BD$6</f>
        <v>92294.853540000011</v>
      </c>
      <c r="BB45" s="603">
        <f>'[5]LDC Progress'!$BD$6</f>
        <v>92294.853540000011</v>
      </c>
      <c r="BC45" s="603">
        <f>'[5]LDC Progress'!$BD$6</f>
        <v>92294.853540000011</v>
      </c>
      <c r="BD45" s="603">
        <f>'[5]LDC Progress'!$BD$6</f>
        <v>92294.853540000011</v>
      </c>
      <c r="BE45" s="603"/>
      <c r="BF45" s="603"/>
      <c r="BG45" s="603"/>
      <c r="BH45" s="603"/>
      <c r="BI45" s="603"/>
      <c r="BJ45" s="603"/>
      <c r="BK45" s="603"/>
      <c r="BL45" s="603"/>
      <c r="BM45" s="603"/>
      <c r="BN45" s="603"/>
      <c r="BO45" s="603"/>
      <c r="BP45" s="603"/>
      <c r="BQ45" s="603"/>
      <c r="BR45" s="603"/>
      <c r="BS45" s="603"/>
      <c r="BT45" s="603"/>
      <c r="BU45" s="1"/>
    </row>
    <row r="46" spans="2:73" s="13" customFormat="1" ht="15.6">
      <c r="B46" s="599"/>
      <c r="C46" s="527">
        <v>413</v>
      </c>
      <c r="D46" s="527" t="s">
        <v>1055</v>
      </c>
      <c r="E46" s="599" t="s">
        <v>1074</v>
      </c>
      <c r="F46" s="527"/>
      <c r="G46" s="599"/>
      <c r="H46" s="527">
        <v>2017</v>
      </c>
      <c r="I46" s="558" t="s">
        <v>569</v>
      </c>
      <c r="J46" s="558" t="s">
        <v>581</v>
      </c>
      <c r="K46" s="39"/>
      <c r="L46" s="603"/>
      <c r="M46" s="603"/>
      <c r="N46" s="603"/>
      <c r="O46" s="603"/>
      <c r="P46" s="603"/>
      <c r="Q46" s="603"/>
      <c r="R46" s="603">
        <f>+'7 - 2015-2017 Annual Report'!DV50</f>
        <v>26</v>
      </c>
      <c r="S46" s="603">
        <f>+'7 - 2015-2017 Annual Report'!DW50</f>
        <v>26</v>
      </c>
      <c r="T46" s="603">
        <f>+'7 - 2015-2017 Annual Report'!DX50</f>
        <v>26</v>
      </c>
      <c r="U46" s="603">
        <f>+'7 - 2015-2017 Annual Report'!DY50</f>
        <v>26</v>
      </c>
      <c r="V46" s="603">
        <f>+'7 - 2015-2017 Annual Report'!DZ50</f>
        <v>26</v>
      </c>
      <c r="W46" s="603">
        <f>+'7 - 2015-2017 Annual Report'!EA50</f>
        <v>26</v>
      </c>
      <c r="X46" s="603">
        <f>+'7 - 2015-2017 Annual Report'!EB50</f>
        <v>26</v>
      </c>
      <c r="Y46" s="603">
        <f>+'7 - 2015-2017 Annual Report'!EC50</f>
        <v>26</v>
      </c>
      <c r="Z46" s="603">
        <f>+'7 - 2015-2017 Annual Report'!ED50</f>
        <v>26</v>
      </c>
      <c r="AA46" s="603">
        <f>+'7 - 2015-2017 Annual Report'!EE50</f>
        <v>26</v>
      </c>
      <c r="AB46" s="603">
        <f>+'7 - 2015-2017 Annual Report'!EF50</f>
        <v>26</v>
      </c>
      <c r="AC46" s="603">
        <f>+'7 - 2015-2017 Annual Report'!EG50</f>
        <v>26</v>
      </c>
      <c r="AD46" s="603">
        <f>+'7 - 2015-2017 Annual Report'!EH50</f>
        <v>26</v>
      </c>
      <c r="AE46" s="603">
        <f>+'7 - 2015-2017 Annual Report'!EI50</f>
        <v>26</v>
      </c>
      <c r="AF46" s="603">
        <f>+'7 - 2015-2017 Annual Report'!EJ50</f>
        <v>26</v>
      </c>
      <c r="AG46" s="603">
        <f>+'7 - 2015-2017 Annual Report'!EK50</f>
        <v>26</v>
      </c>
      <c r="AH46" s="603">
        <f>+'7 - 2015-2017 Annual Report'!EL50</f>
        <v>26</v>
      </c>
      <c r="AI46" s="603">
        <f>+'7 - 2015-2017 Annual Report'!EM50</f>
        <v>26</v>
      </c>
      <c r="AJ46" s="603">
        <f>+'7 - 2015-2017 Annual Report'!EN50</f>
        <v>26</v>
      </c>
      <c r="AK46" s="603">
        <f>+'7 - 2015-2017 Annual Report'!EO50</f>
        <v>0</v>
      </c>
      <c r="AL46" s="603">
        <f>+'7 - 2015-2017 Annual Report'!EP50</f>
        <v>0</v>
      </c>
      <c r="AM46" s="603">
        <f>+'7 - 2015-2017 Annual Report'!EQ50</f>
        <v>0</v>
      </c>
      <c r="AN46" s="603">
        <f>+'7 - 2015-2017 Annual Report'!ER50</f>
        <v>0</v>
      </c>
      <c r="AO46" s="603">
        <f>+'7 - 2015-2017 Annual Report'!ES50</f>
        <v>0</v>
      </c>
      <c r="AP46" s="39"/>
      <c r="AQ46" s="603"/>
      <c r="AR46" s="603"/>
      <c r="AS46" s="603"/>
      <c r="AT46" s="603"/>
      <c r="AU46" s="603"/>
      <c r="AV46" s="603"/>
      <c r="AW46" s="603">
        <f>+'7 - 2015-2017 Annual Report'!CI50</f>
        <v>105990</v>
      </c>
      <c r="AX46" s="603">
        <f>+'7 - 2015-2017 Annual Report'!CJ50</f>
        <v>105990</v>
      </c>
      <c r="AY46" s="603">
        <f>+'7 - 2015-2017 Annual Report'!CK50</f>
        <v>105990</v>
      </c>
      <c r="AZ46" s="603">
        <f>+'7 - 2015-2017 Annual Report'!CL50</f>
        <v>105990</v>
      </c>
      <c r="BA46" s="603">
        <f>+'7 - 2015-2017 Annual Report'!CM50</f>
        <v>105990</v>
      </c>
      <c r="BB46" s="603">
        <f>+'7 - 2015-2017 Annual Report'!CN50</f>
        <v>105990</v>
      </c>
      <c r="BC46" s="603">
        <f>+'7 - 2015-2017 Annual Report'!CO50</f>
        <v>105990</v>
      </c>
      <c r="BD46" s="603">
        <f>+'7 - 2015-2017 Annual Report'!CP50</f>
        <v>105990</v>
      </c>
      <c r="BE46" s="603">
        <f>+'7 - 2015-2017 Annual Report'!CQ50</f>
        <v>105990</v>
      </c>
      <c r="BF46" s="603">
        <f>+'7 - 2015-2017 Annual Report'!CR50</f>
        <v>105990</v>
      </c>
      <c r="BG46" s="603">
        <f>+'7 - 2015-2017 Annual Report'!CS50</f>
        <v>105990</v>
      </c>
      <c r="BH46" s="603">
        <f>+'7 - 2015-2017 Annual Report'!CT50</f>
        <v>105990</v>
      </c>
      <c r="BI46" s="603">
        <f>+'7 - 2015-2017 Annual Report'!CU50</f>
        <v>105990</v>
      </c>
      <c r="BJ46" s="603">
        <f>+'7 - 2015-2017 Annual Report'!CV50</f>
        <v>105990</v>
      </c>
      <c r="BK46" s="603">
        <f>+'7 - 2015-2017 Annual Report'!CW50</f>
        <v>105990</v>
      </c>
      <c r="BL46" s="603">
        <f>+'7 - 2015-2017 Annual Report'!CX50</f>
        <v>105990</v>
      </c>
      <c r="BM46" s="603">
        <f>+'7 - 2015-2017 Annual Report'!CY50</f>
        <v>105990</v>
      </c>
      <c r="BN46" s="603">
        <f>+'7 - 2015-2017 Annual Report'!CZ50</f>
        <v>105990</v>
      </c>
      <c r="BO46" s="603">
        <f>+'7 - 2015-2017 Annual Report'!DA50</f>
        <v>96136</v>
      </c>
      <c r="BP46" s="603">
        <f>+'7 - 2015-2017 Annual Report'!DB50</f>
        <v>0</v>
      </c>
      <c r="BQ46" s="603">
        <f>+'7 - 2015-2017 Annual Report'!DC50</f>
        <v>0</v>
      </c>
      <c r="BR46" s="603">
        <f>+'7 - 2015-2017 Annual Report'!DD50</f>
        <v>0</v>
      </c>
      <c r="BS46" s="603">
        <f>+'7 - 2015-2017 Annual Report'!DE50</f>
        <v>0</v>
      </c>
      <c r="BT46" s="603">
        <f>+'7 - 2015-2017 Annual Report'!DF50</f>
        <v>0</v>
      </c>
      <c r="BU46" s="1"/>
    </row>
    <row r="47" spans="2:73" s="13" customFormat="1" ht="15.6">
      <c r="B47" s="599"/>
      <c r="C47" s="527">
        <v>238</v>
      </c>
      <c r="D47" s="527" t="s">
        <v>101</v>
      </c>
      <c r="E47" s="599" t="s">
        <v>1117</v>
      </c>
      <c r="F47" s="527"/>
      <c r="G47" s="599"/>
      <c r="H47" s="527">
        <v>2015</v>
      </c>
      <c r="I47" s="558" t="s">
        <v>567</v>
      </c>
      <c r="J47" s="558" t="s">
        <v>574</v>
      </c>
      <c r="K47" s="39"/>
      <c r="L47" s="603"/>
      <c r="M47" s="603"/>
      <c r="N47" s="603"/>
      <c r="O47" s="603"/>
      <c r="P47" s="603">
        <f>+'7 - 2015-2017 Annual Report'!DT29</f>
        <v>-4</v>
      </c>
      <c r="Q47" s="603">
        <f>+'7 - 2015-2017 Annual Report'!DU29</f>
        <v>-2</v>
      </c>
      <c r="R47" s="603">
        <f>+'7 - 2015-2017 Annual Report'!DV29</f>
        <v>1</v>
      </c>
      <c r="S47" s="603">
        <f>+'7 - 2015-2017 Annual Report'!DW29</f>
        <v>1</v>
      </c>
      <c r="T47" s="603">
        <f>+'7 - 2015-2017 Annual Report'!DX29</f>
        <v>1</v>
      </c>
      <c r="U47" s="603">
        <f>+'7 - 2015-2017 Annual Report'!DY29</f>
        <v>1</v>
      </c>
      <c r="V47" s="603">
        <f>+'7 - 2015-2017 Annual Report'!DZ29</f>
        <v>1</v>
      </c>
      <c r="W47" s="603">
        <f>+'7 - 2015-2017 Annual Report'!EA29</f>
        <v>1</v>
      </c>
      <c r="X47" s="603">
        <f>+'7 - 2015-2017 Annual Report'!EB29</f>
        <v>1</v>
      </c>
      <c r="Y47" s="603">
        <f>+'7 - 2015-2017 Annual Report'!EC29</f>
        <v>1</v>
      </c>
      <c r="Z47" s="603">
        <f>+'7 - 2015-2017 Annual Report'!ED29</f>
        <v>1</v>
      </c>
      <c r="AA47" s="603">
        <f>+'7 - 2015-2017 Annual Report'!EE29</f>
        <v>1</v>
      </c>
      <c r="AB47" s="603">
        <f>+'7 - 2015-2017 Annual Report'!EF29</f>
        <v>0</v>
      </c>
      <c r="AC47" s="603">
        <f>+'7 - 2015-2017 Annual Report'!EG29</f>
        <v>0</v>
      </c>
      <c r="AD47" s="603">
        <f>+'7 - 2015-2017 Annual Report'!EH29</f>
        <v>0</v>
      </c>
      <c r="AE47" s="603">
        <f>+'7 - 2015-2017 Annual Report'!EI29</f>
        <v>0</v>
      </c>
      <c r="AF47" s="603">
        <f>+'7 - 2015-2017 Annual Report'!EJ29</f>
        <v>0</v>
      </c>
      <c r="AG47" s="603">
        <f>+'7 - 2015-2017 Annual Report'!EK29</f>
        <v>0</v>
      </c>
      <c r="AH47" s="603">
        <f>+'7 - 2015-2017 Annual Report'!EL29</f>
        <v>0</v>
      </c>
      <c r="AI47" s="603">
        <f>+'7 - 2015-2017 Annual Report'!EM29</f>
        <v>0</v>
      </c>
      <c r="AJ47" s="603">
        <f>+'7 - 2015-2017 Annual Report'!EN29</f>
        <v>0</v>
      </c>
      <c r="AK47" s="603">
        <f>+'7 - 2015-2017 Annual Report'!EO29</f>
        <v>0</v>
      </c>
      <c r="AL47" s="603">
        <f>+'7 - 2015-2017 Annual Report'!EP29</f>
        <v>0</v>
      </c>
      <c r="AM47" s="603">
        <f>+'7 - 2015-2017 Annual Report'!EQ29</f>
        <v>0</v>
      </c>
      <c r="AN47" s="603">
        <f>+'7 - 2015-2017 Annual Report'!ER29</f>
        <v>0</v>
      </c>
      <c r="AO47" s="603">
        <f>+'7 - 2015-2017 Annual Report'!ES29</f>
        <v>0</v>
      </c>
      <c r="AP47" s="39"/>
      <c r="AQ47" s="603"/>
      <c r="AR47" s="603"/>
      <c r="AS47" s="603"/>
      <c r="AT47" s="603"/>
      <c r="AU47" s="603">
        <f>+'7 - 2015-2017 Annual Report'!CG29</f>
        <v>-18321</v>
      </c>
      <c r="AV47" s="603">
        <f>+'7 - 2015-2017 Annual Report'!CH29</f>
        <v>-6631</v>
      </c>
      <c r="AW47" s="603">
        <f>+'7 - 2015-2017 Annual Report'!CI29</f>
        <v>3454</v>
      </c>
      <c r="AX47" s="603">
        <f>+'7 - 2015-2017 Annual Report'!CJ29</f>
        <v>5757</v>
      </c>
      <c r="AY47" s="603">
        <f>+'7 - 2015-2017 Annual Report'!CK29</f>
        <v>5757</v>
      </c>
      <c r="AZ47" s="603">
        <f>+'7 - 2015-2017 Annual Report'!CL29</f>
        <v>5757</v>
      </c>
      <c r="BA47" s="603">
        <f>+'7 - 2015-2017 Annual Report'!CM29</f>
        <v>5757</v>
      </c>
      <c r="BB47" s="603">
        <f>+'7 - 2015-2017 Annual Report'!CN29</f>
        <v>5757</v>
      </c>
      <c r="BC47" s="603">
        <f>+'7 - 2015-2017 Annual Report'!CO29</f>
        <v>5757</v>
      </c>
      <c r="BD47" s="603">
        <f>+'7 - 2015-2017 Annual Report'!CP29</f>
        <v>5757</v>
      </c>
      <c r="BE47" s="603">
        <f>+'7 - 2015-2017 Annual Report'!CQ29</f>
        <v>5757</v>
      </c>
      <c r="BF47" s="603">
        <f>+'7 - 2015-2017 Annual Report'!CR29</f>
        <v>3173</v>
      </c>
      <c r="BG47" s="603">
        <f>+'7 - 2015-2017 Annual Report'!CS29</f>
        <v>0</v>
      </c>
      <c r="BH47" s="603">
        <f>+'7 - 2015-2017 Annual Report'!CT29</f>
        <v>0</v>
      </c>
      <c r="BI47" s="603">
        <f>+'7 - 2015-2017 Annual Report'!CU29</f>
        <v>0</v>
      </c>
      <c r="BJ47" s="603">
        <f>+'7 - 2015-2017 Annual Report'!CV29</f>
        <v>0</v>
      </c>
      <c r="BK47" s="603">
        <f>+'7 - 2015-2017 Annual Report'!CW29</f>
        <v>0</v>
      </c>
      <c r="BL47" s="603">
        <f>+'7 - 2015-2017 Annual Report'!CX29</f>
        <v>0</v>
      </c>
      <c r="BM47" s="603">
        <f>+'7 - 2015-2017 Annual Report'!CY29</f>
        <v>0</v>
      </c>
      <c r="BN47" s="603">
        <f>+'7 - 2015-2017 Annual Report'!CZ29</f>
        <v>0</v>
      </c>
      <c r="BO47" s="603">
        <f>+'7 - 2015-2017 Annual Report'!DA29</f>
        <v>0</v>
      </c>
      <c r="BP47" s="603">
        <f>+'7 - 2015-2017 Annual Report'!DB29</f>
        <v>0</v>
      </c>
      <c r="BQ47" s="603">
        <f>+'7 - 2015-2017 Annual Report'!DC29</f>
        <v>0</v>
      </c>
      <c r="BR47" s="603">
        <f>+'7 - 2015-2017 Annual Report'!DD29</f>
        <v>0</v>
      </c>
      <c r="BS47" s="603">
        <f>+'7 - 2015-2017 Annual Report'!DE29</f>
        <v>0</v>
      </c>
      <c r="BT47" s="603">
        <f>+'7 - 2015-2017 Annual Report'!DF29</f>
        <v>0</v>
      </c>
      <c r="BU47" s="1"/>
    </row>
    <row r="48" spans="2:73" s="13" customFormat="1" ht="15.6">
      <c r="B48" s="599"/>
      <c r="C48" s="527">
        <v>335</v>
      </c>
      <c r="D48" s="527" t="s">
        <v>118</v>
      </c>
      <c r="E48" s="599" t="s">
        <v>1074</v>
      </c>
      <c r="F48" s="527"/>
      <c r="G48" s="599"/>
      <c r="H48" s="527">
        <v>2016</v>
      </c>
      <c r="I48" s="558" t="s">
        <v>568</v>
      </c>
      <c r="J48" s="558" t="s">
        <v>574</v>
      </c>
      <c r="K48" s="39"/>
      <c r="L48" s="603"/>
      <c r="M48" s="603"/>
      <c r="N48" s="603"/>
      <c r="O48" s="603"/>
      <c r="P48" s="603"/>
      <c r="Q48" s="603">
        <f>+'7 - 2015-2017 Annual Report'!DU42</f>
        <v>-4</v>
      </c>
      <c r="R48" s="603">
        <f>+'7 - 2015-2017 Annual Report'!DV42</f>
        <v>-3</v>
      </c>
      <c r="S48" s="603">
        <f>+'7 - 2015-2017 Annual Report'!DW42</f>
        <v>-2</v>
      </c>
      <c r="T48" s="603">
        <f>+'7 - 2015-2017 Annual Report'!DX42</f>
        <v>-2</v>
      </c>
      <c r="U48" s="603">
        <f>+'7 - 2015-2017 Annual Report'!DY42</f>
        <v>-2</v>
      </c>
      <c r="V48" s="603">
        <f>+'7 - 2015-2017 Annual Report'!DZ42</f>
        <v>-2</v>
      </c>
      <c r="W48" s="603">
        <f>+'7 - 2015-2017 Annual Report'!EA42</f>
        <v>-2</v>
      </c>
      <c r="X48" s="603">
        <f>+'7 - 2015-2017 Annual Report'!EB42</f>
        <v>-2</v>
      </c>
      <c r="Y48" s="603">
        <f>+'7 - 2015-2017 Annual Report'!EC42</f>
        <v>-2</v>
      </c>
      <c r="Z48" s="603">
        <f>+'7 - 2015-2017 Annual Report'!ED42</f>
        <v>-2</v>
      </c>
      <c r="AA48" s="603">
        <f>+'7 - 2015-2017 Annual Report'!EE42</f>
        <v>-2</v>
      </c>
      <c r="AB48" s="603">
        <f>+'7 - 2015-2017 Annual Report'!EF42</f>
        <v>2</v>
      </c>
      <c r="AC48" s="603">
        <f>+'7 - 2015-2017 Annual Report'!EG42</f>
        <v>0</v>
      </c>
      <c r="AD48" s="603">
        <f>+'7 - 2015-2017 Annual Report'!EH42</f>
        <v>0</v>
      </c>
      <c r="AE48" s="603">
        <f>+'7 - 2015-2017 Annual Report'!EI42</f>
        <v>0</v>
      </c>
      <c r="AF48" s="603">
        <f>+'7 - 2015-2017 Annual Report'!EJ42</f>
        <v>0</v>
      </c>
      <c r="AG48" s="603">
        <f>+'7 - 2015-2017 Annual Report'!EK42</f>
        <v>0</v>
      </c>
      <c r="AH48" s="603">
        <f>+'7 - 2015-2017 Annual Report'!EL42</f>
        <v>0</v>
      </c>
      <c r="AI48" s="603">
        <f>+'7 - 2015-2017 Annual Report'!EM42</f>
        <v>0</v>
      </c>
      <c r="AJ48" s="603">
        <f>+'7 - 2015-2017 Annual Report'!EN42</f>
        <v>0</v>
      </c>
      <c r="AK48" s="603">
        <f>+'7 - 2015-2017 Annual Report'!EO42</f>
        <v>0</v>
      </c>
      <c r="AL48" s="603">
        <f>+'7 - 2015-2017 Annual Report'!EP42</f>
        <v>0</v>
      </c>
      <c r="AM48" s="603">
        <f>+'7 - 2015-2017 Annual Report'!EQ42</f>
        <v>0</v>
      </c>
      <c r="AN48" s="603">
        <f>+'7 - 2015-2017 Annual Report'!ER42</f>
        <v>0</v>
      </c>
      <c r="AO48" s="603">
        <f>+'7 - 2015-2017 Annual Report'!ES42</f>
        <v>0</v>
      </c>
      <c r="AP48" s="39"/>
      <c r="AQ48" s="603"/>
      <c r="AR48" s="603"/>
      <c r="AS48" s="603"/>
      <c r="AT48" s="603"/>
      <c r="AU48" s="603"/>
      <c r="AV48" s="603">
        <f>+'7 - 2015-2017 Annual Report'!CH42</f>
        <v>43707</v>
      </c>
      <c r="AW48" s="603">
        <f>+'7 - 2015-2017 Annual Report'!CI42</f>
        <v>49312</v>
      </c>
      <c r="AX48" s="603">
        <f>+'7 - 2015-2017 Annual Report'!CJ42</f>
        <v>55236</v>
      </c>
      <c r="AY48" s="603">
        <f>+'7 - 2015-2017 Annual Report'!CK42</f>
        <v>55236</v>
      </c>
      <c r="AZ48" s="603">
        <f>+'7 - 2015-2017 Annual Report'!CL42</f>
        <v>55236</v>
      </c>
      <c r="BA48" s="603">
        <f>+'7 - 2015-2017 Annual Report'!CM42</f>
        <v>55236</v>
      </c>
      <c r="BB48" s="603">
        <f>+'7 - 2015-2017 Annual Report'!CN42</f>
        <v>55236</v>
      </c>
      <c r="BC48" s="603">
        <f>+'7 - 2015-2017 Annual Report'!CO42</f>
        <v>55236</v>
      </c>
      <c r="BD48" s="603">
        <f>+'7 - 2015-2017 Annual Report'!CP42</f>
        <v>55236</v>
      </c>
      <c r="BE48" s="603">
        <f>+'7 - 2015-2017 Annual Report'!CQ42</f>
        <v>55236</v>
      </c>
      <c r="BF48" s="603">
        <f>+'7 - 2015-2017 Annual Report'!CR42</f>
        <v>52282</v>
      </c>
      <c r="BG48" s="603">
        <f>+'7 - 2015-2017 Annual Report'!CS42</f>
        <v>70135</v>
      </c>
      <c r="BH48" s="603">
        <f>+'7 - 2015-2017 Annual Report'!CT42</f>
        <v>0</v>
      </c>
      <c r="BI48" s="603">
        <f>+'7 - 2015-2017 Annual Report'!CU42</f>
        <v>0</v>
      </c>
      <c r="BJ48" s="603">
        <f>+'7 - 2015-2017 Annual Report'!CV42</f>
        <v>0</v>
      </c>
      <c r="BK48" s="603">
        <f>+'7 - 2015-2017 Annual Report'!CW42</f>
        <v>0</v>
      </c>
      <c r="BL48" s="603">
        <f>+'7 - 2015-2017 Annual Report'!CX42</f>
        <v>0</v>
      </c>
      <c r="BM48" s="603">
        <f>+'7 - 2015-2017 Annual Report'!CY42</f>
        <v>0</v>
      </c>
      <c r="BN48" s="603">
        <f>+'7 - 2015-2017 Annual Report'!CZ42</f>
        <v>0</v>
      </c>
      <c r="BO48" s="603">
        <f>+'7 - 2015-2017 Annual Report'!DA42</f>
        <v>0</v>
      </c>
      <c r="BP48" s="603">
        <f>+'7 - 2015-2017 Annual Report'!DB42</f>
        <v>0</v>
      </c>
      <c r="BQ48" s="603">
        <f>+'7 - 2015-2017 Annual Report'!DC42</f>
        <v>0</v>
      </c>
      <c r="BR48" s="603">
        <f>+'7 - 2015-2017 Annual Report'!DD42</f>
        <v>0</v>
      </c>
      <c r="BS48" s="603">
        <f>+'7 - 2015-2017 Annual Report'!DE42</f>
        <v>0</v>
      </c>
      <c r="BT48" s="603">
        <f>+'7 - 2015-2017 Annual Report'!DF42</f>
        <v>0</v>
      </c>
      <c r="BU48" s="1"/>
    </row>
    <row r="49" spans="2:73" s="13" customFormat="1" ht="15.6">
      <c r="B49" s="599"/>
      <c r="C49" s="527">
        <v>74</v>
      </c>
      <c r="D49" s="527" t="s">
        <v>101</v>
      </c>
      <c r="E49" s="599">
        <v>2015</v>
      </c>
      <c r="F49" s="527"/>
      <c r="G49" s="599"/>
      <c r="H49" s="527">
        <v>2015</v>
      </c>
      <c r="I49" s="558" t="s">
        <v>567</v>
      </c>
      <c r="J49" s="558" t="s">
        <v>581</v>
      </c>
      <c r="K49" s="39"/>
      <c r="L49" s="603"/>
      <c r="M49" s="603"/>
      <c r="N49" s="603"/>
      <c r="O49" s="603"/>
      <c r="P49" s="603">
        <f>+'7 - 2015-2017 Annual Report'!DT14</f>
        <v>16</v>
      </c>
      <c r="Q49" s="603">
        <f>+'7 - 2015-2017 Annual Report'!DU14</f>
        <v>13</v>
      </c>
      <c r="R49" s="603">
        <f>+'7 - 2015-2017 Annual Report'!DV14</f>
        <v>11</v>
      </c>
      <c r="S49" s="603">
        <f>+'7 - 2015-2017 Annual Report'!DW14</f>
        <v>11</v>
      </c>
      <c r="T49" s="603">
        <f>+'7 - 2015-2017 Annual Report'!DX14</f>
        <v>11</v>
      </c>
      <c r="U49" s="603">
        <f>+'7 - 2015-2017 Annual Report'!DY14</f>
        <v>11</v>
      </c>
      <c r="V49" s="603">
        <f>+'7 - 2015-2017 Annual Report'!DZ14</f>
        <v>11</v>
      </c>
      <c r="W49" s="603">
        <f>+'7 - 2015-2017 Annual Report'!EA14</f>
        <v>11</v>
      </c>
      <c r="X49" s="603">
        <f>+'7 - 2015-2017 Annual Report'!EB14</f>
        <v>11</v>
      </c>
      <c r="Y49" s="603">
        <f>+'7 - 2015-2017 Annual Report'!EC14</f>
        <v>11</v>
      </c>
      <c r="Z49" s="603">
        <f>+'7 - 2015-2017 Annual Report'!ED14</f>
        <v>10</v>
      </c>
      <c r="AA49" s="603">
        <f>+'7 - 2015-2017 Annual Report'!EE14</f>
        <v>1</v>
      </c>
      <c r="AB49" s="603">
        <f>+'7 - 2015-2017 Annual Report'!EF14</f>
        <v>0</v>
      </c>
      <c r="AC49" s="603">
        <f>+'7 - 2015-2017 Annual Report'!EG14</f>
        <v>0</v>
      </c>
      <c r="AD49" s="603">
        <f>+'7 - 2015-2017 Annual Report'!EH14</f>
        <v>0</v>
      </c>
      <c r="AE49" s="603">
        <f>+'7 - 2015-2017 Annual Report'!EI14</f>
        <v>0</v>
      </c>
      <c r="AF49" s="603">
        <f>+'7 - 2015-2017 Annual Report'!EJ14</f>
        <v>0</v>
      </c>
      <c r="AG49" s="603">
        <f>+'7 - 2015-2017 Annual Report'!EK14</f>
        <v>0</v>
      </c>
      <c r="AH49" s="603">
        <f>+'7 - 2015-2017 Annual Report'!EL14</f>
        <v>0</v>
      </c>
      <c r="AI49" s="603">
        <f>+'7 - 2015-2017 Annual Report'!EM14</f>
        <v>0</v>
      </c>
      <c r="AJ49" s="603">
        <f>+'7 - 2015-2017 Annual Report'!EN14</f>
        <v>0</v>
      </c>
      <c r="AK49" s="603">
        <f>+'7 - 2015-2017 Annual Report'!EO14</f>
        <v>0</v>
      </c>
      <c r="AL49" s="603">
        <f>+'7 - 2015-2017 Annual Report'!EP14</f>
        <v>0</v>
      </c>
      <c r="AM49" s="603">
        <f>+'7 - 2015-2017 Annual Report'!EQ14</f>
        <v>0</v>
      </c>
      <c r="AN49" s="603">
        <f>+'7 - 2015-2017 Annual Report'!ER14</f>
        <v>0</v>
      </c>
      <c r="AO49" s="603">
        <f>+'7 - 2015-2017 Annual Report'!ES14</f>
        <v>0</v>
      </c>
      <c r="AP49" s="39"/>
      <c r="AQ49" s="603"/>
      <c r="AR49" s="603"/>
      <c r="AS49" s="603"/>
      <c r="AT49" s="603"/>
      <c r="AU49" s="603">
        <f>+'7 - 2015-2017 Annual Report'!CG14</f>
        <v>69087</v>
      </c>
      <c r="AV49" s="603">
        <f>+'7 - 2015-2017 Annual Report'!CH14</f>
        <v>57397</v>
      </c>
      <c r="AW49" s="603">
        <f>+'7 - 2015-2017 Annual Report'!CI14</f>
        <v>47312</v>
      </c>
      <c r="AX49" s="603">
        <f>+'7 - 2015-2017 Annual Report'!CJ14</f>
        <v>47312</v>
      </c>
      <c r="AY49" s="603">
        <f>+'7 - 2015-2017 Annual Report'!CK14</f>
        <v>47312</v>
      </c>
      <c r="AZ49" s="603">
        <f>+'7 - 2015-2017 Annual Report'!CL14</f>
        <v>47312</v>
      </c>
      <c r="BA49" s="603">
        <f>+'7 - 2015-2017 Annual Report'!CM14</f>
        <v>47312</v>
      </c>
      <c r="BB49" s="603">
        <f>+'7 - 2015-2017 Annual Report'!CN14</f>
        <v>47312</v>
      </c>
      <c r="BC49" s="603">
        <f>+'7 - 2015-2017 Annual Report'!CO14</f>
        <v>47312</v>
      </c>
      <c r="BD49" s="603">
        <f>+'7 - 2015-2017 Annual Report'!CP14</f>
        <v>47312</v>
      </c>
      <c r="BE49" s="603">
        <f>+'7 - 2015-2017 Annual Report'!CQ14</f>
        <v>43992</v>
      </c>
      <c r="BF49" s="603">
        <f>+'7 - 2015-2017 Annual Report'!CR14</f>
        <v>4530</v>
      </c>
      <c r="BG49" s="603">
        <f>+'7 - 2015-2017 Annual Report'!CS14</f>
        <v>0</v>
      </c>
      <c r="BH49" s="603">
        <f>+'7 - 2015-2017 Annual Report'!CT14</f>
        <v>0</v>
      </c>
      <c r="BI49" s="603">
        <f>+'7 - 2015-2017 Annual Report'!CU14</f>
        <v>0</v>
      </c>
      <c r="BJ49" s="603">
        <f>+'7 - 2015-2017 Annual Report'!CV14</f>
        <v>0</v>
      </c>
      <c r="BK49" s="603">
        <f>+'7 - 2015-2017 Annual Report'!CW14</f>
        <v>0</v>
      </c>
      <c r="BL49" s="603">
        <f>+'7 - 2015-2017 Annual Report'!CX14</f>
        <v>0</v>
      </c>
      <c r="BM49" s="603">
        <f>+'7 - 2015-2017 Annual Report'!CY14</f>
        <v>0</v>
      </c>
      <c r="BN49" s="603">
        <f>+'7 - 2015-2017 Annual Report'!CZ14</f>
        <v>0</v>
      </c>
      <c r="BO49" s="603">
        <f>+'7 - 2015-2017 Annual Report'!DA14</f>
        <v>0</v>
      </c>
      <c r="BP49" s="603">
        <f>+'7 - 2015-2017 Annual Report'!DB14</f>
        <v>0</v>
      </c>
      <c r="BQ49" s="603">
        <f>+'7 - 2015-2017 Annual Report'!DC14</f>
        <v>0</v>
      </c>
      <c r="BR49" s="603">
        <f>+'7 - 2015-2017 Annual Report'!DD14</f>
        <v>0</v>
      </c>
      <c r="BS49" s="603">
        <f>+'7 - 2015-2017 Annual Report'!DE14</f>
        <v>0</v>
      </c>
      <c r="BT49" s="603">
        <f>+'7 - 2015-2017 Annual Report'!DF14</f>
        <v>0</v>
      </c>
      <c r="BU49" s="1"/>
    </row>
    <row r="50" spans="2:73" s="13" customFormat="1" ht="15.6">
      <c r="B50" s="599"/>
      <c r="C50" s="527">
        <v>329</v>
      </c>
      <c r="D50" s="527" t="s">
        <v>113</v>
      </c>
      <c r="E50" s="599" t="s">
        <v>1074</v>
      </c>
      <c r="F50" s="527"/>
      <c r="G50" s="599"/>
      <c r="H50" s="527">
        <v>2016</v>
      </c>
      <c r="I50" s="558" t="s">
        <v>568</v>
      </c>
      <c r="J50" s="558" t="s">
        <v>574</v>
      </c>
      <c r="K50" s="39"/>
      <c r="L50" s="603"/>
      <c r="M50" s="603"/>
      <c r="N50" s="603"/>
      <c r="O50" s="603"/>
      <c r="P50" s="603"/>
      <c r="Q50" s="603">
        <f>+'7 - 2015-2017 Annual Report'!DU40</f>
        <v>3</v>
      </c>
      <c r="R50" s="603">
        <f>+'7 - 2015-2017 Annual Report'!DV40</f>
        <v>3</v>
      </c>
      <c r="S50" s="603">
        <f>+'7 - 2015-2017 Annual Report'!DW40</f>
        <v>3</v>
      </c>
      <c r="T50" s="603">
        <f>+'7 - 2015-2017 Annual Report'!DX40</f>
        <v>3</v>
      </c>
      <c r="U50" s="603">
        <f>+'7 - 2015-2017 Annual Report'!DY40</f>
        <v>3</v>
      </c>
      <c r="V50" s="603">
        <f>+'7 - 2015-2017 Annual Report'!DZ40</f>
        <v>3</v>
      </c>
      <c r="W50" s="603">
        <f>+'7 - 2015-2017 Annual Report'!EA40</f>
        <v>3</v>
      </c>
      <c r="X50" s="603">
        <f>+'7 - 2015-2017 Annual Report'!EB40</f>
        <v>3</v>
      </c>
      <c r="Y50" s="603">
        <f>+'7 - 2015-2017 Annual Report'!EC40</f>
        <v>3</v>
      </c>
      <c r="Z50" s="603">
        <f>+'7 - 2015-2017 Annual Report'!ED40</f>
        <v>3</v>
      </c>
      <c r="AA50" s="603">
        <f>+'7 - 2015-2017 Annual Report'!EE40</f>
        <v>3</v>
      </c>
      <c r="AB50" s="603">
        <f>+'7 - 2015-2017 Annual Report'!EF40</f>
        <v>3</v>
      </c>
      <c r="AC50" s="603">
        <f>+'7 - 2015-2017 Annual Report'!EG40</f>
        <v>3</v>
      </c>
      <c r="AD50" s="603">
        <f>+'7 - 2015-2017 Annual Report'!EH40</f>
        <v>3</v>
      </c>
      <c r="AE50" s="603">
        <f>+'7 - 2015-2017 Annual Report'!EI40</f>
        <v>3</v>
      </c>
      <c r="AF50" s="603">
        <f>+'7 - 2015-2017 Annual Report'!EJ40</f>
        <v>3</v>
      </c>
      <c r="AG50" s="603">
        <f>+'7 - 2015-2017 Annual Report'!EK40</f>
        <v>1</v>
      </c>
      <c r="AH50" s="603">
        <f>+'7 - 2015-2017 Annual Report'!EL40</f>
        <v>0</v>
      </c>
      <c r="AI50" s="603">
        <f>+'7 - 2015-2017 Annual Report'!EM40</f>
        <v>0</v>
      </c>
      <c r="AJ50" s="603">
        <f>+'7 - 2015-2017 Annual Report'!EN40</f>
        <v>0</v>
      </c>
      <c r="AK50" s="603">
        <f>+'7 - 2015-2017 Annual Report'!EO40</f>
        <v>0</v>
      </c>
      <c r="AL50" s="603">
        <f>+'7 - 2015-2017 Annual Report'!EP40</f>
        <v>0</v>
      </c>
      <c r="AM50" s="603">
        <f>+'7 - 2015-2017 Annual Report'!EQ40</f>
        <v>0</v>
      </c>
      <c r="AN50" s="603">
        <f>+'7 - 2015-2017 Annual Report'!ER40</f>
        <v>0</v>
      </c>
      <c r="AO50" s="603">
        <f>+'7 - 2015-2017 Annual Report'!ES40</f>
        <v>0</v>
      </c>
      <c r="AP50" s="39"/>
      <c r="AQ50" s="603"/>
      <c r="AR50" s="603"/>
      <c r="AS50" s="603"/>
      <c r="AT50" s="603"/>
      <c r="AU50" s="603"/>
      <c r="AV50" s="603">
        <f>+'7 - 2015-2017 Annual Report'!CH40</f>
        <v>47936</v>
      </c>
      <c r="AW50" s="603">
        <f>+'7 - 2015-2017 Annual Report'!CI40</f>
        <v>47936</v>
      </c>
      <c r="AX50" s="603">
        <f>+'7 - 2015-2017 Annual Report'!CJ40</f>
        <v>47936</v>
      </c>
      <c r="AY50" s="603">
        <f>+'7 - 2015-2017 Annual Report'!CK40</f>
        <v>47936</v>
      </c>
      <c r="AZ50" s="603">
        <f>+'7 - 2015-2017 Annual Report'!CL40</f>
        <v>47936</v>
      </c>
      <c r="BA50" s="603">
        <f>+'7 - 2015-2017 Annual Report'!CM40</f>
        <v>47936</v>
      </c>
      <c r="BB50" s="603">
        <f>+'7 - 2015-2017 Annual Report'!CN40</f>
        <v>47936</v>
      </c>
      <c r="BC50" s="603">
        <f>+'7 - 2015-2017 Annual Report'!CO40</f>
        <v>47932</v>
      </c>
      <c r="BD50" s="603">
        <f>+'7 - 2015-2017 Annual Report'!CP40</f>
        <v>47932</v>
      </c>
      <c r="BE50" s="603">
        <f>+'7 - 2015-2017 Annual Report'!CQ40</f>
        <v>48003</v>
      </c>
      <c r="BF50" s="603">
        <f>+'7 - 2015-2017 Annual Report'!CR40</f>
        <v>48037</v>
      </c>
      <c r="BG50" s="603">
        <f>+'7 - 2015-2017 Annual Report'!CS40</f>
        <v>47990</v>
      </c>
      <c r="BH50" s="603">
        <f>+'7 - 2015-2017 Annual Report'!CT40</f>
        <v>47990</v>
      </c>
      <c r="BI50" s="603">
        <f>+'7 - 2015-2017 Annual Report'!CU40</f>
        <v>47862</v>
      </c>
      <c r="BJ50" s="603">
        <f>+'7 - 2015-2017 Annual Report'!CV40</f>
        <v>41451</v>
      </c>
      <c r="BK50" s="603">
        <f>+'7 - 2015-2017 Annual Report'!CW40</f>
        <v>41451</v>
      </c>
      <c r="BL50" s="603">
        <f>+'7 - 2015-2017 Annual Report'!CX40</f>
        <v>17074</v>
      </c>
      <c r="BM50" s="603">
        <f>+'7 - 2015-2017 Annual Report'!CY40</f>
        <v>0</v>
      </c>
      <c r="BN50" s="603">
        <f>+'7 - 2015-2017 Annual Report'!CZ40</f>
        <v>0</v>
      </c>
      <c r="BO50" s="603">
        <f>+'7 - 2015-2017 Annual Report'!DA40</f>
        <v>0</v>
      </c>
      <c r="BP50" s="603">
        <f>+'7 - 2015-2017 Annual Report'!DB40</f>
        <v>0</v>
      </c>
      <c r="BQ50" s="603">
        <f>+'7 - 2015-2017 Annual Report'!DC40</f>
        <v>0</v>
      </c>
      <c r="BR50" s="603">
        <f>+'7 - 2015-2017 Annual Report'!DD40</f>
        <v>0</v>
      </c>
      <c r="BS50" s="603">
        <f>+'7 - 2015-2017 Annual Report'!DE40</f>
        <v>0</v>
      </c>
      <c r="BT50" s="603">
        <f>+'7 - 2015-2017 Annual Report'!DF40</f>
        <v>0</v>
      </c>
      <c r="BU50" s="1"/>
    </row>
    <row r="51" spans="2:73" s="13" customFormat="1" ht="15.6">
      <c r="B51" s="599"/>
      <c r="C51" s="527">
        <v>237</v>
      </c>
      <c r="D51" s="527" t="s">
        <v>100</v>
      </c>
      <c r="E51" s="599" t="s">
        <v>1117</v>
      </c>
      <c r="F51" s="527"/>
      <c r="G51" s="599"/>
      <c r="H51" s="527">
        <v>2015</v>
      </c>
      <c r="I51" s="558" t="s">
        <v>567</v>
      </c>
      <c r="J51" s="558" t="s">
        <v>574</v>
      </c>
      <c r="K51" s="39"/>
      <c r="L51" s="603"/>
      <c r="M51" s="603"/>
      <c r="N51" s="603"/>
      <c r="O51" s="603"/>
      <c r="P51" s="603">
        <f>+'7 - 2015-2017 Annual Report'!DT28</f>
        <v>9</v>
      </c>
      <c r="Q51" s="603">
        <f>+'7 - 2015-2017 Annual Report'!DU28</f>
        <v>9</v>
      </c>
      <c r="R51" s="603">
        <f>+'7 - 2015-2017 Annual Report'!DV28</f>
        <v>29</v>
      </c>
      <c r="S51" s="603">
        <f>+'7 - 2015-2017 Annual Report'!DW28</f>
        <v>31</v>
      </c>
      <c r="T51" s="603">
        <f>+'7 - 2015-2017 Annual Report'!DX28</f>
        <v>31</v>
      </c>
      <c r="U51" s="603">
        <f>+'7 - 2015-2017 Annual Report'!DY28</f>
        <v>31</v>
      </c>
      <c r="V51" s="603">
        <f>+'7 - 2015-2017 Annual Report'!DZ28</f>
        <v>42</v>
      </c>
      <c r="W51" s="603">
        <f>+'7 - 2015-2017 Annual Report'!EA28</f>
        <v>42</v>
      </c>
      <c r="X51" s="603">
        <f>+'7 - 2015-2017 Annual Report'!EB28</f>
        <v>45</v>
      </c>
      <c r="Y51" s="603">
        <f>+'7 - 2015-2017 Annual Report'!EC28</f>
        <v>42</v>
      </c>
      <c r="Z51" s="603">
        <f>+'7 - 2015-2017 Annual Report'!ED28</f>
        <v>33</v>
      </c>
      <c r="AA51" s="603">
        <f>+'7 - 2015-2017 Annual Report'!EE28</f>
        <v>32</v>
      </c>
      <c r="AB51" s="603">
        <f>+'7 - 2015-2017 Annual Report'!EF28</f>
        <v>13</v>
      </c>
      <c r="AC51" s="603">
        <f>+'7 - 2015-2017 Annual Report'!EG28</f>
        <v>13</v>
      </c>
      <c r="AD51" s="603">
        <f>+'7 - 2015-2017 Annual Report'!EH28</f>
        <v>13</v>
      </c>
      <c r="AE51" s="603">
        <f>+'7 - 2015-2017 Annual Report'!EI28</f>
        <v>7</v>
      </c>
      <c r="AF51" s="603">
        <f>+'7 - 2015-2017 Annual Report'!EJ28</f>
        <v>-7</v>
      </c>
      <c r="AG51" s="603">
        <f>+'7 - 2015-2017 Annual Report'!EK28</f>
        <v>-7</v>
      </c>
      <c r="AH51" s="603">
        <f>+'7 - 2015-2017 Annual Report'!EL28</f>
        <v>-7</v>
      </c>
      <c r="AI51" s="603">
        <f>+'7 - 2015-2017 Annual Report'!EM28</f>
        <v>-7</v>
      </c>
      <c r="AJ51" s="603">
        <f>+'7 - 2015-2017 Annual Report'!EN28</f>
        <v>0</v>
      </c>
      <c r="AK51" s="603">
        <f>+'7 - 2015-2017 Annual Report'!EO28</f>
        <v>0</v>
      </c>
      <c r="AL51" s="603">
        <f>+'7 - 2015-2017 Annual Report'!EP28</f>
        <v>0</v>
      </c>
      <c r="AM51" s="603">
        <f>+'7 - 2015-2017 Annual Report'!EQ28</f>
        <v>0</v>
      </c>
      <c r="AN51" s="603">
        <f>+'7 - 2015-2017 Annual Report'!ER28</f>
        <v>0</v>
      </c>
      <c r="AO51" s="603">
        <f>+'7 - 2015-2017 Annual Report'!ES28</f>
        <v>0</v>
      </c>
      <c r="AP51" s="39"/>
      <c r="AQ51" s="603"/>
      <c r="AR51" s="603"/>
      <c r="AS51" s="603"/>
      <c r="AT51" s="603"/>
      <c r="AU51" s="603">
        <f>+'7 - 2015-2017 Annual Report'!CG28</f>
        <v>180361</v>
      </c>
      <c r="AV51" s="603">
        <f>+'7 - 2015-2017 Annual Report'!CH28</f>
        <v>180361</v>
      </c>
      <c r="AW51" s="603">
        <f>+'7 - 2015-2017 Annual Report'!CI28</f>
        <v>245827</v>
      </c>
      <c r="AX51" s="603">
        <f>+'7 - 2015-2017 Annual Report'!CJ28</f>
        <v>251165</v>
      </c>
      <c r="AY51" s="603">
        <f>+'7 - 2015-2017 Annual Report'!CK28</f>
        <v>251165</v>
      </c>
      <c r="AZ51" s="603">
        <f>+'7 - 2015-2017 Annual Report'!CL28</f>
        <v>251165</v>
      </c>
      <c r="BA51" s="603">
        <f>+'7 - 2015-2017 Annual Report'!CM28</f>
        <v>313165</v>
      </c>
      <c r="BB51" s="603">
        <f>+'7 - 2015-2017 Annual Report'!CN28</f>
        <v>313165</v>
      </c>
      <c r="BC51" s="603">
        <f>+'7 - 2015-2017 Annual Report'!CO28</f>
        <v>326097</v>
      </c>
      <c r="BD51" s="603">
        <f>+'7 - 2015-2017 Annual Report'!CP28</f>
        <v>314592</v>
      </c>
      <c r="BE51" s="603">
        <f>+'7 - 2015-2017 Annual Report'!CQ28</f>
        <v>265252</v>
      </c>
      <c r="BF51" s="603">
        <f>+'7 - 2015-2017 Annual Report'!CR28</f>
        <v>257722</v>
      </c>
      <c r="BG51" s="603">
        <f>+'7 - 2015-2017 Annual Report'!CS28</f>
        <v>179244</v>
      </c>
      <c r="BH51" s="603">
        <f>+'7 - 2015-2017 Annual Report'!CT28</f>
        <v>179244</v>
      </c>
      <c r="BI51" s="603">
        <f>+'7 - 2015-2017 Annual Report'!CU28</f>
        <v>179244</v>
      </c>
      <c r="BJ51" s="603">
        <f>+'7 - 2015-2017 Annual Report'!CV28</f>
        <v>116863</v>
      </c>
      <c r="BK51" s="603">
        <f>+'7 - 2015-2017 Annual Report'!CW28</f>
        <v>-21031</v>
      </c>
      <c r="BL51" s="603">
        <f>+'7 - 2015-2017 Annual Report'!CX28</f>
        <v>-21031</v>
      </c>
      <c r="BM51" s="603">
        <f>+'7 - 2015-2017 Annual Report'!CY28</f>
        <v>-21031</v>
      </c>
      <c r="BN51" s="603">
        <f>+'7 - 2015-2017 Annual Report'!CZ28</f>
        <v>-21031</v>
      </c>
      <c r="BO51" s="603">
        <f>+'7 - 2015-2017 Annual Report'!DA28</f>
        <v>0</v>
      </c>
      <c r="BP51" s="603">
        <f>+'7 - 2015-2017 Annual Report'!DB28</f>
        <v>0</v>
      </c>
      <c r="BQ51" s="603">
        <f>+'7 - 2015-2017 Annual Report'!DC28</f>
        <v>0</v>
      </c>
      <c r="BR51" s="603">
        <f>+'7 - 2015-2017 Annual Report'!DD28</f>
        <v>0</v>
      </c>
      <c r="BS51" s="603">
        <f>+'7 - 2015-2017 Annual Report'!DE28</f>
        <v>0</v>
      </c>
      <c r="BT51" s="603">
        <f>+'7 - 2015-2017 Annual Report'!DF28</f>
        <v>0</v>
      </c>
      <c r="BU51" s="1"/>
    </row>
    <row r="52" spans="2:73" s="13" customFormat="1" ht="15.6">
      <c r="B52" s="599"/>
      <c r="C52" s="527" t="s">
        <v>1083</v>
      </c>
      <c r="D52" s="527" t="s">
        <v>3</v>
      </c>
      <c r="E52" s="599" t="s">
        <v>1074</v>
      </c>
      <c r="F52" s="527" t="s">
        <v>29</v>
      </c>
      <c r="G52" s="599"/>
      <c r="H52" s="527">
        <v>2014</v>
      </c>
      <c r="I52" s="558" t="s">
        <v>566</v>
      </c>
      <c r="J52" s="558" t="s">
        <v>581</v>
      </c>
      <c r="K52" s="39"/>
      <c r="L52" s="603">
        <v>0</v>
      </c>
      <c r="M52" s="603">
        <v>0</v>
      </c>
      <c r="N52" s="603">
        <v>0</v>
      </c>
      <c r="O52" s="603">
        <f>+'7a - 2014 Persistence Report'!Q19*1000</f>
        <v>22.872256203999999</v>
      </c>
      <c r="P52" s="603">
        <f>+'7a - 2014 Persistence Report'!R19*1000</f>
        <v>22.872256203999999</v>
      </c>
      <c r="Q52" s="603">
        <f>+'7a - 2014 Persistence Report'!S19*1000</f>
        <v>22.872256203999999</v>
      </c>
      <c r="R52" s="603">
        <f>+'7a - 2014 Persistence Report'!T19*1000</f>
        <v>22.872256203999999</v>
      </c>
      <c r="S52" s="603">
        <f>+'7a - 2014 Persistence Report'!U19*1000</f>
        <v>22.872256203999999</v>
      </c>
      <c r="T52" s="603">
        <f>+'7a - 2014 Persistence Report'!V19*1000</f>
        <v>22.872256203999999</v>
      </c>
      <c r="U52" s="603">
        <f>+'7a - 2014 Persistence Report'!W19*1000</f>
        <v>22.872256203999999</v>
      </c>
      <c r="V52" s="603">
        <f>+'7a - 2014 Persistence Report'!X19*1000</f>
        <v>22.872256203999999</v>
      </c>
      <c r="W52" s="603">
        <f>+'7a - 2014 Persistence Report'!Y19*1000</f>
        <v>22.872256203999999</v>
      </c>
      <c r="X52" s="603">
        <f>+'7a - 2014 Persistence Report'!Z19*1000</f>
        <v>22.872256203999999</v>
      </c>
      <c r="Y52" s="603">
        <f>+'7a - 2014 Persistence Report'!AA19*1000</f>
        <v>22.872256203999999</v>
      </c>
      <c r="Z52" s="603">
        <f>+'7a - 2014 Persistence Report'!AB19*1000</f>
        <v>22.872256203999999</v>
      </c>
      <c r="AA52" s="603">
        <f>+'7a - 2014 Persistence Report'!AC19*1000</f>
        <v>22.872256203999999</v>
      </c>
      <c r="AB52" s="603">
        <f>+'7a - 2014 Persistence Report'!AD19*1000</f>
        <v>22.872256203999999</v>
      </c>
      <c r="AC52" s="603">
        <f>+'7a - 2014 Persistence Report'!AE19*1000</f>
        <v>22.872256203999999</v>
      </c>
      <c r="AD52" s="603">
        <f>+'7a - 2014 Persistence Report'!AF19*1000</f>
        <v>22.872256203999999</v>
      </c>
      <c r="AE52" s="603">
        <f>+'7a - 2014 Persistence Report'!AG19*1000</f>
        <v>22.872256203999999</v>
      </c>
      <c r="AF52" s="603">
        <f>+'7a - 2014 Persistence Report'!AH19*1000</f>
        <v>22.872256203999999</v>
      </c>
      <c r="AG52" s="603">
        <f>+'7a - 2014 Persistence Report'!AI19*1000</f>
        <v>21.712568659999999</v>
      </c>
      <c r="AH52" s="603">
        <f>+'7a - 2014 Persistence Report'!AJ19*1000</f>
        <v>0</v>
      </c>
      <c r="AI52" s="603">
        <f>+'7a - 2014 Persistence Report'!AK19*1000</f>
        <v>0</v>
      </c>
      <c r="AJ52" s="603">
        <f>+'7a - 2014 Persistence Report'!AL19*1000</f>
        <v>0</v>
      </c>
      <c r="AK52" s="603">
        <f>+'7a - 2014 Persistence Report'!AM19*1000</f>
        <v>0</v>
      </c>
      <c r="AL52" s="603">
        <f>+'7a - 2014 Persistence Report'!AN19*1000</f>
        <v>0</v>
      </c>
      <c r="AM52" s="603">
        <f>+'7a - 2014 Persistence Report'!AO19*1000</f>
        <v>0</v>
      </c>
      <c r="AN52" s="603">
        <f>+'7a - 2014 Persistence Report'!AP19*1000</f>
        <v>0</v>
      </c>
      <c r="AO52" s="603">
        <f>+'7a - 2014 Persistence Report'!AQ19*1000</f>
        <v>0</v>
      </c>
      <c r="AP52" s="39"/>
      <c r="AQ52" s="603">
        <v>0</v>
      </c>
      <c r="AR52" s="603">
        <v>0</v>
      </c>
      <c r="AS52" s="603">
        <v>0</v>
      </c>
      <c r="AT52" s="603">
        <f>+'7a - 2014 Persistence Report'!AU19*1000</f>
        <v>43485.945112000001</v>
      </c>
      <c r="AU52" s="603">
        <f>+'7a - 2014 Persistence Report'!AV19*1000</f>
        <v>43485.945112000001</v>
      </c>
      <c r="AV52" s="603">
        <f>+'7a - 2014 Persistence Report'!AW19*1000</f>
        <v>43485.945112000001</v>
      </c>
      <c r="AW52" s="603">
        <f>+'7a - 2014 Persistence Report'!AX19*1000</f>
        <v>43485.945112000001</v>
      </c>
      <c r="AX52" s="603">
        <f>+'7a - 2014 Persistence Report'!AY19*1000</f>
        <v>43485.945112000001</v>
      </c>
      <c r="AY52" s="603">
        <f>+'7a - 2014 Persistence Report'!AZ19*1000</f>
        <v>43485.945112000001</v>
      </c>
      <c r="AZ52" s="603">
        <f>+'7a - 2014 Persistence Report'!BA19*1000</f>
        <v>43485.945112000001</v>
      </c>
      <c r="BA52" s="603">
        <f>+'7a - 2014 Persistence Report'!BB19*1000</f>
        <v>43485.945112000001</v>
      </c>
      <c r="BB52" s="603">
        <f>+'7a - 2014 Persistence Report'!BC19*1000</f>
        <v>43485.945112000001</v>
      </c>
      <c r="BC52" s="603">
        <f>+'7a - 2014 Persistence Report'!BD19*1000</f>
        <v>43485.945112000001</v>
      </c>
      <c r="BD52" s="603">
        <f>+'7a - 2014 Persistence Report'!BE19*1000</f>
        <v>43485.945112000001</v>
      </c>
      <c r="BE52" s="603">
        <f>+'7a - 2014 Persistence Report'!BF19*1000</f>
        <v>43485.945112000001</v>
      </c>
      <c r="BF52" s="603">
        <f>+'7a - 2014 Persistence Report'!BG19*1000</f>
        <v>43485.945112000001</v>
      </c>
      <c r="BG52" s="603">
        <f>+'7a - 2014 Persistence Report'!BH19*1000</f>
        <v>43485.945112000001</v>
      </c>
      <c r="BH52" s="603">
        <f>+'7a - 2014 Persistence Report'!BI19*1000</f>
        <v>43485.945112000001</v>
      </c>
      <c r="BI52" s="603">
        <f>+'7a - 2014 Persistence Report'!BJ19*1000</f>
        <v>43485.945112000001</v>
      </c>
      <c r="BJ52" s="603">
        <f>+'7a - 2014 Persistence Report'!BK19*1000</f>
        <v>43485.945112000001</v>
      </c>
      <c r="BK52" s="603">
        <f>+'7a - 2014 Persistence Report'!BL19*1000</f>
        <v>43485.945112000001</v>
      </c>
      <c r="BL52" s="603">
        <f>+'7a - 2014 Persistence Report'!BM19*1000</f>
        <v>42448.8894</v>
      </c>
      <c r="BM52" s="603">
        <f>+'7a - 2014 Persistence Report'!BN19*1000</f>
        <v>0</v>
      </c>
      <c r="BN52" s="603">
        <f>+'7a - 2014 Persistence Report'!BO19*1000</f>
        <v>0</v>
      </c>
      <c r="BO52" s="603">
        <f>+'7a - 2014 Persistence Report'!BP19*1000</f>
        <v>0</v>
      </c>
      <c r="BP52" s="603">
        <f>+'7a - 2014 Persistence Report'!BQ19*1000</f>
        <v>0</v>
      </c>
      <c r="BQ52" s="603">
        <f>+'7a - 2014 Persistence Report'!BR19*1000</f>
        <v>0</v>
      </c>
      <c r="BR52" s="603">
        <f>+'7a - 2014 Persistence Report'!BS19*1000</f>
        <v>0</v>
      </c>
      <c r="BS52" s="603">
        <f>+'7a - 2014 Persistence Report'!BT19*1000</f>
        <v>0</v>
      </c>
      <c r="BT52" s="603">
        <f>+'7a - 2014 Persistence Report'!BU19*1000</f>
        <v>0</v>
      </c>
      <c r="BU52" s="1"/>
    </row>
    <row r="53" spans="2:73">
      <c r="B53" s="599"/>
      <c r="C53" s="527">
        <v>155</v>
      </c>
      <c r="D53" s="527" t="s">
        <v>100</v>
      </c>
      <c r="E53" s="599" t="s">
        <v>1115</v>
      </c>
      <c r="F53" s="527"/>
      <c r="G53" s="599"/>
      <c r="H53" s="527">
        <v>2015</v>
      </c>
      <c r="I53" s="558" t="s">
        <v>567</v>
      </c>
      <c r="J53" s="558" t="s">
        <v>574</v>
      </c>
      <c r="K53" s="39"/>
      <c r="L53" s="603"/>
      <c r="M53" s="603"/>
      <c r="N53" s="603"/>
      <c r="O53" s="603"/>
      <c r="P53" s="603">
        <f>+'7 - 2015-2017 Annual Report'!DT24</f>
        <v>8</v>
      </c>
      <c r="Q53" s="603">
        <f>+'7 - 2015-2017 Annual Report'!DU24</f>
        <v>8</v>
      </c>
      <c r="R53" s="603">
        <f>+'7 - 2015-2017 Annual Report'!DV24</f>
        <v>8</v>
      </c>
      <c r="S53" s="603">
        <f>+'7 - 2015-2017 Annual Report'!DW24</f>
        <v>8</v>
      </c>
      <c r="T53" s="603">
        <f>+'7 - 2015-2017 Annual Report'!DX24</f>
        <v>8</v>
      </c>
      <c r="U53" s="603">
        <f>+'7 - 2015-2017 Annual Report'!DY24</f>
        <v>8</v>
      </c>
      <c r="V53" s="603">
        <f>+'7 - 2015-2017 Annual Report'!DZ24</f>
        <v>7</v>
      </c>
      <c r="W53" s="603">
        <f>+'7 - 2015-2017 Annual Report'!EA24</f>
        <v>7</v>
      </c>
      <c r="X53" s="603">
        <f>+'7 - 2015-2017 Annual Report'!EB24</f>
        <v>7</v>
      </c>
      <c r="Y53" s="603">
        <f>+'7 - 2015-2017 Annual Report'!EC24</f>
        <v>3</v>
      </c>
      <c r="Z53" s="603">
        <f>+'7 - 2015-2017 Annual Report'!ED24</f>
        <v>0</v>
      </c>
      <c r="AA53" s="603">
        <f>+'7 - 2015-2017 Annual Report'!EE24</f>
        <v>0</v>
      </c>
      <c r="AB53" s="603">
        <f>+'7 - 2015-2017 Annual Report'!EF24</f>
        <v>0</v>
      </c>
      <c r="AC53" s="603">
        <f>+'7 - 2015-2017 Annual Report'!EG24</f>
        <v>0</v>
      </c>
      <c r="AD53" s="603">
        <f>+'7 - 2015-2017 Annual Report'!EH24</f>
        <v>0</v>
      </c>
      <c r="AE53" s="603">
        <f>+'7 - 2015-2017 Annual Report'!EI24</f>
        <v>0</v>
      </c>
      <c r="AF53" s="603">
        <f>+'7 - 2015-2017 Annual Report'!EJ24</f>
        <v>0</v>
      </c>
      <c r="AG53" s="603">
        <f>+'7 - 2015-2017 Annual Report'!EK24</f>
        <v>0</v>
      </c>
      <c r="AH53" s="603">
        <f>+'7 - 2015-2017 Annual Report'!EL24</f>
        <v>0</v>
      </c>
      <c r="AI53" s="603">
        <f>+'7 - 2015-2017 Annual Report'!EM24</f>
        <v>0</v>
      </c>
      <c r="AJ53" s="603">
        <f>+'7 - 2015-2017 Annual Report'!EN24</f>
        <v>0</v>
      </c>
      <c r="AK53" s="603">
        <f>+'7 - 2015-2017 Annual Report'!EO24</f>
        <v>0</v>
      </c>
      <c r="AL53" s="603">
        <f>+'7 - 2015-2017 Annual Report'!EP24</f>
        <v>0</v>
      </c>
      <c r="AM53" s="603">
        <f>+'7 - 2015-2017 Annual Report'!EQ24</f>
        <v>0</v>
      </c>
      <c r="AN53" s="603">
        <f>+'7 - 2015-2017 Annual Report'!ER24</f>
        <v>0</v>
      </c>
      <c r="AO53" s="603">
        <f>+'7 - 2015-2017 Annual Report'!ES24</f>
        <v>0</v>
      </c>
      <c r="AP53" s="39"/>
      <c r="AQ53" s="603"/>
      <c r="AR53" s="603"/>
      <c r="AS53" s="603"/>
      <c r="AT53" s="603"/>
      <c r="AU53" s="603">
        <f>+'7 - 2015-2017 Annual Report'!CG24</f>
        <v>70657</v>
      </c>
      <c r="AV53" s="603">
        <f>+'7 - 2015-2017 Annual Report'!CH24</f>
        <v>70657</v>
      </c>
      <c r="AW53" s="603">
        <f>+'7 - 2015-2017 Annual Report'!CI24</f>
        <v>70657</v>
      </c>
      <c r="AX53" s="603">
        <f>+'7 - 2015-2017 Annual Report'!CJ24</f>
        <v>70657</v>
      </c>
      <c r="AY53" s="603">
        <f>+'7 - 2015-2017 Annual Report'!CK24</f>
        <v>70657</v>
      </c>
      <c r="AZ53" s="603">
        <f>+'7 - 2015-2017 Annual Report'!CL24</f>
        <v>70657</v>
      </c>
      <c r="BA53" s="603">
        <f>+'7 - 2015-2017 Annual Report'!CM24</f>
        <v>63797</v>
      </c>
      <c r="BB53" s="603">
        <f>+'7 - 2015-2017 Annual Report'!CN24</f>
        <v>63797</v>
      </c>
      <c r="BC53" s="603">
        <f>+'7 - 2015-2017 Annual Report'!CO24</f>
        <v>63797</v>
      </c>
      <c r="BD53" s="603">
        <f>+'7 - 2015-2017 Annual Report'!CP24</f>
        <v>34738</v>
      </c>
      <c r="BE53" s="603">
        <f>+'7 - 2015-2017 Annual Report'!CQ24</f>
        <v>6298</v>
      </c>
      <c r="BF53" s="603">
        <f>+'7 - 2015-2017 Annual Report'!CR24</f>
        <v>6298</v>
      </c>
      <c r="BG53" s="603">
        <f>+'7 - 2015-2017 Annual Report'!CS24</f>
        <v>0</v>
      </c>
      <c r="BH53" s="603">
        <f>+'7 - 2015-2017 Annual Report'!CT24</f>
        <v>0</v>
      </c>
      <c r="BI53" s="603">
        <f>+'7 - 2015-2017 Annual Report'!CU24</f>
        <v>0</v>
      </c>
      <c r="BJ53" s="603">
        <f>+'7 - 2015-2017 Annual Report'!CV24</f>
        <v>0</v>
      </c>
      <c r="BK53" s="603">
        <f>+'7 - 2015-2017 Annual Report'!CW24</f>
        <v>0</v>
      </c>
      <c r="BL53" s="603">
        <f>+'7 - 2015-2017 Annual Report'!CX24</f>
        <v>0</v>
      </c>
      <c r="BM53" s="603">
        <f>+'7 - 2015-2017 Annual Report'!CY24</f>
        <v>0</v>
      </c>
      <c r="BN53" s="603">
        <f>+'7 - 2015-2017 Annual Report'!CZ24</f>
        <v>0</v>
      </c>
      <c r="BO53" s="603">
        <f>+'7 - 2015-2017 Annual Report'!DA24</f>
        <v>0</v>
      </c>
      <c r="BP53" s="603">
        <f>+'7 - 2015-2017 Annual Report'!DB24</f>
        <v>0</v>
      </c>
      <c r="BQ53" s="603">
        <f>+'7 - 2015-2017 Annual Report'!DC24</f>
        <v>0</v>
      </c>
      <c r="BR53" s="603">
        <f>+'7 - 2015-2017 Annual Report'!DD24</f>
        <v>0</v>
      </c>
      <c r="BS53" s="603">
        <f>+'7 - 2015-2017 Annual Report'!DE24</f>
        <v>0</v>
      </c>
      <c r="BT53" s="603">
        <f>+'7 - 2015-2017 Annual Report'!DF24</f>
        <v>0</v>
      </c>
    </row>
    <row r="54" spans="2:73">
      <c r="B54" s="599"/>
      <c r="C54" s="527" t="s">
        <v>1083</v>
      </c>
      <c r="D54" s="527" t="s">
        <v>4</v>
      </c>
      <c r="E54" s="599" t="s">
        <v>1074</v>
      </c>
      <c r="F54" s="527" t="s">
        <v>29</v>
      </c>
      <c r="G54" s="599"/>
      <c r="H54" s="527">
        <v>2014</v>
      </c>
      <c r="I54" s="558" t="s">
        <v>566</v>
      </c>
      <c r="J54" s="558" t="s">
        <v>581</v>
      </c>
      <c r="K54" s="39"/>
      <c r="L54" s="603">
        <v>0</v>
      </c>
      <c r="M54" s="603">
        <v>0</v>
      </c>
      <c r="N54" s="603">
        <v>0</v>
      </c>
      <c r="O54" s="603">
        <f>+'7a - 2014 Persistence Report'!Q16*1000</f>
        <v>2.8260804070000001</v>
      </c>
      <c r="P54" s="603">
        <f>+'7a - 2014 Persistence Report'!R16*1000</f>
        <v>2.6806098450000002</v>
      </c>
      <c r="Q54" s="603">
        <f>+'7a - 2014 Persistence Report'!S16*1000</f>
        <v>2.6103511749999999</v>
      </c>
      <c r="R54" s="603">
        <f>+'7a - 2014 Persistence Report'!T16*1000</f>
        <v>2.6103511749999999</v>
      </c>
      <c r="S54" s="603">
        <f>+'7a - 2014 Persistence Report'!U16*1000</f>
        <v>2.6103511749999999</v>
      </c>
      <c r="T54" s="603">
        <f>+'7a - 2014 Persistence Report'!V16*1000</f>
        <v>2.6103511749999999</v>
      </c>
      <c r="U54" s="603">
        <f>+'7a - 2014 Persistence Report'!W16*1000</f>
        <v>2.6103511749999999</v>
      </c>
      <c r="V54" s="603">
        <f>+'7a - 2014 Persistence Report'!X16*1000</f>
        <v>2.2959795349999998</v>
      </c>
      <c r="W54" s="603">
        <f>+'7a - 2014 Persistence Report'!Y16*1000</f>
        <v>2.2959795349999998</v>
      </c>
      <c r="X54" s="603">
        <f>+'7a - 2014 Persistence Report'!Z16*1000</f>
        <v>2.0225348319999998</v>
      </c>
      <c r="Y54" s="603">
        <f>+'7a - 2014 Persistence Report'!AA16*1000</f>
        <v>1.4737827569999999</v>
      </c>
      <c r="Z54" s="603">
        <f>+'7a - 2014 Persistence Report'!AB16*1000</f>
        <v>1.473746435</v>
      </c>
      <c r="AA54" s="603">
        <f>+'7a - 2014 Persistence Report'!AC16*1000</f>
        <v>1.473746435</v>
      </c>
      <c r="AB54" s="603">
        <f>+'7a - 2014 Persistence Report'!AD16*1000</f>
        <v>1.4708332500000001</v>
      </c>
      <c r="AC54" s="603">
        <f>+'7a - 2014 Persistence Report'!AE16*1000</f>
        <v>1.4708332500000001</v>
      </c>
      <c r="AD54" s="603">
        <f>+'7a - 2014 Persistence Report'!AF16*1000</f>
        <v>1.4682952090000001</v>
      </c>
      <c r="AE54" s="603">
        <f>+'7a - 2014 Persistence Report'!AG16*1000</f>
        <v>0.66165615700000002</v>
      </c>
      <c r="AF54" s="603">
        <f>+'7a - 2014 Persistence Report'!AH16*1000</f>
        <v>0.66165615700000002</v>
      </c>
      <c r="AG54" s="603">
        <f>+'7a - 2014 Persistence Report'!AI16*1000</f>
        <v>0.66165615700000002</v>
      </c>
      <c r="AH54" s="603">
        <f>+'7a - 2014 Persistence Report'!AJ16*1000</f>
        <v>0.66165615700000002</v>
      </c>
      <c r="AI54" s="603">
        <f>+'7a - 2014 Persistence Report'!AK16*1000</f>
        <v>0</v>
      </c>
      <c r="AJ54" s="603">
        <f>+'7a - 2014 Persistence Report'!AL16*1000</f>
        <v>0</v>
      </c>
      <c r="AK54" s="603">
        <f>+'7a - 2014 Persistence Report'!AM16*1000</f>
        <v>0</v>
      </c>
      <c r="AL54" s="603">
        <f>+'7a - 2014 Persistence Report'!AN16*1000</f>
        <v>0</v>
      </c>
      <c r="AM54" s="603">
        <f>+'7a - 2014 Persistence Report'!AO16*1000</f>
        <v>0</v>
      </c>
      <c r="AN54" s="603">
        <f>+'7a - 2014 Persistence Report'!AP16*1000</f>
        <v>0</v>
      </c>
      <c r="AO54" s="603">
        <f>+'7a - 2014 Persistence Report'!AQ16*1000</f>
        <v>0</v>
      </c>
      <c r="AP54" s="39"/>
      <c r="AQ54" s="603">
        <v>0</v>
      </c>
      <c r="AR54" s="603">
        <v>0</v>
      </c>
      <c r="AS54" s="603">
        <v>0</v>
      </c>
      <c r="AT54" s="603">
        <f>+'7a - 2014 Persistence Report'!AU16*1000</f>
        <v>38562.658609999999</v>
      </c>
      <c r="AU54" s="603">
        <f>+'7a - 2014 Persistence Report'!AV16*1000</f>
        <v>36245.410750000003</v>
      </c>
      <c r="AV54" s="603">
        <f>+'7a - 2014 Persistence Report'!AW16*1000</f>
        <v>35126.237560000001</v>
      </c>
      <c r="AW54" s="603">
        <f>+'7a - 2014 Persistence Report'!AX16*1000</f>
        <v>35126.237560000001</v>
      </c>
      <c r="AX54" s="603">
        <f>+'7a - 2014 Persistence Report'!AY16*1000</f>
        <v>35126.237560000001</v>
      </c>
      <c r="AY54" s="603">
        <f>+'7a - 2014 Persistence Report'!AZ16*1000</f>
        <v>35126.237560000001</v>
      </c>
      <c r="AZ54" s="603">
        <f>+'7a - 2014 Persistence Report'!BA16*1000</f>
        <v>35126.237560000001</v>
      </c>
      <c r="BA54" s="603">
        <f>+'7a - 2014 Persistence Report'!BB16*1000</f>
        <v>30166.598880000001</v>
      </c>
      <c r="BB54" s="603">
        <f>+'7a - 2014 Persistence Report'!BC16*1000</f>
        <v>30166.598880000001</v>
      </c>
      <c r="BC54" s="603">
        <f>+'7a - 2014 Persistence Report'!BD16*1000</f>
        <v>25810.80933</v>
      </c>
      <c r="BD54" s="603">
        <f>+'7a - 2014 Persistence Report'!BE16*1000</f>
        <v>23857.330900000001</v>
      </c>
      <c r="BE54" s="603">
        <f>+'7a - 2014 Persistence Report'!BF16*1000</f>
        <v>23557.993119999999</v>
      </c>
      <c r="BF54" s="603">
        <f>+'7a - 2014 Persistence Report'!BG16*1000</f>
        <v>23557.993119999999</v>
      </c>
      <c r="BG54" s="603">
        <f>+'7a - 2014 Persistence Report'!BH16*1000</f>
        <v>23416.917219999999</v>
      </c>
      <c r="BH54" s="603">
        <f>+'7a - 2014 Persistence Report'!BI16*1000</f>
        <v>23416.917219999999</v>
      </c>
      <c r="BI54" s="603">
        <f>+'7a - 2014 Persistence Report'!BJ16*1000</f>
        <v>23388.9516</v>
      </c>
      <c r="BJ54" s="603">
        <f>+'7a - 2014 Persistence Report'!BK16*1000</f>
        <v>10539.73597</v>
      </c>
      <c r="BK54" s="603">
        <f>+'7a - 2014 Persistence Report'!BL16*1000</f>
        <v>10539.73597</v>
      </c>
      <c r="BL54" s="603">
        <f>+'7a - 2014 Persistence Report'!BM16*1000</f>
        <v>10539.73597</v>
      </c>
      <c r="BM54" s="603">
        <f>+'7a - 2014 Persistence Report'!BN16*1000</f>
        <v>10539.73597</v>
      </c>
      <c r="BN54" s="603">
        <f>+'7a - 2014 Persistence Report'!BO16*1000</f>
        <v>0</v>
      </c>
      <c r="BO54" s="603">
        <f>+'7a - 2014 Persistence Report'!BP16*1000</f>
        <v>0</v>
      </c>
      <c r="BP54" s="603">
        <f>+'7a - 2014 Persistence Report'!BQ16*1000</f>
        <v>0</v>
      </c>
      <c r="BQ54" s="603">
        <f>+'7a - 2014 Persistence Report'!BR16*1000</f>
        <v>0</v>
      </c>
      <c r="BR54" s="603">
        <f>+'7a - 2014 Persistence Report'!BS16*1000</f>
        <v>0</v>
      </c>
      <c r="BS54" s="603">
        <f>+'7a - 2014 Persistence Report'!BT16*1000</f>
        <v>0</v>
      </c>
      <c r="BT54" s="603">
        <f>+'7a - 2014 Persistence Report'!BU16*1000</f>
        <v>0</v>
      </c>
    </row>
    <row r="55" spans="2:73">
      <c r="B55" s="599"/>
      <c r="C55" s="527">
        <v>254</v>
      </c>
      <c r="D55" s="527" t="s">
        <v>119</v>
      </c>
      <c r="E55" s="599" t="s">
        <v>1074</v>
      </c>
      <c r="F55" s="527"/>
      <c r="G55" s="599"/>
      <c r="H55" s="527">
        <v>2016</v>
      </c>
      <c r="I55" s="558" t="s">
        <v>568</v>
      </c>
      <c r="J55" s="558" t="s">
        <v>581</v>
      </c>
      <c r="K55" s="39"/>
      <c r="L55" s="603"/>
      <c r="M55" s="603"/>
      <c r="N55" s="603"/>
      <c r="O55" s="603"/>
      <c r="P55" s="603"/>
      <c r="Q55" s="603">
        <f>+'7 - 2015-2017 Annual Report'!DU36</f>
        <v>9</v>
      </c>
      <c r="R55" s="603">
        <f>+'7 - 2015-2017 Annual Report'!DV36</f>
        <v>9</v>
      </c>
      <c r="S55" s="603">
        <f>+'7 - 2015-2017 Annual Report'!DW36</f>
        <v>9</v>
      </c>
      <c r="T55" s="603">
        <f>+'7 - 2015-2017 Annual Report'!DX36</f>
        <v>9</v>
      </c>
      <c r="U55" s="603">
        <f>+'7 - 2015-2017 Annual Report'!DY36</f>
        <v>9</v>
      </c>
      <c r="V55" s="603">
        <f>+'7 - 2015-2017 Annual Report'!DZ36</f>
        <v>9</v>
      </c>
      <c r="W55" s="603">
        <f>+'7 - 2015-2017 Annual Report'!EA36</f>
        <v>7</v>
      </c>
      <c r="X55" s="603">
        <f>+'7 - 2015-2017 Annual Report'!EB36</f>
        <v>6</v>
      </c>
      <c r="Y55" s="603">
        <f>+'7 - 2015-2017 Annual Report'!EC36</f>
        <v>5</v>
      </c>
      <c r="Z55" s="603">
        <f>+'7 - 2015-2017 Annual Report'!ED36</f>
        <v>1</v>
      </c>
      <c r="AA55" s="603">
        <f>+'7 - 2015-2017 Annual Report'!EE36</f>
        <v>0</v>
      </c>
      <c r="AB55" s="603">
        <f>+'7 - 2015-2017 Annual Report'!EF36</f>
        <v>0</v>
      </c>
      <c r="AC55" s="603">
        <f>+'7 - 2015-2017 Annual Report'!EG36</f>
        <v>0</v>
      </c>
      <c r="AD55" s="603">
        <f>+'7 - 2015-2017 Annual Report'!EH36</f>
        <v>0</v>
      </c>
      <c r="AE55" s="603">
        <f>+'7 - 2015-2017 Annual Report'!EI36</f>
        <v>0</v>
      </c>
      <c r="AF55" s="603">
        <f>+'7 - 2015-2017 Annual Report'!EJ36</f>
        <v>0</v>
      </c>
      <c r="AG55" s="603">
        <f>+'7 - 2015-2017 Annual Report'!EK36</f>
        <v>0</v>
      </c>
      <c r="AH55" s="603">
        <f>+'7 - 2015-2017 Annual Report'!EL36</f>
        <v>0</v>
      </c>
      <c r="AI55" s="603">
        <f>+'7 - 2015-2017 Annual Report'!EM36</f>
        <v>0</v>
      </c>
      <c r="AJ55" s="603">
        <f>+'7 - 2015-2017 Annual Report'!EN36</f>
        <v>0</v>
      </c>
      <c r="AK55" s="603">
        <f>+'7 - 2015-2017 Annual Report'!EO36</f>
        <v>0</v>
      </c>
      <c r="AL55" s="603">
        <f>+'7 - 2015-2017 Annual Report'!EP36</f>
        <v>0</v>
      </c>
      <c r="AM55" s="603">
        <f>+'7 - 2015-2017 Annual Report'!EQ36</f>
        <v>0</v>
      </c>
      <c r="AN55" s="603">
        <f>+'7 - 2015-2017 Annual Report'!ER36</f>
        <v>0</v>
      </c>
      <c r="AO55" s="603">
        <f>+'7 - 2015-2017 Annual Report'!ES36</f>
        <v>0</v>
      </c>
      <c r="AP55" s="39"/>
      <c r="AQ55" s="603"/>
      <c r="AR55" s="603"/>
      <c r="AS55" s="603"/>
      <c r="AT55" s="603"/>
      <c r="AU55" s="603"/>
      <c r="AV55" s="603">
        <f>+'7 - 2015-2017 Annual Report'!CH36</f>
        <v>41048</v>
      </c>
      <c r="AW55" s="603">
        <f>+'7 - 2015-2017 Annual Report'!CI36</f>
        <v>41048</v>
      </c>
      <c r="AX55" s="603">
        <f>+'7 - 2015-2017 Annual Report'!CJ36</f>
        <v>41000</v>
      </c>
      <c r="AY55" s="603">
        <f>+'7 - 2015-2017 Annual Report'!CK36</f>
        <v>40529</v>
      </c>
      <c r="AZ55" s="603">
        <f>+'7 - 2015-2017 Annual Report'!CL36</f>
        <v>40529</v>
      </c>
      <c r="BA55" s="603">
        <f>+'7 - 2015-2017 Annual Report'!CM36</f>
        <v>39813</v>
      </c>
      <c r="BB55" s="603">
        <f>+'7 - 2015-2017 Annual Report'!CN36</f>
        <v>29338</v>
      </c>
      <c r="BC55" s="603">
        <f>+'7 - 2015-2017 Annual Report'!CO36</f>
        <v>23066</v>
      </c>
      <c r="BD55" s="603">
        <f>+'7 - 2015-2017 Annual Report'!CP36</f>
        <v>18782</v>
      </c>
      <c r="BE55" s="603">
        <f>+'7 - 2015-2017 Annual Report'!CQ36</f>
        <v>3560</v>
      </c>
      <c r="BF55" s="603">
        <f>+'7 - 2015-2017 Annual Report'!CR36</f>
        <v>1271</v>
      </c>
      <c r="BG55" s="603">
        <f>+'7 - 2015-2017 Annual Report'!CS36</f>
        <v>0</v>
      </c>
      <c r="BH55" s="603">
        <f>+'7 - 2015-2017 Annual Report'!CT36</f>
        <v>0</v>
      </c>
      <c r="BI55" s="603">
        <f>+'7 - 2015-2017 Annual Report'!CU36</f>
        <v>0</v>
      </c>
      <c r="BJ55" s="603">
        <f>+'7 - 2015-2017 Annual Report'!CV36</f>
        <v>0</v>
      </c>
      <c r="BK55" s="603">
        <f>+'7 - 2015-2017 Annual Report'!CW36</f>
        <v>0</v>
      </c>
      <c r="BL55" s="603">
        <f>+'7 - 2015-2017 Annual Report'!CX36</f>
        <v>0</v>
      </c>
      <c r="BM55" s="603">
        <f>+'7 - 2015-2017 Annual Report'!CY36</f>
        <v>0</v>
      </c>
      <c r="BN55" s="603">
        <f>+'7 - 2015-2017 Annual Report'!CZ36</f>
        <v>0</v>
      </c>
      <c r="BO55" s="603">
        <f>+'7 - 2015-2017 Annual Report'!DA36</f>
        <v>0</v>
      </c>
      <c r="BP55" s="603">
        <f>+'7 - 2015-2017 Annual Report'!DB36</f>
        <v>0</v>
      </c>
      <c r="BQ55" s="603">
        <f>+'7 - 2015-2017 Annual Report'!DC36</f>
        <v>0</v>
      </c>
      <c r="BR55" s="603">
        <f>+'7 - 2015-2017 Annual Report'!DD36</f>
        <v>0</v>
      </c>
      <c r="BS55" s="603">
        <f>+'7 - 2015-2017 Annual Report'!DE36</f>
        <v>0</v>
      </c>
      <c r="BT55" s="603">
        <f>+'7 - 2015-2017 Annual Report'!DF36</f>
        <v>0</v>
      </c>
    </row>
    <row r="56" spans="2:73">
      <c r="B56" s="599"/>
      <c r="C56" s="599"/>
      <c r="D56" s="527" t="s">
        <v>1116</v>
      </c>
      <c r="E56" s="599"/>
      <c r="F56" s="599"/>
      <c r="G56" s="599"/>
      <c r="H56" s="599">
        <v>2019</v>
      </c>
      <c r="I56" s="558"/>
      <c r="J56" s="558" t="s">
        <v>581</v>
      </c>
      <c r="K56" s="39"/>
      <c r="L56" s="603"/>
      <c r="M56" s="603"/>
      <c r="N56" s="603"/>
      <c r="O56" s="603"/>
      <c r="P56" s="603"/>
      <c r="Q56" s="603"/>
      <c r="R56" s="603"/>
      <c r="S56" s="603"/>
      <c r="T56" s="603">
        <f>'[2]2019 Net Verified KW'!$E$6</f>
        <v>2</v>
      </c>
      <c r="U56" s="603">
        <f>'[2]2019 Net Verified KW'!$E$6</f>
        <v>2</v>
      </c>
      <c r="V56" s="603">
        <f>'[2]2019 Net Verified KW'!$E$6</f>
        <v>2</v>
      </c>
      <c r="W56" s="603">
        <f>'[2]2019 Net Verified KW'!$E$6</f>
        <v>2</v>
      </c>
      <c r="X56" s="603">
        <f>'[2]2019 Net Verified KW'!$E$6</f>
        <v>2</v>
      </c>
      <c r="Y56" s="603">
        <f>'[2]2019 Net Verified KW'!$E$6</f>
        <v>2</v>
      </c>
      <c r="Z56" s="603"/>
      <c r="AA56" s="603"/>
      <c r="AB56" s="603"/>
      <c r="AC56" s="603"/>
      <c r="AD56" s="603"/>
      <c r="AE56" s="603"/>
      <c r="AF56" s="603"/>
      <c r="AG56" s="603"/>
      <c r="AH56" s="603"/>
      <c r="AI56" s="603"/>
      <c r="AJ56" s="603"/>
      <c r="AK56" s="603"/>
      <c r="AL56" s="603"/>
      <c r="AM56" s="603"/>
      <c r="AN56" s="603"/>
      <c r="AO56" s="603"/>
      <c r="AP56" s="39"/>
      <c r="AQ56" s="603"/>
      <c r="AR56" s="603"/>
      <c r="AS56" s="603"/>
      <c r="AT56" s="603"/>
      <c r="AU56" s="603"/>
      <c r="AV56" s="603"/>
      <c r="AW56" s="603"/>
      <c r="AX56" s="603"/>
      <c r="AY56" s="603">
        <f>'[2]2019 Net Verified KW'!$F$6</f>
        <v>12161</v>
      </c>
      <c r="AZ56" s="603">
        <f>'[2]2019 Net Verified KW'!$F$6</f>
        <v>12161</v>
      </c>
      <c r="BA56" s="603">
        <f>'[2]2019 Net Verified KW'!$F$6</f>
        <v>12161</v>
      </c>
      <c r="BB56" s="603">
        <f>'[2]2019 Net Verified KW'!$F$6</f>
        <v>12161</v>
      </c>
      <c r="BC56" s="603">
        <f>'[2]2019 Net Verified KW'!$F$6</f>
        <v>12161</v>
      </c>
      <c r="BD56" s="603">
        <f>'[2]2019 Net Verified KW'!$F$6</f>
        <v>12161</v>
      </c>
      <c r="BE56" s="603"/>
      <c r="BF56" s="603"/>
      <c r="BG56" s="603"/>
      <c r="BH56" s="603"/>
      <c r="BI56" s="603"/>
      <c r="BJ56" s="603"/>
      <c r="BK56" s="603"/>
      <c r="BL56" s="603"/>
      <c r="BM56" s="603"/>
      <c r="BN56" s="603"/>
      <c r="BO56" s="603"/>
      <c r="BP56" s="603"/>
      <c r="BQ56" s="603"/>
      <c r="BR56" s="603"/>
      <c r="BS56" s="603"/>
      <c r="BT56" s="603"/>
    </row>
    <row r="57" spans="2:73">
      <c r="B57" s="599"/>
      <c r="C57" s="527">
        <v>73</v>
      </c>
      <c r="D57" s="527" t="s">
        <v>100</v>
      </c>
      <c r="E57" s="599">
        <v>2015</v>
      </c>
      <c r="F57" s="527"/>
      <c r="G57" s="599"/>
      <c r="H57" s="527">
        <v>2015</v>
      </c>
      <c r="I57" s="558" t="s">
        <v>567</v>
      </c>
      <c r="J57" s="558" t="s">
        <v>581</v>
      </c>
      <c r="K57" s="39"/>
      <c r="L57" s="603"/>
      <c r="M57" s="603"/>
      <c r="N57" s="603"/>
      <c r="O57" s="603"/>
      <c r="P57" s="603">
        <f>+'7 - 2015-2017 Annual Report'!DT13</f>
        <v>325</v>
      </c>
      <c r="Q57" s="603">
        <f>+'7 - 2015-2017 Annual Report'!DU13</f>
        <v>325</v>
      </c>
      <c r="R57" s="603">
        <f>+'7 - 2015-2017 Annual Report'!DV13</f>
        <v>304</v>
      </c>
      <c r="S57" s="603">
        <f>+'7 - 2015-2017 Annual Report'!DW13</f>
        <v>304</v>
      </c>
      <c r="T57" s="603">
        <f>+'7 - 2015-2017 Annual Report'!DX13</f>
        <v>304</v>
      </c>
      <c r="U57" s="603">
        <f>+'7 - 2015-2017 Annual Report'!DY13</f>
        <v>304</v>
      </c>
      <c r="V57" s="603">
        <f>+'7 - 2015-2017 Annual Report'!DZ13</f>
        <v>294</v>
      </c>
      <c r="W57" s="603">
        <f>+'7 - 2015-2017 Annual Report'!EA13</f>
        <v>294</v>
      </c>
      <c r="X57" s="603">
        <f>+'7 - 2015-2017 Annual Report'!EB13</f>
        <v>291</v>
      </c>
      <c r="Y57" s="603">
        <f>+'7 - 2015-2017 Annual Report'!EC13</f>
        <v>259</v>
      </c>
      <c r="Z57" s="603">
        <f>+'7 - 2015-2017 Annual Report'!ED13</f>
        <v>171</v>
      </c>
      <c r="AA57" s="603">
        <f>+'7 - 2015-2017 Annual Report'!EE13</f>
        <v>165</v>
      </c>
      <c r="AB57" s="603">
        <f>+'7 - 2015-2017 Annual Report'!EF13</f>
        <v>149</v>
      </c>
      <c r="AC57" s="603">
        <f>+'7 - 2015-2017 Annual Report'!EG13</f>
        <v>149</v>
      </c>
      <c r="AD57" s="603">
        <f>+'7 - 2015-2017 Annual Report'!EH13</f>
        <v>149</v>
      </c>
      <c r="AE57" s="603">
        <f>+'7 - 2015-2017 Annual Report'!EI13</f>
        <v>107</v>
      </c>
      <c r="AF57" s="603">
        <f>+'7 - 2015-2017 Annual Report'!EJ13</f>
        <v>18</v>
      </c>
      <c r="AG57" s="603">
        <f>+'7 - 2015-2017 Annual Report'!EK13</f>
        <v>18</v>
      </c>
      <c r="AH57" s="603">
        <f>+'7 - 2015-2017 Annual Report'!EL13</f>
        <v>18</v>
      </c>
      <c r="AI57" s="603">
        <f>+'7 - 2015-2017 Annual Report'!EM13</f>
        <v>18</v>
      </c>
      <c r="AJ57" s="603">
        <f>+'7 - 2015-2017 Annual Report'!EN13</f>
        <v>0</v>
      </c>
      <c r="AK57" s="603">
        <f>+'7 - 2015-2017 Annual Report'!EO13</f>
        <v>0</v>
      </c>
      <c r="AL57" s="603">
        <f>+'7 - 2015-2017 Annual Report'!EP13</f>
        <v>0</v>
      </c>
      <c r="AM57" s="603">
        <f>+'7 - 2015-2017 Annual Report'!EQ13</f>
        <v>0</v>
      </c>
      <c r="AN57" s="603">
        <f>+'7 - 2015-2017 Annual Report'!ER13</f>
        <v>0</v>
      </c>
      <c r="AO57" s="603">
        <f>+'7 - 2015-2017 Annual Report'!ES13</f>
        <v>0</v>
      </c>
      <c r="AP57" s="39"/>
      <c r="AQ57" s="603"/>
      <c r="AR57" s="603"/>
      <c r="AS57" s="603"/>
      <c r="AT57" s="603"/>
      <c r="AU57" s="603">
        <f>+'7 - 2015-2017 Annual Report'!CG13</f>
        <v>2431316</v>
      </c>
      <c r="AV57" s="603">
        <f>+'7 - 2015-2017 Annual Report'!CH13</f>
        <v>2431316</v>
      </c>
      <c r="AW57" s="603">
        <f>+'7 - 2015-2017 Annual Report'!CI13</f>
        <v>2365851</v>
      </c>
      <c r="AX57" s="603">
        <f>+'7 - 2015-2017 Annual Report'!CJ13</f>
        <v>2365851</v>
      </c>
      <c r="AY57" s="603">
        <f>+'7 - 2015-2017 Annual Report'!CK13</f>
        <v>2365851</v>
      </c>
      <c r="AZ57" s="603">
        <f>+'7 - 2015-2017 Annual Report'!CL13</f>
        <v>2365851</v>
      </c>
      <c r="BA57" s="603">
        <f>+'7 - 2015-2017 Annual Report'!CM13</f>
        <v>2310710</v>
      </c>
      <c r="BB57" s="603">
        <f>+'7 - 2015-2017 Annual Report'!CN13</f>
        <v>2310710</v>
      </c>
      <c r="BC57" s="603">
        <f>+'7 - 2015-2017 Annual Report'!CO13</f>
        <v>2297779</v>
      </c>
      <c r="BD57" s="603">
        <f>+'7 - 2015-2017 Annual Report'!CP13</f>
        <v>2113122</v>
      </c>
      <c r="BE57" s="603">
        <f>+'7 - 2015-2017 Annual Report'!CQ13</f>
        <v>1625603</v>
      </c>
      <c r="BF57" s="603">
        <f>+'7 - 2015-2017 Annual Report'!CR13</f>
        <v>1591271</v>
      </c>
      <c r="BG57" s="603">
        <f>+'7 - 2015-2017 Annual Report'!CS13</f>
        <v>1064692</v>
      </c>
      <c r="BH57" s="603">
        <f>+'7 - 2015-2017 Annual Report'!CT13</f>
        <v>1064692</v>
      </c>
      <c r="BI57" s="603">
        <f>+'7 - 2015-2017 Annual Report'!CU13</f>
        <v>1064692</v>
      </c>
      <c r="BJ57" s="603">
        <f>+'7 - 2015-2017 Annual Report'!CV13</f>
        <v>746808</v>
      </c>
      <c r="BK57" s="603">
        <f>+'7 - 2015-2017 Annual Report'!CW13</f>
        <v>57627</v>
      </c>
      <c r="BL57" s="603">
        <f>+'7 - 2015-2017 Annual Report'!CX13</f>
        <v>57627</v>
      </c>
      <c r="BM57" s="603">
        <f>+'7 - 2015-2017 Annual Report'!CY13</f>
        <v>57627</v>
      </c>
      <c r="BN57" s="603">
        <f>+'7 - 2015-2017 Annual Report'!CZ13</f>
        <v>57627</v>
      </c>
      <c r="BO57" s="603">
        <f>+'7 - 2015-2017 Annual Report'!DA13</f>
        <v>0</v>
      </c>
      <c r="BP57" s="603">
        <f>+'7 - 2015-2017 Annual Report'!DB13</f>
        <v>0</v>
      </c>
      <c r="BQ57" s="603">
        <f>+'7 - 2015-2017 Annual Report'!DC13</f>
        <v>0</v>
      </c>
      <c r="BR57" s="603">
        <f>+'7 - 2015-2017 Annual Report'!DD13</f>
        <v>0</v>
      </c>
      <c r="BS57" s="603">
        <f>+'7 - 2015-2017 Annual Report'!DE13</f>
        <v>0</v>
      </c>
      <c r="BT57" s="603">
        <f>+'7 - 2015-2017 Annual Report'!DF13</f>
        <v>0</v>
      </c>
    </row>
    <row r="58" spans="2:73">
      <c r="B58" s="599"/>
      <c r="C58" s="527" t="s">
        <v>1088</v>
      </c>
      <c r="D58" s="527" t="s">
        <v>14</v>
      </c>
      <c r="E58" s="599" t="s">
        <v>1074</v>
      </c>
      <c r="F58" s="527" t="s">
        <v>29</v>
      </c>
      <c r="G58" s="599"/>
      <c r="H58" s="527">
        <v>2014</v>
      </c>
      <c r="I58" s="558" t="s">
        <v>566</v>
      </c>
      <c r="J58" s="558" t="s">
        <v>581</v>
      </c>
      <c r="K58" s="39"/>
      <c r="L58" s="603">
        <v>0</v>
      </c>
      <c r="M58" s="603">
        <v>0</v>
      </c>
      <c r="N58" s="603">
        <v>0</v>
      </c>
      <c r="O58" s="603">
        <f>+'7a - 2014 Persistence Report'!Q17*1000</f>
        <v>3.333296083</v>
      </c>
      <c r="P58" s="603">
        <f>+'7a - 2014 Persistence Report'!R17*1000</f>
        <v>3.332733224</v>
      </c>
      <c r="Q58" s="603">
        <f>+'7a - 2014 Persistence Report'!S17*1000</f>
        <v>3.2539213519999999</v>
      </c>
      <c r="R58" s="603">
        <f>+'7a - 2014 Persistence Report'!T17*1000</f>
        <v>3.216766845</v>
      </c>
      <c r="S58" s="603">
        <f>+'7a - 2014 Persistence Report'!U17*1000</f>
        <v>3.1796123449999998</v>
      </c>
      <c r="T58" s="603">
        <f>+'7a - 2014 Persistence Report'!V17*1000</f>
        <v>3.1796123449999998</v>
      </c>
      <c r="U58" s="603">
        <f>+'7a - 2014 Persistence Report'!W17*1000</f>
        <v>3.1485423319999999</v>
      </c>
      <c r="V58" s="603">
        <f>+'7a - 2014 Persistence Report'!X17*1000</f>
        <v>3.1485423319999999</v>
      </c>
      <c r="W58" s="603">
        <f>+'7a - 2014 Persistence Report'!Y17*1000</f>
        <v>2.8596791760000002</v>
      </c>
      <c r="X58" s="603">
        <f>+'7a - 2014 Persistence Report'!Z17*1000</f>
        <v>2.8596791760000002</v>
      </c>
      <c r="Y58" s="603">
        <f>+'7a - 2014 Persistence Report'!AA17*1000</f>
        <v>2.803588907</v>
      </c>
      <c r="Z58" s="603">
        <f>+'7a - 2014 Persistence Report'!AB17*1000</f>
        <v>2.803588907</v>
      </c>
      <c r="AA58" s="603">
        <f>+'7a - 2014 Persistence Report'!AC17*1000</f>
        <v>2.6078510829999999</v>
      </c>
      <c r="AB58" s="603">
        <f>+'7a - 2014 Persistence Report'!AD17*1000</f>
        <v>2.6078510829999999</v>
      </c>
      <c r="AC58" s="603">
        <f>+'7a - 2014 Persistence Report'!AE17*1000</f>
        <v>2.5257510870000002</v>
      </c>
      <c r="AD58" s="603">
        <f>+'7a - 2014 Persistence Report'!AF17*1000</f>
        <v>2.4947010870000002</v>
      </c>
      <c r="AE58" s="603">
        <f>+'7a - 2014 Persistence Report'!AG17*1000</f>
        <v>2.4947010870000002</v>
      </c>
      <c r="AF58" s="603">
        <f>+'7a - 2014 Persistence Report'!AH17*1000</f>
        <v>2.4947010870000002</v>
      </c>
      <c r="AG58" s="603">
        <f>+'7a - 2014 Persistence Report'!AI17*1000</f>
        <v>2.4947010870000002</v>
      </c>
      <c r="AH58" s="603">
        <f>+'7a - 2014 Persistence Report'!AJ17*1000</f>
        <v>2.4947010870000002</v>
      </c>
      <c r="AI58" s="603">
        <f>+'7a - 2014 Persistence Report'!AK17*1000</f>
        <v>0</v>
      </c>
      <c r="AJ58" s="603">
        <f>+'7a - 2014 Persistence Report'!AL17*1000</f>
        <v>0</v>
      </c>
      <c r="AK58" s="603">
        <f>+'7a - 2014 Persistence Report'!AM17*1000</f>
        <v>0</v>
      </c>
      <c r="AL58" s="603">
        <f>+'7a - 2014 Persistence Report'!AN17*1000</f>
        <v>0</v>
      </c>
      <c r="AM58" s="603">
        <f>+'7a - 2014 Persistence Report'!AO17*1000</f>
        <v>0</v>
      </c>
      <c r="AN58" s="603">
        <f>+'7a - 2014 Persistence Report'!AP17*1000</f>
        <v>0</v>
      </c>
      <c r="AO58" s="603">
        <f>+'7a - 2014 Persistence Report'!AQ17*1000</f>
        <v>0</v>
      </c>
      <c r="AP58" s="39"/>
      <c r="AQ58" s="603">
        <v>0</v>
      </c>
      <c r="AR58" s="603">
        <v>0</v>
      </c>
      <c r="AS58" s="603">
        <v>0</v>
      </c>
      <c r="AT58" s="603">
        <f>+'7a - 2014 Persistence Report'!AU17*1000</f>
        <v>17651.8694</v>
      </c>
      <c r="AU58" s="603">
        <f>+'7a - 2014 Persistence Report'!AV17*1000</f>
        <v>17640.908459999999</v>
      </c>
      <c r="AV58" s="603">
        <f>+'7a - 2014 Persistence Report'!AW17*1000</f>
        <v>16128.96516</v>
      </c>
      <c r="AW58" s="603">
        <f>+'7a - 2014 Persistence Report'!AX17*1000</f>
        <v>15416.8372</v>
      </c>
      <c r="AX58" s="603">
        <f>+'7a - 2014 Persistence Report'!AY17*1000</f>
        <v>14704.70917</v>
      </c>
      <c r="AY58" s="603">
        <f>+'7a - 2014 Persistence Report'!AZ17*1000</f>
        <v>14704.70917</v>
      </c>
      <c r="AZ58" s="603">
        <f>+'7a - 2014 Persistence Report'!BA17*1000</f>
        <v>14108.67217</v>
      </c>
      <c r="BA58" s="603">
        <f>+'7a - 2014 Persistence Report'!BB17*1000</f>
        <v>13900.12969</v>
      </c>
      <c r="BB58" s="603">
        <f>+'7a - 2014 Persistence Report'!BC17*1000</f>
        <v>8358.2014390000004</v>
      </c>
      <c r="BC58" s="603">
        <f>+'7a - 2014 Persistence Report'!BD17*1000</f>
        <v>8358.2014390000004</v>
      </c>
      <c r="BD58" s="603">
        <f>+'7a - 2014 Persistence Report'!BE17*1000</f>
        <v>7895.6518550000001</v>
      </c>
      <c r="BE58" s="603">
        <f>+'7a - 2014 Persistence Report'!BF17*1000</f>
        <v>7895.6518550000001</v>
      </c>
      <c r="BF58" s="603">
        <f>+'7a - 2014 Persistence Report'!BG17*1000</f>
        <v>7244.5</v>
      </c>
      <c r="BG58" s="603">
        <f>+'7a - 2014 Persistence Report'!BH17*1000</f>
        <v>7244.5</v>
      </c>
      <c r="BH58" s="603">
        <f>+'7a - 2014 Persistence Report'!BI17*1000</f>
        <v>6569.5</v>
      </c>
      <c r="BI58" s="603">
        <f>+'7a - 2014 Persistence Report'!BJ17*1000</f>
        <v>6313</v>
      </c>
      <c r="BJ58" s="603">
        <f>+'7a - 2014 Persistence Report'!BK17*1000</f>
        <v>6313</v>
      </c>
      <c r="BK58" s="603">
        <f>+'7a - 2014 Persistence Report'!BL17*1000</f>
        <v>6313</v>
      </c>
      <c r="BL58" s="603">
        <f>+'7a - 2014 Persistence Report'!BM17*1000</f>
        <v>6313</v>
      </c>
      <c r="BM58" s="603">
        <f>+'7a - 2014 Persistence Report'!BN17*1000</f>
        <v>6313</v>
      </c>
      <c r="BN58" s="603">
        <f>+'7a - 2014 Persistence Report'!BO17*1000</f>
        <v>0</v>
      </c>
      <c r="BO58" s="603">
        <f>+'7a - 2014 Persistence Report'!BP17*1000</f>
        <v>0</v>
      </c>
      <c r="BP58" s="603">
        <f>+'7a - 2014 Persistence Report'!BQ17*1000</f>
        <v>0</v>
      </c>
      <c r="BQ58" s="603">
        <f>+'7a - 2014 Persistence Report'!BR17*1000</f>
        <v>0</v>
      </c>
      <c r="BR58" s="603">
        <f>+'7a - 2014 Persistence Report'!BS17*1000</f>
        <v>0</v>
      </c>
      <c r="BS58" s="603">
        <f>+'7a - 2014 Persistence Report'!BT17*1000</f>
        <v>0</v>
      </c>
      <c r="BT58" s="603">
        <f>+'7a - 2014 Persistence Report'!BU17*1000</f>
        <v>0</v>
      </c>
    </row>
    <row r="59" spans="2:73">
      <c r="B59" s="599"/>
      <c r="C59" s="527">
        <v>415</v>
      </c>
      <c r="D59" s="527" t="s">
        <v>116</v>
      </c>
      <c r="E59" s="599" t="s">
        <v>1074</v>
      </c>
      <c r="F59" s="527"/>
      <c r="G59" s="599"/>
      <c r="H59" s="527">
        <v>2017</v>
      </c>
      <c r="I59" s="558" t="s">
        <v>569</v>
      </c>
      <c r="J59" s="558" t="s">
        <v>581</v>
      </c>
      <c r="K59" s="39"/>
      <c r="L59" s="603"/>
      <c r="M59" s="603"/>
      <c r="N59" s="603"/>
      <c r="O59" s="603"/>
      <c r="P59" s="603"/>
      <c r="Q59" s="603"/>
      <c r="R59" s="603">
        <f>+'7 - 2015-2017 Annual Report'!DV51</f>
        <v>1</v>
      </c>
      <c r="S59" s="603">
        <f>+'7 - 2015-2017 Annual Report'!DW51</f>
        <v>1</v>
      </c>
      <c r="T59" s="603">
        <f>+'7 - 2015-2017 Annual Report'!DX51</f>
        <v>1</v>
      </c>
      <c r="U59" s="603">
        <f>+'7 - 2015-2017 Annual Report'!DY51</f>
        <v>1</v>
      </c>
      <c r="V59" s="603">
        <f>+'7 - 2015-2017 Annual Report'!DZ51</f>
        <v>1</v>
      </c>
      <c r="W59" s="603">
        <f>+'7 - 2015-2017 Annual Report'!EA51</f>
        <v>1</v>
      </c>
      <c r="X59" s="603">
        <f>+'7 - 2015-2017 Annual Report'!EB51</f>
        <v>1</v>
      </c>
      <c r="Y59" s="603">
        <f>+'7 - 2015-2017 Annual Report'!EC51</f>
        <v>1</v>
      </c>
      <c r="Z59" s="603">
        <f>+'7 - 2015-2017 Annual Report'!ED51</f>
        <v>1</v>
      </c>
      <c r="AA59" s="603">
        <f>+'7 - 2015-2017 Annual Report'!EE51</f>
        <v>1</v>
      </c>
      <c r="AB59" s="603">
        <f>+'7 - 2015-2017 Annual Report'!EF51</f>
        <v>0</v>
      </c>
      <c r="AC59" s="603">
        <f>+'7 - 2015-2017 Annual Report'!EG51</f>
        <v>0</v>
      </c>
      <c r="AD59" s="603">
        <f>+'7 - 2015-2017 Annual Report'!EH51</f>
        <v>0</v>
      </c>
      <c r="AE59" s="603">
        <f>+'7 - 2015-2017 Annual Report'!EI51</f>
        <v>0</v>
      </c>
      <c r="AF59" s="603">
        <f>+'7 - 2015-2017 Annual Report'!EJ51</f>
        <v>0</v>
      </c>
      <c r="AG59" s="603">
        <f>+'7 - 2015-2017 Annual Report'!EK51</f>
        <v>0</v>
      </c>
      <c r="AH59" s="603">
        <f>+'7 - 2015-2017 Annual Report'!EL51</f>
        <v>0</v>
      </c>
      <c r="AI59" s="603">
        <f>+'7 - 2015-2017 Annual Report'!EM51</f>
        <v>0</v>
      </c>
      <c r="AJ59" s="603">
        <f>+'7 - 2015-2017 Annual Report'!EN51</f>
        <v>0</v>
      </c>
      <c r="AK59" s="603">
        <f>+'7 - 2015-2017 Annual Report'!EO51</f>
        <v>0</v>
      </c>
      <c r="AL59" s="603">
        <f>+'7 - 2015-2017 Annual Report'!EP51</f>
        <v>0</v>
      </c>
      <c r="AM59" s="603">
        <f>+'7 - 2015-2017 Annual Report'!EQ51</f>
        <v>0</v>
      </c>
      <c r="AN59" s="603">
        <f>+'7 - 2015-2017 Annual Report'!ER51</f>
        <v>0</v>
      </c>
      <c r="AO59" s="603">
        <f>+'7 - 2015-2017 Annual Report'!ES51</f>
        <v>0</v>
      </c>
      <c r="AP59" s="39"/>
      <c r="AQ59" s="603"/>
      <c r="AR59" s="603"/>
      <c r="AS59" s="603"/>
      <c r="AT59" s="603"/>
      <c r="AU59" s="603"/>
      <c r="AV59" s="603"/>
      <c r="AW59" s="603">
        <f>+'7 - 2015-2017 Annual Report'!CI51</f>
        <v>6600</v>
      </c>
      <c r="AX59" s="603">
        <f>+'7 - 2015-2017 Annual Report'!CJ51</f>
        <v>6600</v>
      </c>
      <c r="AY59" s="603">
        <f>+'7 - 2015-2017 Annual Report'!CK51</f>
        <v>6600</v>
      </c>
      <c r="AZ59" s="603">
        <f>+'7 - 2015-2017 Annual Report'!CL51</f>
        <v>6600</v>
      </c>
      <c r="BA59" s="603">
        <f>+'7 - 2015-2017 Annual Report'!CM51</f>
        <v>6600</v>
      </c>
      <c r="BB59" s="603">
        <f>+'7 - 2015-2017 Annual Report'!CN51</f>
        <v>6600</v>
      </c>
      <c r="BC59" s="603">
        <f>+'7 - 2015-2017 Annual Report'!CO51</f>
        <v>6600</v>
      </c>
      <c r="BD59" s="603">
        <f>+'7 - 2015-2017 Annual Report'!CP51</f>
        <v>6600</v>
      </c>
      <c r="BE59" s="603">
        <f>+'7 - 2015-2017 Annual Report'!CQ51</f>
        <v>6600</v>
      </c>
      <c r="BF59" s="603">
        <f>+'7 - 2015-2017 Annual Report'!CR51</f>
        <v>6600</v>
      </c>
      <c r="BG59" s="603">
        <f>+'7 - 2015-2017 Annual Report'!CS51</f>
        <v>5065</v>
      </c>
      <c r="BH59" s="603">
        <f>+'7 - 2015-2017 Annual Report'!CT51</f>
        <v>5065</v>
      </c>
      <c r="BI59" s="603">
        <f>+'7 - 2015-2017 Annual Report'!CU51</f>
        <v>4545</v>
      </c>
      <c r="BJ59" s="603">
        <f>+'7 - 2015-2017 Annual Report'!CV51</f>
        <v>4545</v>
      </c>
      <c r="BK59" s="603">
        <f>+'7 - 2015-2017 Annual Report'!CW51</f>
        <v>3772</v>
      </c>
      <c r="BL59" s="603">
        <f>+'7 - 2015-2017 Annual Report'!CX51</f>
        <v>3565</v>
      </c>
      <c r="BM59" s="603">
        <f>+'7 - 2015-2017 Annual Report'!CY51</f>
        <v>3565</v>
      </c>
      <c r="BN59" s="603">
        <f>+'7 - 2015-2017 Annual Report'!CZ51</f>
        <v>3565</v>
      </c>
      <c r="BO59" s="603">
        <f>+'7 - 2015-2017 Annual Report'!DA51</f>
        <v>3565</v>
      </c>
      <c r="BP59" s="603">
        <f>+'7 - 2015-2017 Annual Report'!DB51</f>
        <v>3565</v>
      </c>
      <c r="BQ59" s="603">
        <f>+'7 - 2015-2017 Annual Report'!DC51</f>
        <v>0</v>
      </c>
      <c r="BR59" s="603">
        <f>+'7 - 2015-2017 Annual Report'!DD51</f>
        <v>0</v>
      </c>
      <c r="BS59" s="603">
        <f>+'7 - 2015-2017 Annual Report'!DE51</f>
        <v>0</v>
      </c>
      <c r="BT59" s="603">
        <f>+'7 - 2015-2017 Annual Report'!DF51</f>
        <v>0</v>
      </c>
    </row>
    <row r="60" spans="2:73" ht="15.6">
      <c r="B60" s="599"/>
      <c r="C60" s="527">
        <v>154</v>
      </c>
      <c r="D60" s="527" t="s">
        <v>99</v>
      </c>
      <c r="E60" s="599" t="s">
        <v>1115</v>
      </c>
      <c r="F60" s="527"/>
      <c r="G60" s="599"/>
      <c r="H60" s="527">
        <v>2015</v>
      </c>
      <c r="I60" s="558" t="s">
        <v>567</v>
      </c>
      <c r="J60" s="558" t="s">
        <v>574</v>
      </c>
      <c r="K60" s="39"/>
      <c r="L60" s="603"/>
      <c r="M60" s="603"/>
      <c r="N60" s="603"/>
      <c r="O60" s="603"/>
      <c r="P60" s="603">
        <f>+'7 - 2015-2017 Annual Report'!DT23</f>
        <v>2</v>
      </c>
      <c r="Q60" s="603">
        <f>+'7 - 2015-2017 Annual Report'!DU23</f>
        <v>2</v>
      </c>
      <c r="R60" s="603">
        <f>+'7 - 2015-2017 Annual Report'!DV23</f>
        <v>2</v>
      </c>
      <c r="S60" s="603">
        <f>+'7 - 2015-2017 Annual Report'!DW23</f>
        <v>2</v>
      </c>
      <c r="T60" s="603">
        <f>+'7 - 2015-2017 Annual Report'!DX23</f>
        <v>33</v>
      </c>
      <c r="U60" s="603">
        <f>+'7 - 2015-2017 Annual Report'!DY23</f>
        <v>33</v>
      </c>
      <c r="V60" s="603">
        <f>+'7 - 2015-2017 Annual Report'!DZ23</f>
        <v>33</v>
      </c>
      <c r="W60" s="603">
        <f>+'7 - 2015-2017 Annual Report'!EA23</f>
        <v>33</v>
      </c>
      <c r="X60" s="603">
        <f>+'7 - 2015-2017 Annual Report'!EB23</f>
        <v>33</v>
      </c>
      <c r="Y60" s="603">
        <f>+'7 - 2015-2017 Annual Report'!EC23</f>
        <v>33</v>
      </c>
      <c r="Z60" s="603">
        <f>+'7 - 2015-2017 Annual Report'!ED23</f>
        <v>33</v>
      </c>
      <c r="AA60" s="603">
        <f>+'7 - 2015-2017 Annual Report'!EE23</f>
        <v>33</v>
      </c>
      <c r="AB60" s="603">
        <f>+'7 - 2015-2017 Annual Report'!EF23</f>
        <v>33</v>
      </c>
      <c r="AC60" s="603">
        <f>+'7 - 2015-2017 Annual Report'!EG23</f>
        <v>23</v>
      </c>
      <c r="AD60" s="603">
        <f>+'7 - 2015-2017 Annual Report'!EH23</f>
        <v>0</v>
      </c>
      <c r="AE60" s="603">
        <f>+'7 - 2015-2017 Annual Report'!EI23</f>
        <v>0</v>
      </c>
      <c r="AF60" s="603">
        <f>+'7 - 2015-2017 Annual Report'!EJ23</f>
        <v>0</v>
      </c>
      <c r="AG60" s="603">
        <f>+'7 - 2015-2017 Annual Report'!EK23</f>
        <v>0</v>
      </c>
      <c r="AH60" s="603">
        <f>+'7 - 2015-2017 Annual Report'!EL23</f>
        <v>0</v>
      </c>
      <c r="AI60" s="603">
        <f>+'7 - 2015-2017 Annual Report'!EM23</f>
        <v>0</v>
      </c>
      <c r="AJ60" s="603">
        <f>+'7 - 2015-2017 Annual Report'!EN23</f>
        <v>0</v>
      </c>
      <c r="AK60" s="603">
        <f>+'7 - 2015-2017 Annual Report'!EO23</f>
        <v>0</v>
      </c>
      <c r="AL60" s="603">
        <f>+'7 - 2015-2017 Annual Report'!EP23</f>
        <v>0</v>
      </c>
      <c r="AM60" s="603">
        <f>+'7 - 2015-2017 Annual Report'!EQ23</f>
        <v>0</v>
      </c>
      <c r="AN60" s="603">
        <f>+'7 - 2015-2017 Annual Report'!ER23</f>
        <v>0</v>
      </c>
      <c r="AO60" s="603">
        <f>+'7 - 2015-2017 Annual Report'!ES23</f>
        <v>0</v>
      </c>
      <c r="AP60" s="39"/>
      <c r="AQ60" s="603"/>
      <c r="AR60" s="603"/>
      <c r="AS60" s="603"/>
      <c r="AT60" s="603"/>
      <c r="AU60" s="603">
        <f>+'7 - 2015-2017 Annual Report'!CG23</f>
        <v>9885</v>
      </c>
      <c r="AV60" s="603">
        <f>+'7 - 2015-2017 Annual Report'!CH23</f>
        <v>9885</v>
      </c>
      <c r="AW60" s="603">
        <f>+'7 - 2015-2017 Annual Report'!CI23</f>
        <v>9885</v>
      </c>
      <c r="AX60" s="603">
        <f>+'7 - 2015-2017 Annual Report'!CJ23</f>
        <v>9885</v>
      </c>
      <c r="AY60" s="603">
        <f>+'7 - 2015-2017 Annual Report'!CK23</f>
        <v>156788</v>
      </c>
      <c r="AZ60" s="603">
        <f>+'7 - 2015-2017 Annual Report'!CL23</f>
        <v>156788</v>
      </c>
      <c r="BA60" s="603">
        <f>+'7 - 2015-2017 Annual Report'!CM23</f>
        <v>156788</v>
      </c>
      <c r="BB60" s="603">
        <f>+'7 - 2015-2017 Annual Report'!CN23</f>
        <v>156788</v>
      </c>
      <c r="BC60" s="603">
        <f>+'7 - 2015-2017 Annual Report'!CO23</f>
        <v>156788</v>
      </c>
      <c r="BD60" s="603">
        <f>+'7 - 2015-2017 Annual Report'!CP23</f>
        <v>156788</v>
      </c>
      <c r="BE60" s="603">
        <f>+'7 - 2015-2017 Annual Report'!CQ23</f>
        <v>156788</v>
      </c>
      <c r="BF60" s="603">
        <f>+'7 - 2015-2017 Annual Report'!CR23</f>
        <v>156788</v>
      </c>
      <c r="BG60" s="603">
        <f>+'7 - 2015-2017 Annual Report'!CS23</f>
        <v>156788</v>
      </c>
      <c r="BH60" s="603">
        <f>+'7 - 2015-2017 Annual Report'!CT23</f>
        <v>109751</v>
      </c>
      <c r="BI60" s="603">
        <f>+'7 - 2015-2017 Annual Report'!CU23</f>
        <v>0</v>
      </c>
      <c r="BJ60" s="603">
        <f>+'7 - 2015-2017 Annual Report'!CV23</f>
        <v>0</v>
      </c>
      <c r="BK60" s="603">
        <f>+'7 - 2015-2017 Annual Report'!CW23</f>
        <v>0</v>
      </c>
      <c r="BL60" s="603">
        <f>+'7 - 2015-2017 Annual Report'!CX23</f>
        <v>0</v>
      </c>
      <c r="BM60" s="603">
        <f>+'7 - 2015-2017 Annual Report'!CY23</f>
        <v>0</v>
      </c>
      <c r="BN60" s="603">
        <f>+'7 - 2015-2017 Annual Report'!CZ23</f>
        <v>0</v>
      </c>
      <c r="BO60" s="603">
        <f>+'7 - 2015-2017 Annual Report'!DA23</f>
        <v>0</v>
      </c>
      <c r="BP60" s="603">
        <f>+'7 - 2015-2017 Annual Report'!DB23</f>
        <v>0</v>
      </c>
      <c r="BQ60" s="603">
        <f>+'7 - 2015-2017 Annual Report'!DC23</f>
        <v>0</v>
      </c>
      <c r="BR60" s="603">
        <f>+'7 - 2015-2017 Annual Report'!DD23</f>
        <v>0</v>
      </c>
      <c r="BS60" s="603">
        <f>+'7 - 2015-2017 Annual Report'!DE23</f>
        <v>0</v>
      </c>
      <c r="BT60" s="603">
        <f>+'7 - 2015-2017 Annual Report'!DF23</f>
        <v>0</v>
      </c>
      <c r="BU60" s="13"/>
    </row>
    <row r="61" spans="2:73">
      <c r="B61" s="599"/>
      <c r="C61" s="527">
        <v>72</v>
      </c>
      <c r="D61" s="527" t="s">
        <v>99</v>
      </c>
      <c r="E61" s="599">
        <v>2015</v>
      </c>
      <c r="F61" s="527"/>
      <c r="G61" s="599"/>
      <c r="H61" s="527">
        <v>2015</v>
      </c>
      <c r="I61" s="558" t="s">
        <v>567</v>
      </c>
      <c r="J61" s="558" t="s">
        <v>581</v>
      </c>
      <c r="K61" s="39"/>
      <c r="L61" s="603"/>
      <c r="M61" s="603"/>
      <c r="N61" s="603"/>
      <c r="O61" s="603"/>
      <c r="P61" s="603">
        <f>+'7 - 2015-2017 Annual Report'!DT12</f>
        <v>31</v>
      </c>
      <c r="Q61" s="603">
        <f>+'7 - 2015-2017 Annual Report'!DU12</f>
        <v>31</v>
      </c>
      <c r="R61" s="603">
        <f>+'7 - 2015-2017 Annual Report'!DV12</f>
        <v>31</v>
      </c>
      <c r="S61" s="603">
        <f>+'7 - 2015-2017 Annual Report'!DW12</f>
        <v>31</v>
      </c>
      <c r="T61" s="603">
        <f>+'7 - 2015-2017 Annual Report'!DX12</f>
        <v>0</v>
      </c>
      <c r="U61" s="603">
        <f>+'7 - 2015-2017 Annual Report'!DY12</f>
        <v>0</v>
      </c>
      <c r="V61" s="603">
        <f>+'7 - 2015-2017 Annual Report'!DZ12</f>
        <v>0</v>
      </c>
      <c r="W61" s="603">
        <f>+'7 - 2015-2017 Annual Report'!EA12</f>
        <v>0</v>
      </c>
      <c r="X61" s="603">
        <f>+'7 - 2015-2017 Annual Report'!EB12</f>
        <v>0</v>
      </c>
      <c r="Y61" s="603">
        <f>+'7 - 2015-2017 Annual Report'!EC12</f>
        <v>0</v>
      </c>
      <c r="Z61" s="603">
        <f>+'7 - 2015-2017 Annual Report'!ED12</f>
        <v>0</v>
      </c>
      <c r="AA61" s="603">
        <f>+'7 - 2015-2017 Annual Report'!EE12</f>
        <v>0</v>
      </c>
      <c r="AB61" s="603">
        <f>+'7 - 2015-2017 Annual Report'!EF12</f>
        <v>0</v>
      </c>
      <c r="AC61" s="603">
        <f>+'7 - 2015-2017 Annual Report'!EG12</f>
        <v>0</v>
      </c>
      <c r="AD61" s="603">
        <f>+'7 - 2015-2017 Annual Report'!EH12</f>
        <v>0</v>
      </c>
      <c r="AE61" s="603">
        <f>+'7 - 2015-2017 Annual Report'!EI12</f>
        <v>0</v>
      </c>
      <c r="AF61" s="603">
        <f>+'7 - 2015-2017 Annual Report'!EJ12</f>
        <v>0</v>
      </c>
      <c r="AG61" s="603">
        <f>+'7 - 2015-2017 Annual Report'!EK12</f>
        <v>0</v>
      </c>
      <c r="AH61" s="603">
        <f>+'7 - 2015-2017 Annual Report'!EL12</f>
        <v>0</v>
      </c>
      <c r="AI61" s="603">
        <f>+'7 - 2015-2017 Annual Report'!EM12</f>
        <v>0</v>
      </c>
      <c r="AJ61" s="603">
        <f>+'7 - 2015-2017 Annual Report'!EN12</f>
        <v>0</v>
      </c>
      <c r="AK61" s="603">
        <f>+'7 - 2015-2017 Annual Report'!EO12</f>
        <v>0</v>
      </c>
      <c r="AL61" s="603">
        <f>+'7 - 2015-2017 Annual Report'!EP12</f>
        <v>0</v>
      </c>
      <c r="AM61" s="603">
        <f>+'7 - 2015-2017 Annual Report'!EQ12</f>
        <v>0</v>
      </c>
      <c r="AN61" s="603">
        <f>+'7 - 2015-2017 Annual Report'!ER12</f>
        <v>0</v>
      </c>
      <c r="AO61" s="603">
        <f>+'7 - 2015-2017 Annual Report'!ES12</f>
        <v>0</v>
      </c>
      <c r="AP61" s="39"/>
      <c r="AQ61" s="603"/>
      <c r="AR61" s="603"/>
      <c r="AS61" s="603"/>
      <c r="AT61" s="603"/>
      <c r="AU61" s="603">
        <f>+'7 - 2015-2017 Annual Report'!CG12</f>
        <v>146902</v>
      </c>
      <c r="AV61" s="603">
        <f>+'7 - 2015-2017 Annual Report'!CH12</f>
        <v>146902</v>
      </c>
      <c r="AW61" s="603">
        <f>+'7 - 2015-2017 Annual Report'!CI12</f>
        <v>146902</v>
      </c>
      <c r="AX61" s="603">
        <f>+'7 - 2015-2017 Annual Report'!CJ12</f>
        <v>146902</v>
      </c>
      <c r="AY61" s="603">
        <f>+'7 - 2015-2017 Annual Report'!CK12</f>
        <v>0</v>
      </c>
      <c r="AZ61" s="603">
        <f>+'7 - 2015-2017 Annual Report'!CL12</f>
        <v>0</v>
      </c>
      <c r="BA61" s="603">
        <f>+'7 - 2015-2017 Annual Report'!CM12</f>
        <v>0</v>
      </c>
      <c r="BB61" s="603">
        <f>+'7 - 2015-2017 Annual Report'!CN12</f>
        <v>0</v>
      </c>
      <c r="BC61" s="603">
        <f>+'7 - 2015-2017 Annual Report'!CO12</f>
        <v>0</v>
      </c>
      <c r="BD61" s="603">
        <f>+'7 - 2015-2017 Annual Report'!CP12</f>
        <v>0</v>
      </c>
      <c r="BE61" s="603">
        <f>+'7 - 2015-2017 Annual Report'!CQ12</f>
        <v>0</v>
      </c>
      <c r="BF61" s="603">
        <f>+'7 - 2015-2017 Annual Report'!CR12</f>
        <v>0</v>
      </c>
      <c r="BG61" s="603">
        <f>+'7 - 2015-2017 Annual Report'!CS12</f>
        <v>0</v>
      </c>
      <c r="BH61" s="603">
        <f>+'7 - 2015-2017 Annual Report'!CT12</f>
        <v>0</v>
      </c>
      <c r="BI61" s="603">
        <f>+'7 - 2015-2017 Annual Report'!CU12</f>
        <v>0</v>
      </c>
      <c r="BJ61" s="603">
        <f>+'7 - 2015-2017 Annual Report'!CV12</f>
        <v>0</v>
      </c>
      <c r="BK61" s="603">
        <f>+'7 - 2015-2017 Annual Report'!CW12</f>
        <v>0</v>
      </c>
      <c r="BL61" s="603">
        <f>+'7 - 2015-2017 Annual Report'!CX12</f>
        <v>0</v>
      </c>
      <c r="BM61" s="603">
        <f>+'7 - 2015-2017 Annual Report'!CY12</f>
        <v>0</v>
      </c>
      <c r="BN61" s="603">
        <f>+'7 - 2015-2017 Annual Report'!CZ12</f>
        <v>0</v>
      </c>
      <c r="BO61" s="603">
        <f>+'7 - 2015-2017 Annual Report'!DA12</f>
        <v>0</v>
      </c>
      <c r="BP61" s="603">
        <f>+'7 - 2015-2017 Annual Report'!DB12</f>
        <v>0</v>
      </c>
      <c r="BQ61" s="603">
        <f>+'7 - 2015-2017 Annual Report'!DC12</f>
        <v>0</v>
      </c>
      <c r="BR61" s="603">
        <f>+'7 - 2015-2017 Annual Report'!DD12</f>
        <v>0</v>
      </c>
      <c r="BS61" s="603">
        <f>+'7 - 2015-2017 Annual Report'!DE12</f>
        <v>0</v>
      </c>
      <c r="BT61" s="603">
        <f>+'7 - 2015-2017 Annual Report'!DF12</f>
        <v>0</v>
      </c>
    </row>
    <row r="62" spans="2:73">
      <c r="B62" s="599"/>
      <c r="C62" s="527">
        <v>336</v>
      </c>
      <c r="D62" s="527" t="s">
        <v>119</v>
      </c>
      <c r="E62" s="599" t="s">
        <v>1074</v>
      </c>
      <c r="F62" s="527"/>
      <c r="G62" s="599"/>
      <c r="H62" s="527">
        <v>2016</v>
      </c>
      <c r="I62" s="558" t="s">
        <v>568</v>
      </c>
      <c r="J62" s="558" t="s">
        <v>574</v>
      </c>
      <c r="K62" s="39"/>
      <c r="L62" s="603"/>
      <c r="M62" s="603"/>
      <c r="N62" s="603"/>
      <c r="O62" s="603"/>
      <c r="P62" s="603"/>
      <c r="Q62" s="603">
        <f>+'7 - 2015-2017 Annual Report'!DU43</f>
        <v>2</v>
      </c>
      <c r="R62" s="603">
        <f>+'7 - 2015-2017 Annual Report'!DV43</f>
        <v>2</v>
      </c>
      <c r="S62" s="603">
        <f>+'7 - 2015-2017 Annual Report'!DW43</f>
        <v>2</v>
      </c>
      <c r="T62" s="603">
        <f>+'7 - 2015-2017 Annual Report'!DX43</f>
        <v>2</v>
      </c>
      <c r="U62" s="603">
        <f>+'7 - 2015-2017 Annual Report'!DY43</f>
        <v>2</v>
      </c>
      <c r="V62" s="603">
        <f>+'7 - 2015-2017 Annual Report'!DZ43</f>
        <v>2</v>
      </c>
      <c r="W62" s="603">
        <f>+'7 - 2015-2017 Annual Report'!EA43</f>
        <v>1</v>
      </c>
      <c r="X62" s="603">
        <f>+'7 - 2015-2017 Annual Report'!EB43</f>
        <v>1</v>
      </c>
      <c r="Y62" s="603">
        <f>+'7 - 2015-2017 Annual Report'!EC43</f>
        <v>1</v>
      </c>
      <c r="Z62" s="603">
        <f>+'7 - 2015-2017 Annual Report'!ED43</f>
        <v>0</v>
      </c>
      <c r="AA62" s="603">
        <f>+'7 - 2015-2017 Annual Report'!EE43</f>
        <v>0</v>
      </c>
      <c r="AB62" s="603">
        <f>+'7 - 2015-2017 Annual Report'!EF43</f>
        <v>0</v>
      </c>
      <c r="AC62" s="603">
        <f>+'7 - 2015-2017 Annual Report'!EG43</f>
        <v>0</v>
      </c>
      <c r="AD62" s="603">
        <f>+'7 - 2015-2017 Annual Report'!EH43</f>
        <v>0</v>
      </c>
      <c r="AE62" s="603">
        <f>+'7 - 2015-2017 Annual Report'!EI43</f>
        <v>0</v>
      </c>
      <c r="AF62" s="603">
        <f>+'7 - 2015-2017 Annual Report'!EJ43</f>
        <v>0</v>
      </c>
      <c r="AG62" s="603">
        <f>+'7 - 2015-2017 Annual Report'!EK43</f>
        <v>0</v>
      </c>
      <c r="AH62" s="603">
        <f>+'7 - 2015-2017 Annual Report'!EL43</f>
        <v>0</v>
      </c>
      <c r="AI62" s="603">
        <f>+'7 - 2015-2017 Annual Report'!EM43</f>
        <v>0</v>
      </c>
      <c r="AJ62" s="603">
        <f>+'7 - 2015-2017 Annual Report'!EN43</f>
        <v>0</v>
      </c>
      <c r="AK62" s="603">
        <f>+'7 - 2015-2017 Annual Report'!EO43</f>
        <v>0</v>
      </c>
      <c r="AL62" s="603">
        <f>+'7 - 2015-2017 Annual Report'!EP43</f>
        <v>0</v>
      </c>
      <c r="AM62" s="603">
        <f>+'7 - 2015-2017 Annual Report'!EQ43</f>
        <v>0</v>
      </c>
      <c r="AN62" s="603">
        <f>+'7 - 2015-2017 Annual Report'!ER43</f>
        <v>0</v>
      </c>
      <c r="AO62" s="603">
        <f>+'7 - 2015-2017 Annual Report'!ES43</f>
        <v>0</v>
      </c>
      <c r="AP62" s="39"/>
      <c r="AQ62" s="603"/>
      <c r="AR62" s="603"/>
      <c r="AS62" s="603"/>
      <c r="AT62" s="603"/>
      <c r="AU62" s="603"/>
      <c r="AV62" s="603">
        <f>+'7 - 2015-2017 Annual Report'!CH43</f>
        <v>9281</v>
      </c>
      <c r="AW62" s="603">
        <f>+'7 - 2015-2017 Annual Report'!CI43</f>
        <v>9281</v>
      </c>
      <c r="AX62" s="603">
        <f>+'7 - 2015-2017 Annual Report'!CJ43</f>
        <v>9281</v>
      </c>
      <c r="AY62" s="603">
        <f>+'7 - 2015-2017 Annual Report'!CK43</f>
        <v>9280</v>
      </c>
      <c r="AZ62" s="603">
        <f>+'7 - 2015-2017 Annual Report'!CL43</f>
        <v>9280</v>
      </c>
      <c r="BA62" s="603">
        <f>+'7 - 2015-2017 Annual Report'!CM43</f>
        <v>9065</v>
      </c>
      <c r="BB62" s="603">
        <f>+'7 - 2015-2017 Annual Report'!CN43</f>
        <v>5804</v>
      </c>
      <c r="BC62" s="603">
        <f>+'7 - 2015-2017 Annual Report'!CO43</f>
        <v>3796</v>
      </c>
      <c r="BD62" s="603">
        <f>+'7 - 2015-2017 Annual Report'!CP43</f>
        <v>2976</v>
      </c>
      <c r="BE62" s="603">
        <f>+'7 - 2015-2017 Annual Report'!CQ43</f>
        <v>350</v>
      </c>
      <c r="BF62" s="603">
        <f>+'7 - 2015-2017 Annual Report'!CR43</f>
        <v>59</v>
      </c>
      <c r="BG62" s="603">
        <f>+'7 - 2015-2017 Annual Report'!CS43</f>
        <v>0</v>
      </c>
      <c r="BH62" s="603">
        <f>+'7 - 2015-2017 Annual Report'!CT43</f>
        <v>0</v>
      </c>
      <c r="BI62" s="603">
        <f>+'7 - 2015-2017 Annual Report'!CU43</f>
        <v>0</v>
      </c>
      <c r="BJ62" s="603">
        <f>+'7 - 2015-2017 Annual Report'!CV43</f>
        <v>0</v>
      </c>
      <c r="BK62" s="603">
        <f>+'7 - 2015-2017 Annual Report'!CW43</f>
        <v>0</v>
      </c>
      <c r="BL62" s="603">
        <f>+'7 - 2015-2017 Annual Report'!CX43</f>
        <v>0</v>
      </c>
      <c r="BM62" s="603">
        <f>+'7 - 2015-2017 Annual Report'!CY43</f>
        <v>0</v>
      </c>
      <c r="BN62" s="603">
        <f>+'7 - 2015-2017 Annual Report'!CZ43</f>
        <v>0</v>
      </c>
      <c r="BO62" s="603">
        <f>+'7 - 2015-2017 Annual Report'!DA43</f>
        <v>0</v>
      </c>
      <c r="BP62" s="603">
        <f>+'7 - 2015-2017 Annual Report'!DB43</f>
        <v>0</v>
      </c>
      <c r="BQ62" s="603">
        <f>+'7 - 2015-2017 Annual Report'!DC43</f>
        <v>0</v>
      </c>
      <c r="BR62" s="603">
        <f>+'7 - 2015-2017 Annual Report'!DD43</f>
        <v>0</v>
      </c>
      <c r="BS62" s="603">
        <f>+'7 - 2015-2017 Annual Report'!DE43</f>
        <v>0</v>
      </c>
      <c r="BT62" s="603">
        <f>+'7 - 2015-2017 Annual Report'!DF43</f>
        <v>0</v>
      </c>
    </row>
    <row r="63" spans="2:73">
      <c r="B63" s="599"/>
      <c r="C63" s="527">
        <v>152</v>
      </c>
      <c r="D63" s="527" t="s">
        <v>653</v>
      </c>
      <c r="E63" s="599" t="s">
        <v>1115</v>
      </c>
      <c r="F63" s="527"/>
      <c r="G63" s="599"/>
      <c r="H63" s="527">
        <v>2015</v>
      </c>
      <c r="I63" s="558" t="s">
        <v>567</v>
      </c>
      <c r="J63" s="558" t="s">
        <v>574</v>
      </c>
      <c r="K63" s="39"/>
      <c r="L63" s="603"/>
      <c r="M63" s="603"/>
      <c r="N63" s="603"/>
      <c r="O63" s="603"/>
      <c r="P63" s="603">
        <f>+'7 - 2015-2017 Annual Report'!DT22</f>
        <v>1</v>
      </c>
      <c r="Q63" s="603">
        <f>+'7 - 2015-2017 Annual Report'!DU22</f>
        <v>1</v>
      </c>
      <c r="R63" s="603">
        <f>+'7 - 2015-2017 Annual Report'!DV22</f>
        <v>1</v>
      </c>
      <c r="S63" s="603">
        <f>+'7 - 2015-2017 Annual Report'!DW22</f>
        <v>1</v>
      </c>
      <c r="T63" s="603">
        <f>+'7 - 2015-2017 Annual Report'!DX22</f>
        <v>1</v>
      </c>
      <c r="U63" s="603">
        <f>+'7 - 2015-2017 Annual Report'!DY22</f>
        <v>1</v>
      </c>
      <c r="V63" s="603">
        <f>+'7 - 2015-2017 Annual Report'!DZ22</f>
        <v>1</v>
      </c>
      <c r="W63" s="603">
        <f>+'7 - 2015-2017 Annual Report'!EA22</f>
        <v>1</v>
      </c>
      <c r="X63" s="603">
        <f>+'7 - 2015-2017 Annual Report'!EB22</f>
        <v>1</v>
      </c>
      <c r="Y63" s="603">
        <f>+'7 - 2015-2017 Annual Report'!EC22</f>
        <v>1</v>
      </c>
      <c r="Z63" s="603">
        <f>+'7 - 2015-2017 Annual Report'!ED22</f>
        <v>1</v>
      </c>
      <c r="AA63" s="603">
        <f>+'7 - 2015-2017 Annual Report'!EE22</f>
        <v>1</v>
      </c>
      <c r="AB63" s="603">
        <f>+'7 - 2015-2017 Annual Report'!EF22</f>
        <v>1</v>
      </c>
      <c r="AC63" s="603">
        <f>+'7 - 2015-2017 Annual Report'!EG22</f>
        <v>1</v>
      </c>
      <c r="AD63" s="603">
        <f>+'7 - 2015-2017 Annual Report'!EH22</f>
        <v>1</v>
      </c>
      <c r="AE63" s="603">
        <f>+'7 - 2015-2017 Annual Report'!EI22</f>
        <v>1</v>
      </c>
      <c r="AF63" s="603">
        <f>+'7 - 2015-2017 Annual Report'!EJ22</f>
        <v>1</v>
      </c>
      <c r="AG63" s="603">
        <f>+'7 - 2015-2017 Annual Report'!EK22</f>
        <v>1</v>
      </c>
      <c r="AH63" s="603">
        <f>+'7 - 2015-2017 Annual Report'!EL22</f>
        <v>1</v>
      </c>
      <c r="AI63" s="603">
        <f>+'7 - 2015-2017 Annual Report'!EM22</f>
        <v>0</v>
      </c>
      <c r="AJ63" s="603">
        <f>+'7 - 2015-2017 Annual Report'!EN22</f>
        <v>0</v>
      </c>
      <c r="AK63" s="603">
        <f>+'7 - 2015-2017 Annual Report'!EO22</f>
        <v>0</v>
      </c>
      <c r="AL63" s="603">
        <f>+'7 - 2015-2017 Annual Report'!EP22</f>
        <v>0</v>
      </c>
      <c r="AM63" s="603">
        <f>+'7 - 2015-2017 Annual Report'!EQ22</f>
        <v>0</v>
      </c>
      <c r="AN63" s="603">
        <f>+'7 - 2015-2017 Annual Report'!ER22</f>
        <v>0</v>
      </c>
      <c r="AO63" s="603">
        <f>+'7 - 2015-2017 Annual Report'!ES22</f>
        <v>0</v>
      </c>
      <c r="AP63" s="39"/>
      <c r="AQ63" s="603"/>
      <c r="AR63" s="603"/>
      <c r="AS63" s="603"/>
      <c r="AT63" s="603"/>
      <c r="AU63" s="603">
        <f>+'7 - 2015-2017 Annual Report'!CG22</f>
        <v>1934</v>
      </c>
      <c r="AV63" s="603">
        <f>+'7 - 2015-2017 Annual Report'!CH22</f>
        <v>1934</v>
      </c>
      <c r="AW63" s="603">
        <f>+'7 - 2015-2017 Annual Report'!CI22</f>
        <v>1934</v>
      </c>
      <c r="AX63" s="603">
        <f>+'7 - 2015-2017 Annual Report'!CJ22</f>
        <v>1934</v>
      </c>
      <c r="AY63" s="603">
        <f>+'7 - 2015-2017 Annual Report'!CK22</f>
        <v>1934</v>
      </c>
      <c r="AZ63" s="603">
        <f>+'7 - 2015-2017 Annual Report'!CL22</f>
        <v>1934</v>
      </c>
      <c r="BA63" s="603">
        <f>+'7 - 2015-2017 Annual Report'!CM22</f>
        <v>1934</v>
      </c>
      <c r="BB63" s="603">
        <f>+'7 - 2015-2017 Annual Report'!CN22</f>
        <v>1934</v>
      </c>
      <c r="BC63" s="603">
        <f>+'7 - 2015-2017 Annual Report'!CO22</f>
        <v>1934</v>
      </c>
      <c r="BD63" s="603">
        <f>+'7 - 2015-2017 Annual Report'!CP22</f>
        <v>1934</v>
      </c>
      <c r="BE63" s="603">
        <f>+'7 - 2015-2017 Annual Report'!CQ22</f>
        <v>1934</v>
      </c>
      <c r="BF63" s="603">
        <f>+'7 - 2015-2017 Annual Report'!CR22</f>
        <v>1934</v>
      </c>
      <c r="BG63" s="603">
        <f>+'7 - 2015-2017 Annual Report'!CS22</f>
        <v>1934</v>
      </c>
      <c r="BH63" s="603">
        <f>+'7 - 2015-2017 Annual Report'!CT22</f>
        <v>1934</v>
      </c>
      <c r="BI63" s="603">
        <f>+'7 - 2015-2017 Annual Report'!CU22</f>
        <v>1934</v>
      </c>
      <c r="BJ63" s="603">
        <f>+'7 - 2015-2017 Annual Report'!CV22</f>
        <v>1934</v>
      </c>
      <c r="BK63" s="603">
        <f>+'7 - 2015-2017 Annual Report'!CW22</f>
        <v>1934</v>
      </c>
      <c r="BL63" s="603">
        <f>+'7 - 2015-2017 Annual Report'!CX22</f>
        <v>1934</v>
      </c>
      <c r="BM63" s="603">
        <f>+'7 - 2015-2017 Annual Report'!CY22</f>
        <v>1934</v>
      </c>
      <c r="BN63" s="603">
        <f>+'7 - 2015-2017 Annual Report'!CZ22</f>
        <v>0</v>
      </c>
      <c r="BO63" s="603">
        <f>+'7 - 2015-2017 Annual Report'!DA22</f>
        <v>0</v>
      </c>
      <c r="BP63" s="603">
        <f>+'7 - 2015-2017 Annual Report'!DB22</f>
        <v>0</v>
      </c>
      <c r="BQ63" s="603">
        <f>+'7 - 2015-2017 Annual Report'!DC22</f>
        <v>0</v>
      </c>
      <c r="BR63" s="603">
        <f>+'7 - 2015-2017 Annual Report'!DD22</f>
        <v>0</v>
      </c>
      <c r="BS63" s="603">
        <f>+'7 - 2015-2017 Annual Report'!DE22</f>
        <v>0</v>
      </c>
      <c r="BT63" s="603">
        <f>+'7 - 2015-2017 Annual Report'!DF22</f>
        <v>0</v>
      </c>
    </row>
    <row r="64" spans="2:73">
      <c r="B64" s="599"/>
      <c r="C64" s="527">
        <v>331</v>
      </c>
      <c r="D64" s="527" t="s">
        <v>1055</v>
      </c>
      <c r="E64" s="599" t="s">
        <v>1074</v>
      </c>
      <c r="F64" s="527"/>
      <c r="G64" s="599"/>
      <c r="H64" s="527">
        <v>2016</v>
      </c>
      <c r="I64" s="558" t="s">
        <v>568</v>
      </c>
      <c r="J64" s="558" t="s">
        <v>574</v>
      </c>
      <c r="K64" s="39"/>
      <c r="L64" s="603"/>
      <c r="M64" s="603"/>
      <c r="N64" s="603"/>
      <c r="O64" s="603"/>
      <c r="P64" s="603"/>
      <c r="Q64" s="603">
        <f>+'7 - 2015-2017 Annual Report'!DU41</f>
        <v>1</v>
      </c>
      <c r="R64" s="603">
        <f>+'7 - 2015-2017 Annual Report'!DV41</f>
        <v>1</v>
      </c>
      <c r="S64" s="603">
        <f>+'7 - 2015-2017 Annual Report'!DW41</f>
        <v>1</v>
      </c>
      <c r="T64" s="603">
        <f>+'7 - 2015-2017 Annual Report'!DX41</f>
        <v>1</v>
      </c>
      <c r="U64" s="603">
        <f>+'7 - 2015-2017 Annual Report'!DY41</f>
        <v>1</v>
      </c>
      <c r="V64" s="603">
        <f>+'7 - 2015-2017 Annual Report'!DZ41</f>
        <v>1</v>
      </c>
      <c r="W64" s="603">
        <f>+'7 - 2015-2017 Annual Report'!EA41</f>
        <v>1</v>
      </c>
      <c r="X64" s="603">
        <f>+'7 - 2015-2017 Annual Report'!EB41</f>
        <v>1</v>
      </c>
      <c r="Y64" s="603">
        <f>+'7 - 2015-2017 Annual Report'!EC41</f>
        <v>1</v>
      </c>
      <c r="Z64" s="603">
        <f>+'7 - 2015-2017 Annual Report'!ED41</f>
        <v>1</v>
      </c>
      <c r="AA64" s="603">
        <f>+'7 - 2015-2017 Annual Report'!EE41</f>
        <v>1</v>
      </c>
      <c r="AB64" s="603">
        <f>+'7 - 2015-2017 Annual Report'!EF41</f>
        <v>1</v>
      </c>
      <c r="AC64" s="603">
        <f>+'7 - 2015-2017 Annual Report'!EG41</f>
        <v>1</v>
      </c>
      <c r="AD64" s="603">
        <f>+'7 - 2015-2017 Annual Report'!EH41</f>
        <v>1</v>
      </c>
      <c r="AE64" s="603">
        <f>+'7 - 2015-2017 Annual Report'!EI41</f>
        <v>1</v>
      </c>
      <c r="AF64" s="603">
        <f>+'7 - 2015-2017 Annual Report'!EJ41</f>
        <v>1</v>
      </c>
      <c r="AG64" s="603">
        <f>+'7 - 2015-2017 Annual Report'!EK41</f>
        <v>1</v>
      </c>
      <c r="AH64" s="603">
        <f>+'7 - 2015-2017 Annual Report'!EL41</f>
        <v>1</v>
      </c>
      <c r="AI64" s="603">
        <f>+'7 - 2015-2017 Annual Report'!EM41</f>
        <v>1</v>
      </c>
      <c r="AJ64" s="603">
        <f>+'7 - 2015-2017 Annual Report'!EN41</f>
        <v>0</v>
      </c>
      <c r="AK64" s="603">
        <f>+'7 - 2015-2017 Annual Report'!EO41</f>
        <v>0</v>
      </c>
      <c r="AL64" s="603">
        <f>+'7 - 2015-2017 Annual Report'!EP41</f>
        <v>0</v>
      </c>
      <c r="AM64" s="603">
        <f>+'7 - 2015-2017 Annual Report'!EQ41</f>
        <v>0</v>
      </c>
      <c r="AN64" s="603">
        <f>+'7 - 2015-2017 Annual Report'!ER41</f>
        <v>0</v>
      </c>
      <c r="AO64" s="603">
        <f>+'7 - 2015-2017 Annual Report'!ES41</f>
        <v>0</v>
      </c>
      <c r="AP64" s="39"/>
      <c r="AQ64" s="603"/>
      <c r="AR64" s="603"/>
      <c r="AS64" s="603"/>
      <c r="AT64" s="603"/>
      <c r="AU64" s="603"/>
      <c r="AV64" s="603">
        <f>+'7 - 2015-2017 Annual Report'!CH41</f>
        <v>1914</v>
      </c>
      <c r="AW64" s="603">
        <f>+'7 - 2015-2017 Annual Report'!CI41</f>
        <v>1914</v>
      </c>
      <c r="AX64" s="603">
        <f>+'7 - 2015-2017 Annual Report'!CJ41</f>
        <v>1914</v>
      </c>
      <c r="AY64" s="603">
        <f>+'7 - 2015-2017 Annual Report'!CK41</f>
        <v>1914</v>
      </c>
      <c r="AZ64" s="603">
        <f>+'7 - 2015-2017 Annual Report'!CL41</f>
        <v>1914</v>
      </c>
      <c r="BA64" s="603">
        <f>+'7 - 2015-2017 Annual Report'!CM41</f>
        <v>1914</v>
      </c>
      <c r="BB64" s="603">
        <f>+'7 - 2015-2017 Annual Report'!CN41</f>
        <v>1914</v>
      </c>
      <c r="BC64" s="603">
        <f>+'7 - 2015-2017 Annual Report'!CO41</f>
        <v>1914</v>
      </c>
      <c r="BD64" s="603">
        <f>+'7 - 2015-2017 Annual Report'!CP41</f>
        <v>1914</v>
      </c>
      <c r="BE64" s="603">
        <f>+'7 - 2015-2017 Annual Report'!CQ41</f>
        <v>1914</v>
      </c>
      <c r="BF64" s="603">
        <f>+'7 - 2015-2017 Annual Report'!CR41</f>
        <v>1914</v>
      </c>
      <c r="BG64" s="603">
        <f>+'7 - 2015-2017 Annual Report'!CS41</f>
        <v>1914</v>
      </c>
      <c r="BH64" s="603">
        <f>+'7 - 2015-2017 Annual Report'!CT41</f>
        <v>1914</v>
      </c>
      <c r="BI64" s="603">
        <f>+'7 - 2015-2017 Annual Report'!CU41</f>
        <v>1914</v>
      </c>
      <c r="BJ64" s="603">
        <f>+'7 - 2015-2017 Annual Report'!CV41</f>
        <v>1914</v>
      </c>
      <c r="BK64" s="603">
        <f>+'7 - 2015-2017 Annual Report'!CW41</f>
        <v>1914</v>
      </c>
      <c r="BL64" s="603">
        <f>+'7 - 2015-2017 Annual Report'!CX41</f>
        <v>1914</v>
      </c>
      <c r="BM64" s="603">
        <f>+'7 - 2015-2017 Annual Report'!CY41</f>
        <v>1914</v>
      </c>
      <c r="BN64" s="603">
        <f>+'7 - 2015-2017 Annual Report'!CZ41</f>
        <v>1914</v>
      </c>
      <c r="BO64" s="603">
        <f>+'7 - 2015-2017 Annual Report'!DA41</f>
        <v>0</v>
      </c>
      <c r="BP64" s="603">
        <f>+'7 - 2015-2017 Annual Report'!DB41</f>
        <v>0</v>
      </c>
      <c r="BQ64" s="603">
        <f>+'7 - 2015-2017 Annual Report'!DC41</f>
        <v>0</v>
      </c>
      <c r="BR64" s="603">
        <f>+'7 - 2015-2017 Annual Report'!DD41</f>
        <v>0</v>
      </c>
      <c r="BS64" s="603">
        <f>+'7 - 2015-2017 Annual Report'!DE41</f>
        <v>0</v>
      </c>
      <c r="BT64" s="603">
        <f>+'7 - 2015-2017 Annual Report'!DF41</f>
        <v>0</v>
      </c>
    </row>
    <row r="65" spans="2:73">
      <c r="B65" s="599"/>
      <c r="C65" s="599"/>
      <c r="D65" s="599" t="s">
        <v>114</v>
      </c>
      <c r="E65" s="599" t="s">
        <v>1113</v>
      </c>
      <c r="F65" s="599"/>
      <c r="G65" s="599"/>
      <c r="H65" s="599">
        <v>2019</v>
      </c>
      <c r="I65" s="558"/>
      <c r="J65" s="558" t="s">
        <v>581</v>
      </c>
      <c r="K65" s="39"/>
      <c r="L65" s="603"/>
      <c r="M65" s="603"/>
      <c r="N65" s="603"/>
      <c r="O65" s="603"/>
      <c r="P65" s="603"/>
      <c r="Q65" s="603"/>
      <c r="R65" s="603"/>
      <c r="S65" s="603"/>
      <c r="T65" s="603">
        <f>'[2]2019 Net Verified KW'!$E$5</f>
        <v>1</v>
      </c>
      <c r="U65" s="603">
        <f>'[2]2019 Net Verified KW'!$E$5</f>
        <v>1</v>
      </c>
      <c r="V65" s="603">
        <f>'[2]2019 Net Verified KW'!$E$5</f>
        <v>1</v>
      </c>
      <c r="W65" s="603">
        <f>'[2]2019 Net Verified KW'!$E$5</f>
        <v>1</v>
      </c>
      <c r="X65" s="603">
        <f>'[2]2019 Net Verified KW'!$E$5</f>
        <v>1</v>
      </c>
      <c r="Y65" s="603">
        <f>'[2]2019 Net Verified KW'!$E$5</f>
        <v>1</v>
      </c>
      <c r="Z65" s="603"/>
      <c r="AA65" s="603"/>
      <c r="AB65" s="603"/>
      <c r="AC65" s="603"/>
      <c r="AD65" s="603"/>
      <c r="AE65" s="603"/>
      <c r="AF65" s="603"/>
      <c r="AG65" s="603"/>
      <c r="AH65" s="603"/>
      <c r="AI65" s="603"/>
      <c r="AJ65" s="603"/>
      <c r="AK65" s="603"/>
      <c r="AL65" s="603"/>
      <c r="AM65" s="603"/>
      <c r="AN65" s="603"/>
      <c r="AO65" s="603"/>
      <c r="AP65" s="39"/>
      <c r="AQ65" s="603"/>
      <c r="AR65" s="603"/>
      <c r="AS65" s="603"/>
      <c r="AT65" s="603"/>
      <c r="AU65" s="603"/>
      <c r="AV65" s="603"/>
      <c r="AW65" s="603"/>
      <c r="AX65" s="603"/>
      <c r="AY65" s="603">
        <f>'[5]LDC Progress'!$BQ$6/4*8</f>
        <v>3780</v>
      </c>
      <c r="AZ65" s="603">
        <f>'[5]LDC Progress'!$BQ$6/4*8</f>
        <v>3780</v>
      </c>
      <c r="BA65" s="603">
        <f>'[5]LDC Progress'!$BQ$6/4*8</f>
        <v>3780</v>
      </c>
      <c r="BB65" s="603">
        <f>'[5]LDC Progress'!$BQ$6/4*8</f>
        <v>3780</v>
      </c>
      <c r="BC65" s="603">
        <f>'[5]LDC Progress'!$BQ$6/4*8</f>
        <v>3780</v>
      </c>
      <c r="BD65" s="603">
        <f>'[5]LDC Progress'!$BQ$6/4*8</f>
        <v>3780</v>
      </c>
      <c r="BE65" s="603"/>
      <c r="BF65" s="603"/>
      <c r="BG65" s="603"/>
      <c r="BH65" s="603"/>
      <c r="BI65" s="603"/>
      <c r="BJ65" s="603"/>
      <c r="BK65" s="603"/>
      <c r="BL65" s="603"/>
      <c r="BM65" s="603"/>
      <c r="BN65" s="603"/>
      <c r="BO65" s="603"/>
      <c r="BP65" s="603"/>
      <c r="BQ65" s="603"/>
      <c r="BR65" s="603"/>
      <c r="BS65" s="603"/>
      <c r="BT65" s="603"/>
    </row>
    <row r="66" spans="2:73">
      <c r="B66" s="599"/>
      <c r="C66" s="527">
        <v>70</v>
      </c>
      <c r="D66" s="527" t="s">
        <v>653</v>
      </c>
      <c r="E66" s="599">
        <v>2015</v>
      </c>
      <c r="F66" s="527"/>
      <c r="G66" s="599"/>
      <c r="H66" s="527">
        <v>2015</v>
      </c>
      <c r="I66" s="558" t="s">
        <v>567</v>
      </c>
      <c r="J66" s="558" t="s">
        <v>581</v>
      </c>
      <c r="K66" s="39"/>
      <c r="L66" s="603"/>
      <c r="M66" s="603"/>
      <c r="N66" s="603"/>
      <c r="O66" s="603"/>
      <c r="P66" s="603">
        <f>+'7 - 2015-2017 Annual Report'!DT11</f>
        <v>26</v>
      </c>
      <c r="Q66" s="603">
        <f>+'7 - 2015-2017 Annual Report'!DU11</f>
        <v>26</v>
      </c>
      <c r="R66" s="603">
        <f>+'7 - 2015-2017 Annual Report'!DV11</f>
        <v>26</v>
      </c>
      <c r="S66" s="603">
        <f>+'7 - 2015-2017 Annual Report'!DW11</f>
        <v>26</v>
      </c>
      <c r="T66" s="603">
        <f>+'7 - 2015-2017 Annual Report'!DX11</f>
        <v>26</v>
      </c>
      <c r="U66" s="603">
        <f>+'7 - 2015-2017 Annual Report'!DY11</f>
        <v>26</v>
      </c>
      <c r="V66" s="603">
        <f>+'7 - 2015-2017 Annual Report'!DZ11</f>
        <v>26</v>
      </c>
      <c r="W66" s="603">
        <f>+'7 - 2015-2017 Annual Report'!EA11</f>
        <v>26</v>
      </c>
      <c r="X66" s="603">
        <f>+'7 - 2015-2017 Annual Report'!EB11</f>
        <v>26</v>
      </c>
      <c r="Y66" s="603">
        <f>+'7 - 2015-2017 Annual Report'!EC11</f>
        <v>26</v>
      </c>
      <c r="Z66" s="603">
        <f>+'7 - 2015-2017 Annual Report'!ED11</f>
        <v>26</v>
      </c>
      <c r="AA66" s="603">
        <f>+'7 - 2015-2017 Annual Report'!EE11</f>
        <v>26</v>
      </c>
      <c r="AB66" s="603">
        <f>+'7 - 2015-2017 Annual Report'!EF11</f>
        <v>26</v>
      </c>
      <c r="AC66" s="603">
        <f>+'7 - 2015-2017 Annual Report'!EG11</f>
        <v>26</v>
      </c>
      <c r="AD66" s="603">
        <f>+'7 - 2015-2017 Annual Report'!EH11</f>
        <v>26</v>
      </c>
      <c r="AE66" s="603">
        <f>+'7 - 2015-2017 Annual Report'!EI11</f>
        <v>26</v>
      </c>
      <c r="AF66" s="603">
        <f>+'7 - 2015-2017 Annual Report'!EJ11</f>
        <v>26</v>
      </c>
      <c r="AG66" s="603">
        <f>+'7 - 2015-2017 Annual Report'!EK11</f>
        <v>26</v>
      </c>
      <c r="AH66" s="603">
        <f>+'7 - 2015-2017 Annual Report'!EL11</f>
        <v>24</v>
      </c>
      <c r="AI66" s="603">
        <f>+'7 - 2015-2017 Annual Report'!EM11</f>
        <v>0</v>
      </c>
      <c r="AJ66" s="603">
        <f>+'7 - 2015-2017 Annual Report'!EN11</f>
        <v>0</v>
      </c>
      <c r="AK66" s="603">
        <f>+'7 - 2015-2017 Annual Report'!EO11</f>
        <v>0</v>
      </c>
      <c r="AL66" s="603">
        <f>+'7 - 2015-2017 Annual Report'!EP11</f>
        <v>0</v>
      </c>
      <c r="AM66" s="603">
        <f>+'7 - 2015-2017 Annual Report'!EQ11</f>
        <v>0</v>
      </c>
      <c r="AN66" s="603">
        <f>+'7 - 2015-2017 Annual Report'!ER11</f>
        <v>0</v>
      </c>
      <c r="AO66" s="603">
        <f>+'7 - 2015-2017 Annual Report'!ES11</f>
        <v>0</v>
      </c>
      <c r="AP66" s="39"/>
      <c r="AQ66" s="603"/>
      <c r="AR66" s="603"/>
      <c r="AS66" s="603"/>
      <c r="AT66" s="603"/>
      <c r="AU66" s="603">
        <f>+'7 - 2015-2017 Annual Report'!CG11</f>
        <v>50362</v>
      </c>
      <c r="AV66" s="603">
        <f>+'7 - 2015-2017 Annual Report'!CH11</f>
        <v>50362</v>
      </c>
      <c r="AW66" s="603">
        <f>+'7 - 2015-2017 Annual Report'!CI11</f>
        <v>50362</v>
      </c>
      <c r="AX66" s="603">
        <f>+'7 - 2015-2017 Annual Report'!CJ11</f>
        <v>50362</v>
      </c>
      <c r="AY66" s="603">
        <f>+'7 - 2015-2017 Annual Report'!CK11</f>
        <v>50362</v>
      </c>
      <c r="AZ66" s="603">
        <f>+'7 - 2015-2017 Annual Report'!CL11</f>
        <v>50362</v>
      </c>
      <c r="BA66" s="603">
        <f>+'7 - 2015-2017 Annual Report'!CM11</f>
        <v>50362</v>
      </c>
      <c r="BB66" s="603">
        <f>+'7 - 2015-2017 Annual Report'!CN11</f>
        <v>50362</v>
      </c>
      <c r="BC66" s="603">
        <f>+'7 - 2015-2017 Annual Report'!CO11</f>
        <v>50362</v>
      </c>
      <c r="BD66" s="603">
        <f>+'7 - 2015-2017 Annual Report'!CP11</f>
        <v>50362</v>
      </c>
      <c r="BE66" s="603">
        <f>+'7 - 2015-2017 Annual Report'!CQ11</f>
        <v>50362</v>
      </c>
      <c r="BF66" s="603">
        <f>+'7 - 2015-2017 Annual Report'!CR11</f>
        <v>50362</v>
      </c>
      <c r="BG66" s="603">
        <f>+'7 - 2015-2017 Annual Report'!CS11</f>
        <v>50362</v>
      </c>
      <c r="BH66" s="603">
        <f>+'7 - 2015-2017 Annual Report'!CT11</f>
        <v>50362</v>
      </c>
      <c r="BI66" s="603">
        <f>+'7 - 2015-2017 Annual Report'!CU11</f>
        <v>50362</v>
      </c>
      <c r="BJ66" s="603">
        <f>+'7 - 2015-2017 Annual Report'!CV11</f>
        <v>50362</v>
      </c>
      <c r="BK66" s="603">
        <f>+'7 - 2015-2017 Annual Report'!CW11</f>
        <v>50362</v>
      </c>
      <c r="BL66" s="603">
        <f>+'7 - 2015-2017 Annual Report'!CX11</f>
        <v>50362</v>
      </c>
      <c r="BM66" s="603">
        <f>+'7 - 2015-2017 Annual Report'!CY11</f>
        <v>48996</v>
      </c>
      <c r="BN66" s="603">
        <f>+'7 - 2015-2017 Annual Report'!CZ11</f>
        <v>0</v>
      </c>
      <c r="BO66" s="603">
        <f>+'7 - 2015-2017 Annual Report'!DA11</f>
        <v>0</v>
      </c>
      <c r="BP66" s="603">
        <f>+'7 - 2015-2017 Annual Report'!DB11</f>
        <v>0</v>
      </c>
      <c r="BQ66" s="603">
        <f>+'7 - 2015-2017 Annual Report'!DC11</f>
        <v>0</v>
      </c>
      <c r="BR66" s="603">
        <f>+'7 - 2015-2017 Annual Report'!DD11</f>
        <v>0</v>
      </c>
      <c r="BS66" s="603">
        <f>+'7 - 2015-2017 Annual Report'!DE11</f>
        <v>0</v>
      </c>
      <c r="BT66" s="603">
        <f>+'7 - 2015-2017 Annual Report'!DF11</f>
        <v>0</v>
      </c>
    </row>
    <row r="67" spans="2:73">
      <c r="B67" s="599"/>
      <c r="C67" s="527">
        <v>341</v>
      </c>
      <c r="D67" s="527" t="s">
        <v>124</v>
      </c>
      <c r="E67" s="599" t="s">
        <v>1074</v>
      </c>
      <c r="F67" s="527"/>
      <c r="G67" s="599"/>
      <c r="H67" s="527">
        <v>2016</v>
      </c>
      <c r="I67" s="558" t="s">
        <v>568</v>
      </c>
      <c r="J67" s="558" t="s">
        <v>574</v>
      </c>
      <c r="K67" s="39"/>
      <c r="L67" s="603"/>
      <c r="M67" s="603"/>
      <c r="N67" s="603"/>
      <c r="O67" s="603"/>
      <c r="P67" s="603"/>
      <c r="Q67" s="603">
        <f>+'7 - 2015-2017 Annual Report'!DU44</f>
        <v>0</v>
      </c>
      <c r="R67" s="603">
        <f>+'7 - 2015-2017 Annual Report'!DV44</f>
        <v>0</v>
      </c>
      <c r="S67" s="603">
        <f>+'7 - 2015-2017 Annual Report'!DW44</f>
        <v>0</v>
      </c>
      <c r="T67" s="603">
        <f>+'7 - 2015-2017 Annual Report'!DX44</f>
        <v>0</v>
      </c>
      <c r="U67" s="603">
        <f>+'7 - 2015-2017 Annual Report'!DY44</f>
        <v>0</v>
      </c>
      <c r="V67" s="603">
        <f>+'7 - 2015-2017 Annual Report'!DZ44</f>
        <v>0</v>
      </c>
      <c r="W67" s="603">
        <f>+'7 - 2015-2017 Annual Report'!EA44</f>
        <v>0</v>
      </c>
      <c r="X67" s="603">
        <f>+'7 - 2015-2017 Annual Report'!EB44</f>
        <v>0</v>
      </c>
      <c r="Y67" s="603">
        <f>+'7 - 2015-2017 Annual Report'!EC44</f>
        <v>0</v>
      </c>
      <c r="Z67" s="603">
        <f>+'7 - 2015-2017 Annual Report'!ED44</f>
        <v>0</v>
      </c>
      <c r="AA67" s="603">
        <f>+'7 - 2015-2017 Annual Report'!EE44</f>
        <v>0</v>
      </c>
      <c r="AB67" s="603">
        <f>+'7 - 2015-2017 Annual Report'!EF44</f>
        <v>0</v>
      </c>
      <c r="AC67" s="603">
        <f>+'7 - 2015-2017 Annual Report'!EG44</f>
        <v>0</v>
      </c>
      <c r="AD67" s="603">
        <f>+'7 - 2015-2017 Annual Report'!EH44</f>
        <v>0</v>
      </c>
      <c r="AE67" s="603">
        <f>+'7 - 2015-2017 Annual Report'!EI44</f>
        <v>0</v>
      </c>
      <c r="AF67" s="603">
        <f>+'7 - 2015-2017 Annual Report'!EJ44</f>
        <v>0</v>
      </c>
      <c r="AG67" s="603">
        <f>+'7 - 2015-2017 Annual Report'!EK44</f>
        <v>0</v>
      </c>
      <c r="AH67" s="603">
        <f>+'7 - 2015-2017 Annual Report'!EL44</f>
        <v>0</v>
      </c>
      <c r="AI67" s="603">
        <f>+'7 - 2015-2017 Annual Report'!EM44</f>
        <v>0</v>
      </c>
      <c r="AJ67" s="603">
        <f>+'7 - 2015-2017 Annual Report'!EN44</f>
        <v>0</v>
      </c>
      <c r="AK67" s="603">
        <f>+'7 - 2015-2017 Annual Report'!EO44</f>
        <v>0</v>
      </c>
      <c r="AL67" s="603">
        <f>+'7 - 2015-2017 Annual Report'!EP44</f>
        <v>0</v>
      </c>
      <c r="AM67" s="603">
        <f>+'7 - 2015-2017 Annual Report'!EQ44</f>
        <v>0</v>
      </c>
      <c r="AN67" s="603">
        <f>+'7 - 2015-2017 Annual Report'!ER44</f>
        <v>0</v>
      </c>
      <c r="AO67" s="603">
        <f>+'7 - 2015-2017 Annual Report'!ES44</f>
        <v>0</v>
      </c>
      <c r="AP67" s="39"/>
      <c r="AQ67" s="603"/>
      <c r="AR67" s="603"/>
      <c r="AS67" s="603"/>
      <c r="AT67" s="603"/>
      <c r="AU67" s="603"/>
      <c r="AV67" s="603">
        <f>+'7 - 2015-2017 Annual Report'!CH44</f>
        <v>835</v>
      </c>
      <c r="AW67" s="603">
        <f>+'7 - 2015-2017 Annual Report'!CI44</f>
        <v>835</v>
      </c>
      <c r="AX67" s="603">
        <f>+'7 - 2015-2017 Annual Report'!CJ44</f>
        <v>835</v>
      </c>
      <c r="AY67" s="603">
        <f>+'7 - 2015-2017 Annual Report'!CK44</f>
        <v>835</v>
      </c>
      <c r="AZ67" s="603">
        <f>+'7 - 2015-2017 Annual Report'!CL44</f>
        <v>835</v>
      </c>
      <c r="BA67" s="603">
        <f>+'7 - 2015-2017 Annual Report'!CM44</f>
        <v>835</v>
      </c>
      <c r="BB67" s="603">
        <f>+'7 - 2015-2017 Annual Report'!CN44</f>
        <v>835</v>
      </c>
      <c r="BC67" s="603">
        <f>+'7 - 2015-2017 Annual Report'!CO44</f>
        <v>835</v>
      </c>
      <c r="BD67" s="603">
        <f>+'7 - 2015-2017 Annual Report'!CP44</f>
        <v>835</v>
      </c>
      <c r="BE67" s="603">
        <f>+'7 - 2015-2017 Annual Report'!CQ44</f>
        <v>835</v>
      </c>
      <c r="BF67" s="603">
        <f>+'7 - 2015-2017 Annual Report'!CR44</f>
        <v>835</v>
      </c>
      <c r="BG67" s="603">
        <f>+'7 - 2015-2017 Annual Report'!CS44</f>
        <v>835</v>
      </c>
      <c r="BH67" s="603">
        <f>+'7 - 2015-2017 Annual Report'!CT44</f>
        <v>0</v>
      </c>
      <c r="BI67" s="603">
        <f>+'7 - 2015-2017 Annual Report'!CU44</f>
        <v>0</v>
      </c>
      <c r="BJ67" s="603">
        <f>+'7 - 2015-2017 Annual Report'!CV44</f>
        <v>0</v>
      </c>
      <c r="BK67" s="603">
        <f>+'7 - 2015-2017 Annual Report'!CW44</f>
        <v>0</v>
      </c>
      <c r="BL67" s="603">
        <f>+'7 - 2015-2017 Annual Report'!CX44</f>
        <v>0</v>
      </c>
      <c r="BM67" s="603">
        <f>+'7 - 2015-2017 Annual Report'!CY44</f>
        <v>0</v>
      </c>
      <c r="BN67" s="603">
        <f>+'7 - 2015-2017 Annual Report'!CZ44</f>
        <v>0</v>
      </c>
      <c r="BO67" s="603">
        <f>+'7 - 2015-2017 Annual Report'!DA44</f>
        <v>0</v>
      </c>
      <c r="BP67" s="603">
        <f>+'7 - 2015-2017 Annual Report'!DB44</f>
        <v>0</v>
      </c>
      <c r="BQ67" s="603">
        <f>+'7 - 2015-2017 Annual Report'!DC44</f>
        <v>0</v>
      </c>
      <c r="BR67" s="603">
        <f>+'7 - 2015-2017 Annual Report'!DD44</f>
        <v>0</v>
      </c>
      <c r="BS67" s="603">
        <f>+'7 - 2015-2017 Annual Report'!DE44</f>
        <v>0</v>
      </c>
      <c r="BT67" s="603">
        <f>+'7 - 2015-2017 Annual Report'!DF44</f>
        <v>0</v>
      </c>
    </row>
    <row r="68" spans="2:73">
      <c r="B68" s="599"/>
      <c r="C68" s="527">
        <v>412</v>
      </c>
      <c r="D68" s="527" t="s">
        <v>1060</v>
      </c>
      <c r="E68" s="599" t="s">
        <v>1074</v>
      </c>
      <c r="F68" s="527"/>
      <c r="G68" s="599"/>
      <c r="H68" s="527">
        <v>2017</v>
      </c>
      <c r="I68" s="558" t="s">
        <v>569</v>
      </c>
      <c r="J68" s="558" t="s">
        <v>581</v>
      </c>
      <c r="K68" s="39"/>
      <c r="L68" s="603"/>
      <c r="M68" s="603"/>
      <c r="N68" s="603"/>
      <c r="O68" s="603"/>
      <c r="P68" s="603"/>
      <c r="Q68" s="603"/>
      <c r="R68" s="603">
        <f>+'7 - 2015-2017 Annual Report'!DV49</f>
        <v>31</v>
      </c>
      <c r="S68" s="603">
        <f>+'7 - 2015-2017 Annual Report'!DW49</f>
        <v>22</v>
      </c>
      <c r="T68" s="603">
        <f>+'7 - 2015-2017 Annual Report'!DX49</f>
        <v>22</v>
      </c>
      <c r="U68" s="603">
        <f>+'7 - 2015-2017 Annual Report'!DY49</f>
        <v>22</v>
      </c>
      <c r="V68" s="603">
        <f>+'7 - 2015-2017 Annual Report'!DZ49</f>
        <v>22</v>
      </c>
      <c r="W68" s="603">
        <f>+'7 - 2015-2017 Annual Report'!EA49</f>
        <v>22</v>
      </c>
      <c r="X68" s="603">
        <f>+'7 - 2015-2017 Annual Report'!EB49</f>
        <v>22</v>
      </c>
      <c r="Y68" s="603">
        <f>+'7 - 2015-2017 Annual Report'!EC49</f>
        <v>22</v>
      </c>
      <c r="Z68" s="603">
        <f>+'7 - 2015-2017 Annual Report'!ED49</f>
        <v>22</v>
      </c>
      <c r="AA68" s="603">
        <f>+'7 - 2015-2017 Annual Report'!EE49</f>
        <v>22</v>
      </c>
      <c r="AB68" s="603">
        <f>+'7 - 2015-2017 Annual Report'!EF49</f>
        <v>21</v>
      </c>
      <c r="AC68" s="603">
        <f>+'7 - 2015-2017 Annual Report'!EG49</f>
        <v>21</v>
      </c>
      <c r="AD68" s="603">
        <f>+'7 - 2015-2017 Annual Report'!EH49</f>
        <v>21</v>
      </c>
      <c r="AE68" s="603">
        <f>+'7 - 2015-2017 Annual Report'!EI49</f>
        <v>18</v>
      </c>
      <c r="AF68" s="603">
        <f>+'7 - 2015-2017 Annual Report'!EJ49</f>
        <v>18</v>
      </c>
      <c r="AG68" s="603">
        <f>+'7 - 2015-2017 Annual Report'!EK49</f>
        <v>14</v>
      </c>
      <c r="AH68" s="603">
        <f>+'7 - 2015-2017 Annual Report'!EL49</f>
        <v>11</v>
      </c>
      <c r="AI68" s="603">
        <f>+'7 - 2015-2017 Annual Report'!EM49</f>
        <v>0</v>
      </c>
      <c r="AJ68" s="603">
        <f>+'7 - 2015-2017 Annual Report'!EN49</f>
        <v>0</v>
      </c>
      <c r="AK68" s="603">
        <f>+'7 - 2015-2017 Annual Report'!EO49</f>
        <v>0</v>
      </c>
      <c r="AL68" s="603">
        <f>+'7 - 2015-2017 Annual Report'!EP49</f>
        <v>0</v>
      </c>
      <c r="AM68" s="603">
        <f>+'7 - 2015-2017 Annual Report'!EQ49</f>
        <v>0</v>
      </c>
      <c r="AN68" s="603">
        <f>+'7 - 2015-2017 Annual Report'!ER49</f>
        <v>0</v>
      </c>
      <c r="AO68" s="603">
        <f>+'7 - 2015-2017 Annual Report'!ES49</f>
        <v>0</v>
      </c>
      <c r="AP68" s="39"/>
      <c r="AQ68" s="603"/>
      <c r="AR68" s="603"/>
      <c r="AS68" s="603"/>
      <c r="AT68" s="603"/>
      <c r="AU68" s="603"/>
      <c r="AV68" s="603"/>
      <c r="AW68" s="603">
        <f>+'7 - 2015-2017 Annual Report'!CI49</f>
        <v>449170</v>
      </c>
      <c r="AX68" s="603">
        <f>+'7 - 2015-2017 Annual Report'!CJ49</f>
        <v>325284</v>
      </c>
      <c r="AY68" s="603">
        <f>+'7 - 2015-2017 Annual Report'!CK49</f>
        <v>325284</v>
      </c>
      <c r="AZ68" s="603">
        <f>+'7 - 2015-2017 Annual Report'!CL49</f>
        <v>325284</v>
      </c>
      <c r="BA68" s="603">
        <f>+'7 - 2015-2017 Annual Report'!CM49</f>
        <v>325284</v>
      </c>
      <c r="BB68" s="603">
        <f>+'7 - 2015-2017 Annual Report'!CN49</f>
        <v>325284</v>
      </c>
      <c r="BC68" s="603">
        <f>+'7 - 2015-2017 Annual Report'!CO49</f>
        <v>325284</v>
      </c>
      <c r="BD68" s="603">
        <f>+'7 - 2015-2017 Annual Report'!CP49</f>
        <v>325277</v>
      </c>
      <c r="BE68" s="603">
        <f>+'7 - 2015-2017 Annual Report'!CQ49</f>
        <v>325277</v>
      </c>
      <c r="BF68" s="603">
        <f>+'7 - 2015-2017 Annual Report'!CR49</f>
        <v>325277</v>
      </c>
      <c r="BG68" s="603">
        <f>+'7 - 2015-2017 Annual Report'!CS49</f>
        <v>319355</v>
      </c>
      <c r="BH68" s="603">
        <f>+'7 - 2015-2017 Annual Report'!CT49</f>
        <v>318799</v>
      </c>
      <c r="BI68" s="603">
        <f>+'7 - 2015-2017 Annual Report'!CU49</f>
        <v>318799</v>
      </c>
      <c r="BJ68" s="603">
        <f>+'7 - 2015-2017 Annual Report'!CV49</f>
        <v>269182</v>
      </c>
      <c r="BK68" s="603">
        <f>+'7 - 2015-2017 Annual Report'!CW49</f>
        <v>269182</v>
      </c>
      <c r="BL68" s="603">
        <f>+'7 - 2015-2017 Annual Report'!CX49</f>
        <v>208494</v>
      </c>
      <c r="BM68" s="603">
        <f>+'7 - 2015-2017 Annual Report'!CY49</f>
        <v>165247</v>
      </c>
      <c r="BN68" s="603">
        <f>+'7 - 2015-2017 Annual Report'!CZ49</f>
        <v>0</v>
      </c>
      <c r="BO68" s="603">
        <f>+'7 - 2015-2017 Annual Report'!DA49</f>
        <v>0</v>
      </c>
      <c r="BP68" s="603">
        <f>+'7 - 2015-2017 Annual Report'!DB49</f>
        <v>0</v>
      </c>
      <c r="BQ68" s="603">
        <f>+'7 - 2015-2017 Annual Report'!DC49</f>
        <v>0</v>
      </c>
      <c r="BR68" s="603">
        <f>+'7 - 2015-2017 Annual Report'!DD49</f>
        <v>0</v>
      </c>
      <c r="BS68" s="603">
        <f>+'7 - 2015-2017 Annual Report'!DE49</f>
        <v>0</v>
      </c>
      <c r="BT68" s="603">
        <f>+'7 - 2015-2017 Annual Report'!DF49</f>
        <v>0</v>
      </c>
    </row>
    <row r="69" spans="2:73">
      <c r="B69" s="599"/>
      <c r="C69" s="527" t="s">
        <v>1073</v>
      </c>
      <c r="D69" s="527" t="s">
        <v>20</v>
      </c>
      <c r="E69" s="599" t="s">
        <v>1074</v>
      </c>
      <c r="F69" s="527" t="s">
        <v>1075</v>
      </c>
      <c r="G69" s="599"/>
      <c r="H69" s="527">
        <v>2014</v>
      </c>
      <c r="I69" s="558" t="s">
        <v>566</v>
      </c>
      <c r="J69" s="558" t="s">
        <v>581</v>
      </c>
      <c r="K69" s="39"/>
      <c r="L69" s="603">
        <v>0</v>
      </c>
      <c r="M69" s="603">
        <v>0</v>
      </c>
      <c r="N69" s="603">
        <v>0</v>
      </c>
      <c r="O69" s="603">
        <f>+'7a - 2014 Persistence Report'!Q5*1000</f>
        <v>26.73386103</v>
      </c>
      <c r="P69" s="603">
        <f>+'7a - 2014 Persistence Report'!R5*1000</f>
        <v>26.73386103</v>
      </c>
      <c r="Q69" s="603">
        <f>+'7a - 2014 Persistence Report'!S5*1000</f>
        <v>26.73386103</v>
      </c>
      <c r="R69" s="603">
        <f>+'7a - 2014 Persistence Report'!T5*1000</f>
        <v>26.73386103</v>
      </c>
      <c r="S69" s="603">
        <f>+'7a - 2014 Persistence Report'!U5*1000</f>
        <v>0</v>
      </c>
      <c r="T69" s="603">
        <f>+'7a - 2014 Persistence Report'!V5*1000</f>
        <v>0</v>
      </c>
      <c r="U69" s="603">
        <f>+'7a - 2014 Persistence Report'!W5*1000</f>
        <v>0</v>
      </c>
      <c r="V69" s="603">
        <f>+'7a - 2014 Persistence Report'!X5*1000</f>
        <v>0</v>
      </c>
      <c r="W69" s="603">
        <f>+'7a - 2014 Persistence Report'!Y5*1000</f>
        <v>0</v>
      </c>
      <c r="X69" s="603">
        <f>+'7a - 2014 Persistence Report'!Z5*1000</f>
        <v>0</v>
      </c>
      <c r="Y69" s="603">
        <f>+'7a - 2014 Persistence Report'!AA5*1000</f>
        <v>0</v>
      </c>
      <c r="Z69" s="603">
        <f>+'7a - 2014 Persistence Report'!AB5*1000</f>
        <v>0</v>
      </c>
      <c r="AA69" s="603">
        <f>+'7a - 2014 Persistence Report'!AC5*1000</f>
        <v>0</v>
      </c>
      <c r="AB69" s="603">
        <f>+'7a - 2014 Persistence Report'!AD5*1000</f>
        <v>0</v>
      </c>
      <c r="AC69" s="603">
        <f>+'7a - 2014 Persistence Report'!AE5*1000</f>
        <v>0</v>
      </c>
      <c r="AD69" s="603">
        <f>+'7a - 2014 Persistence Report'!AF5*1000</f>
        <v>0</v>
      </c>
      <c r="AE69" s="603">
        <f>+'7a - 2014 Persistence Report'!AG5*1000</f>
        <v>0</v>
      </c>
      <c r="AF69" s="603">
        <f>+'7a - 2014 Persistence Report'!AH5*1000</f>
        <v>0</v>
      </c>
      <c r="AG69" s="603">
        <f>+'7a - 2014 Persistence Report'!AI5*1000</f>
        <v>0</v>
      </c>
      <c r="AH69" s="603">
        <f>+'7a - 2014 Persistence Report'!AJ5*1000</f>
        <v>0</v>
      </c>
      <c r="AI69" s="603">
        <f>+'7a - 2014 Persistence Report'!AK5*1000</f>
        <v>0</v>
      </c>
      <c r="AJ69" s="603">
        <f>+'7a - 2014 Persistence Report'!AL5*1000</f>
        <v>0</v>
      </c>
      <c r="AK69" s="603">
        <f>+'7a - 2014 Persistence Report'!AM5*1000</f>
        <v>0</v>
      </c>
      <c r="AL69" s="603">
        <f>+'7a - 2014 Persistence Report'!AN5*1000</f>
        <v>0</v>
      </c>
      <c r="AM69" s="603">
        <f>+'7a - 2014 Persistence Report'!AO5*1000</f>
        <v>0</v>
      </c>
      <c r="AN69" s="603">
        <f>+'7a - 2014 Persistence Report'!AP5*1000</f>
        <v>0</v>
      </c>
      <c r="AO69" s="603">
        <f>+'7a - 2014 Persistence Report'!AQ5*1000</f>
        <v>0</v>
      </c>
      <c r="AP69" s="39"/>
      <c r="AQ69" s="603">
        <v>0</v>
      </c>
      <c r="AR69" s="603">
        <v>0</v>
      </c>
      <c r="AS69" s="603">
        <v>0</v>
      </c>
      <c r="AT69" s="603">
        <f>+'7a - 2014 Persistence Report'!AU5*1000</f>
        <v>130547.1401</v>
      </c>
      <c r="AU69" s="603">
        <f>+'7a - 2014 Persistence Report'!AV5*1000</f>
        <v>130547.1401</v>
      </c>
      <c r="AV69" s="603">
        <f>+'7a - 2014 Persistence Report'!AW5*1000</f>
        <v>130547.1401</v>
      </c>
      <c r="AW69" s="603">
        <f>+'7a - 2014 Persistence Report'!AX5*1000</f>
        <v>130547.1401</v>
      </c>
      <c r="AX69" s="603">
        <f>+'7a - 2014 Persistence Report'!AY5*1000</f>
        <v>0</v>
      </c>
      <c r="AY69" s="603">
        <f>+'7a - 2014 Persistence Report'!AZ5*1000</f>
        <v>0</v>
      </c>
      <c r="AZ69" s="603">
        <f>+'7a - 2014 Persistence Report'!BA5*1000</f>
        <v>0</v>
      </c>
      <c r="BA69" s="603">
        <f>+'7a - 2014 Persistence Report'!BB5*1000</f>
        <v>0</v>
      </c>
      <c r="BB69" s="603">
        <f>+'7a - 2014 Persistence Report'!BC5*1000</f>
        <v>0</v>
      </c>
      <c r="BC69" s="603">
        <f>+'7a - 2014 Persistence Report'!BD5*1000</f>
        <v>0</v>
      </c>
      <c r="BD69" s="603">
        <f>+'7a - 2014 Persistence Report'!BE5*1000</f>
        <v>0</v>
      </c>
      <c r="BE69" s="603">
        <f>+'7a - 2014 Persistence Report'!BF5*1000</f>
        <v>0</v>
      </c>
      <c r="BF69" s="603">
        <f>+'7a - 2014 Persistence Report'!BG5*1000</f>
        <v>0</v>
      </c>
      <c r="BG69" s="603">
        <f>+'7a - 2014 Persistence Report'!BH5*1000</f>
        <v>0</v>
      </c>
      <c r="BH69" s="603">
        <f>+'7a - 2014 Persistence Report'!BI5*1000</f>
        <v>0</v>
      </c>
      <c r="BI69" s="603">
        <f>+'7a - 2014 Persistence Report'!BJ5*1000</f>
        <v>0</v>
      </c>
      <c r="BJ69" s="603">
        <f>+'7a - 2014 Persistence Report'!BK5*1000</f>
        <v>0</v>
      </c>
      <c r="BK69" s="603">
        <f>+'7a - 2014 Persistence Report'!BL5*1000</f>
        <v>0</v>
      </c>
      <c r="BL69" s="603">
        <f>+'7a - 2014 Persistence Report'!BM5*1000</f>
        <v>0</v>
      </c>
      <c r="BM69" s="603">
        <f>+'7a - 2014 Persistence Report'!BN5*1000</f>
        <v>0</v>
      </c>
      <c r="BN69" s="603">
        <f>+'7a - 2014 Persistence Report'!BO5*1000</f>
        <v>0</v>
      </c>
      <c r="BO69" s="603">
        <f>+'7a - 2014 Persistence Report'!BP5*1000</f>
        <v>0</v>
      </c>
      <c r="BP69" s="603">
        <f>+'7a - 2014 Persistence Report'!BQ5*1000</f>
        <v>0</v>
      </c>
      <c r="BQ69" s="603">
        <f>+'7a - 2014 Persistence Report'!BR5*1000</f>
        <v>0</v>
      </c>
      <c r="BR69" s="603">
        <f>+'7a - 2014 Persistence Report'!BS5*1000</f>
        <v>0</v>
      </c>
      <c r="BS69" s="603">
        <f>+'7a - 2014 Persistence Report'!BT5*1000</f>
        <v>0</v>
      </c>
      <c r="BT69" s="603">
        <f>+'7a - 2014 Persistence Report'!BU5*1000</f>
        <v>0</v>
      </c>
    </row>
    <row r="70" spans="2:73">
      <c r="B70" s="599"/>
      <c r="C70" s="527" t="s">
        <v>1083</v>
      </c>
      <c r="D70" s="527" t="s">
        <v>2</v>
      </c>
      <c r="E70" s="599" t="s">
        <v>1074</v>
      </c>
      <c r="F70" s="527" t="s">
        <v>29</v>
      </c>
      <c r="G70" s="599"/>
      <c r="H70" s="527">
        <v>2014</v>
      </c>
      <c r="I70" s="558" t="s">
        <v>566</v>
      </c>
      <c r="J70" s="558" t="s">
        <v>581</v>
      </c>
      <c r="K70" s="39"/>
      <c r="L70" s="603">
        <v>0</v>
      </c>
      <c r="M70" s="603">
        <v>0</v>
      </c>
      <c r="N70" s="603">
        <v>0</v>
      </c>
      <c r="O70" s="603">
        <f>+'7a - 2014 Persistence Report'!Q9*1000</f>
        <v>1.864746891</v>
      </c>
      <c r="P70" s="603">
        <f>+'7a - 2014 Persistence Report'!R9*1000</f>
        <v>1.864746891</v>
      </c>
      <c r="Q70" s="603">
        <f>+'7a - 2014 Persistence Report'!S9*1000</f>
        <v>1.864746891</v>
      </c>
      <c r="R70" s="603">
        <f>+'7a - 2014 Persistence Report'!T9*1000</f>
        <v>1.864746891</v>
      </c>
      <c r="S70" s="603">
        <f>+'7a - 2014 Persistence Report'!U9*1000</f>
        <v>0</v>
      </c>
      <c r="T70" s="603">
        <f>+'7a - 2014 Persistence Report'!V9*1000</f>
        <v>0</v>
      </c>
      <c r="U70" s="603">
        <f>+'7a - 2014 Persistence Report'!W9*1000</f>
        <v>0</v>
      </c>
      <c r="V70" s="603">
        <f>+'7a - 2014 Persistence Report'!X9*1000</f>
        <v>0</v>
      </c>
      <c r="W70" s="603">
        <f>+'7a - 2014 Persistence Report'!Y9*1000</f>
        <v>0</v>
      </c>
      <c r="X70" s="603">
        <f>+'7a - 2014 Persistence Report'!Z9*1000</f>
        <v>0</v>
      </c>
      <c r="Y70" s="603">
        <f>+'7a - 2014 Persistence Report'!AA9*1000</f>
        <v>0</v>
      </c>
      <c r="Z70" s="603">
        <f>+'7a - 2014 Persistence Report'!AB9*1000</f>
        <v>0</v>
      </c>
      <c r="AA70" s="603">
        <f>+'7a - 2014 Persistence Report'!AC9*1000</f>
        <v>0</v>
      </c>
      <c r="AB70" s="603">
        <f>+'7a - 2014 Persistence Report'!AD9*1000</f>
        <v>0</v>
      </c>
      <c r="AC70" s="603">
        <f>+'7a - 2014 Persistence Report'!AE9*1000</f>
        <v>0</v>
      </c>
      <c r="AD70" s="603">
        <f>+'7a - 2014 Persistence Report'!AF9*1000</f>
        <v>0</v>
      </c>
      <c r="AE70" s="603">
        <f>+'7a - 2014 Persistence Report'!AG9*1000</f>
        <v>0</v>
      </c>
      <c r="AF70" s="603">
        <f>+'7a - 2014 Persistence Report'!AH9*1000</f>
        <v>0</v>
      </c>
      <c r="AG70" s="603">
        <f>+'7a - 2014 Persistence Report'!AI9*1000</f>
        <v>0</v>
      </c>
      <c r="AH70" s="603">
        <f>+'7a - 2014 Persistence Report'!AJ9*1000</f>
        <v>0</v>
      </c>
      <c r="AI70" s="603">
        <f>+'7a - 2014 Persistence Report'!AK9*1000</f>
        <v>0</v>
      </c>
      <c r="AJ70" s="603">
        <f>+'7a - 2014 Persistence Report'!AL9*1000</f>
        <v>0</v>
      </c>
      <c r="AK70" s="603">
        <f>+'7a - 2014 Persistence Report'!AM9*1000</f>
        <v>0</v>
      </c>
      <c r="AL70" s="603">
        <f>+'7a - 2014 Persistence Report'!AN9*1000</f>
        <v>0</v>
      </c>
      <c r="AM70" s="603">
        <f>+'7a - 2014 Persistence Report'!AO9*1000</f>
        <v>0</v>
      </c>
      <c r="AN70" s="603">
        <f>+'7a - 2014 Persistence Report'!AP9*1000</f>
        <v>0</v>
      </c>
      <c r="AO70" s="603">
        <f>+'7a - 2014 Persistence Report'!AQ9*1000</f>
        <v>0</v>
      </c>
      <c r="AP70" s="39"/>
      <c r="AQ70" s="603">
        <v>0</v>
      </c>
      <c r="AR70" s="603">
        <v>0</v>
      </c>
      <c r="AS70" s="603">
        <v>0</v>
      </c>
      <c r="AT70" s="603">
        <f>+'7a - 2014 Persistence Report'!AU9*1000</f>
        <v>3324.9589019999999</v>
      </c>
      <c r="AU70" s="603">
        <f>+'7a - 2014 Persistence Report'!AV9*1000</f>
        <v>3324.9589019999999</v>
      </c>
      <c r="AV70" s="603">
        <f>+'7a - 2014 Persistence Report'!AW9*1000</f>
        <v>3324.9589019999999</v>
      </c>
      <c r="AW70" s="603">
        <f>+'7a - 2014 Persistence Report'!AX9*1000</f>
        <v>3324.9589019999999</v>
      </c>
      <c r="AX70" s="603">
        <f>+'7a - 2014 Persistence Report'!AY9*1000</f>
        <v>0</v>
      </c>
      <c r="AY70" s="603">
        <f>+'7a - 2014 Persistence Report'!AZ9*1000</f>
        <v>0</v>
      </c>
      <c r="AZ70" s="603">
        <f>+'7a - 2014 Persistence Report'!BA9*1000</f>
        <v>0</v>
      </c>
      <c r="BA70" s="603">
        <f>+'7a - 2014 Persistence Report'!BB9*1000</f>
        <v>0</v>
      </c>
      <c r="BB70" s="603">
        <f>+'7a - 2014 Persistence Report'!BC9*1000</f>
        <v>0</v>
      </c>
      <c r="BC70" s="603">
        <f>+'7a - 2014 Persistence Report'!BD9*1000</f>
        <v>0</v>
      </c>
      <c r="BD70" s="603">
        <f>+'7a - 2014 Persistence Report'!BE9*1000</f>
        <v>0</v>
      </c>
      <c r="BE70" s="603">
        <f>+'7a - 2014 Persistence Report'!BF9*1000</f>
        <v>0</v>
      </c>
      <c r="BF70" s="603">
        <f>+'7a - 2014 Persistence Report'!BG9*1000</f>
        <v>0</v>
      </c>
      <c r="BG70" s="603">
        <f>+'7a - 2014 Persistence Report'!BH9*1000</f>
        <v>0</v>
      </c>
      <c r="BH70" s="603">
        <f>+'7a - 2014 Persistence Report'!BI9*1000</f>
        <v>0</v>
      </c>
      <c r="BI70" s="603">
        <f>+'7a - 2014 Persistence Report'!BJ9*1000</f>
        <v>0</v>
      </c>
      <c r="BJ70" s="603">
        <f>+'7a - 2014 Persistence Report'!BK9*1000</f>
        <v>0</v>
      </c>
      <c r="BK70" s="603">
        <f>+'7a - 2014 Persistence Report'!BL9*1000</f>
        <v>0</v>
      </c>
      <c r="BL70" s="603">
        <f>+'7a - 2014 Persistence Report'!BM9*1000</f>
        <v>0</v>
      </c>
      <c r="BM70" s="603">
        <f>+'7a - 2014 Persistence Report'!BN9*1000</f>
        <v>0</v>
      </c>
      <c r="BN70" s="603">
        <f>+'7a - 2014 Persistence Report'!BO9*1000</f>
        <v>0</v>
      </c>
      <c r="BO70" s="603">
        <f>+'7a - 2014 Persistence Report'!BP9*1000</f>
        <v>0</v>
      </c>
      <c r="BP70" s="603">
        <f>+'7a - 2014 Persistence Report'!BQ9*1000</f>
        <v>0</v>
      </c>
      <c r="BQ70" s="603">
        <f>+'7a - 2014 Persistence Report'!BR9*1000</f>
        <v>0</v>
      </c>
      <c r="BR70" s="603">
        <f>+'7a - 2014 Persistence Report'!BS9*1000</f>
        <v>0</v>
      </c>
      <c r="BS70" s="603">
        <f>+'7a - 2014 Persistence Report'!BT9*1000</f>
        <v>0</v>
      </c>
      <c r="BT70" s="603">
        <f>+'7a - 2014 Persistence Report'!BU9*1000</f>
        <v>0</v>
      </c>
    </row>
    <row r="71" spans="2:73">
      <c r="B71" s="599"/>
      <c r="C71" s="527" t="s">
        <v>1083</v>
      </c>
      <c r="D71" s="527" t="s">
        <v>1</v>
      </c>
      <c r="E71" s="599" t="s">
        <v>1074</v>
      </c>
      <c r="F71" s="527" t="s">
        <v>29</v>
      </c>
      <c r="G71" s="599"/>
      <c r="H71" s="527">
        <v>2014</v>
      </c>
      <c r="I71" s="558" t="s">
        <v>566</v>
      </c>
      <c r="J71" s="558" t="s">
        <v>581</v>
      </c>
      <c r="K71" s="39"/>
      <c r="L71" s="603">
        <v>0</v>
      </c>
      <c r="M71" s="603">
        <v>0</v>
      </c>
      <c r="N71" s="603">
        <v>0</v>
      </c>
      <c r="O71" s="603">
        <f>+'7a - 2014 Persistence Report'!Q10*1000</f>
        <v>0.23350859500000001</v>
      </c>
      <c r="P71" s="603">
        <f>+'7a - 2014 Persistence Report'!R10*1000</f>
        <v>0.23350859500000001</v>
      </c>
      <c r="Q71" s="603">
        <f>+'7a - 2014 Persistence Report'!S10*1000</f>
        <v>0.23350859500000001</v>
      </c>
      <c r="R71" s="603">
        <f>+'7a - 2014 Persistence Report'!T10*1000</f>
        <v>0</v>
      </c>
      <c r="S71" s="603">
        <f>+'7a - 2014 Persistence Report'!U10*1000</f>
        <v>0</v>
      </c>
      <c r="T71" s="603">
        <f>+'7a - 2014 Persistence Report'!V10*1000</f>
        <v>0</v>
      </c>
      <c r="U71" s="603">
        <f>+'7a - 2014 Persistence Report'!W10*1000</f>
        <v>0</v>
      </c>
      <c r="V71" s="603">
        <f>+'7a - 2014 Persistence Report'!X10*1000</f>
        <v>0</v>
      </c>
      <c r="W71" s="603">
        <f>+'7a - 2014 Persistence Report'!Y10*1000</f>
        <v>0</v>
      </c>
      <c r="X71" s="603">
        <f>+'7a - 2014 Persistence Report'!Z10*1000</f>
        <v>0</v>
      </c>
      <c r="Y71" s="603">
        <f>+'7a - 2014 Persistence Report'!AA10*1000</f>
        <v>0</v>
      </c>
      <c r="Z71" s="603">
        <f>+'7a - 2014 Persistence Report'!AB10*1000</f>
        <v>0</v>
      </c>
      <c r="AA71" s="603">
        <f>+'7a - 2014 Persistence Report'!AC10*1000</f>
        <v>0</v>
      </c>
      <c r="AB71" s="603">
        <f>+'7a - 2014 Persistence Report'!AD10*1000</f>
        <v>0</v>
      </c>
      <c r="AC71" s="603">
        <f>+'7a - 2014 Persistence Report'!AE10*1000</f>
        <v>0</v>
      </c>
      <c r="AD71" s="603">
        <f>+'7a - 2014 Persistence Report'!AF10*1000</f>
        <v>0</v>
      </c>
      <c r="AE71" s="603">
        <f>+'7a - 2014 Persistence Report'!AG10*1000</f>
        <v>0</v>
      </c>
      <c r="AF71" s="603">
        <f>+'7a - 2014 Persistence Report'!AH10*1000</f>
        <v>0</v>
      </c>
      <c r="AG71" s="603">
        <f>+'7a - 2014 Persistence Report'!AI10*1000</f>
        <v>0</v>
      </c>
      <c r="AH71" s="603">
        <f>+'7a - 2014 Persistence Report'!AJ10*1000</f>
        <v>0</v>
      </c>
      <c r="AI71" s="603">
        <f>+'7a - 2014 Persistence Report'!AK10*1000</f>
        <v>0</v>
      </c>
      <c r="AJ71" s="603">
        <f>+'7a - 2014 Persistence Report'!AL10*1000</f>
        <v>0</v>
      </c>
      <c r="AK71" s="603">
        <f>+'7a - 2014 Persistence Report'!AM10*1000</f>
        <v>0</v>
      </c>
      <c r="AL71" s="603">
        <f>+'7a - 2014 Persistence Report'!AN10*1000</f>
        <v>0</v>
      </c>
      <c r="AM71" s="603">
        <f>+'7a - 2014 Persistence Report'!AO10*1000</f>
        <v>0</v>
      </c>
      <c r="AN71" s="603">
        <f>+'7a - 2014 Persistence Report'!AP10*1000</f>
        <v>0</v>
      </c>
      <c r="AO71" s="603">
        <f>+'7a - 2014 Persistence Report'!AQ10*1000</f>
        <v>0</v>
      </c>
      <c r="AP71" s="39"/>
      <c r="AQ71" s="603">
        <v>0</v>
      </c>
      <c r="AR71" s="603">
        <v>0</v>
      </c>
      <c r="AS71" s="603">
        <v>0</v>
      </c>
      <c r="AT71" s="603">
        <f>+'7a - 2014 Persistence Report'!AU10*1000</f>
        <v>208.81609320000001</v>
      </c>
      <c r="AU71" s="603">
        <f>+'7a - 2014 Persistence Report'!AV10*1000</f>
        <v>208.81609320000001</v>
      </c>
      <c r="AV71" s="603">
        <f>+'7a - 2014 Persistence Report'!AW10*1000</f>
        <v>208.81609320000001</v>
      </c>
      <c r="AW71" s="603">
        <f>+'7a - 2014 Persistence Report'!AX10*1000</f>
        <v>0</v>
      </c>
      <c r="AX71" s="603">
        <f>+'7a - 2014 Persistence Report'!AY10*1000</f>
        <v>0</v>
      </c>
      <c r="AY71" s="603">
        <f>+'7a - 2014 Persistence Report'!AZ10*1000</f>
        <v>0</v>
      </c>
      <c r="AZ71" s="603">
        <f>+'7a - 2014 Persistence Report'!BA10*1000</f>
        <v>0</v>
      </c>
      <c r="BA71" s="603">
        <f>+'7a - 2014 Persistence Report'!BB10*1000</f>
        <v>0</v>
      </c>
      <c r="BB71" s="603">
        <f>+'7a - 2014 Persistence Report'!BC10*1000</f>
        <v>0</v>
      </c>
      <c r="BC71" s="603">
        <f>+'7a - 2014 Persistence Report'!BD10*1000</f>
        <v>0</v>
      </c>
      <c r="BD71" s="603">
        <f>+'7a - 2014 Persistence Report'!BE10*1000</f>
        <v>0</v>
      </c>
      <c r="BE71" s="603">
        <f>+'7a - 2014 Persistence Report'!BF10*1000</f>
        <v>0</v>
      </c>
      <c r="BF71" s="603">
        <f>+'7a - 2014 Persistence Report'!BG10*1000</f>
        <v>0</v>
      </c>
      <c r="BG71" s="603">
        <f>+'7a - 2014 Persistence Report'!BH10*1000</f>
        <v>0</v>
      </c>
      <c r="BH71" s="603">
        <f>+'7a - 2014 Persistence Report'!BI10*1000</f>
        <v>0</v>
      </c>
      <c r="BI71" s="603">
        <f>+'7a - 2014 Persistence Report'!BJ10*1000</f>
        <v>0</v>
      </c>
      <c r="BJ71" s="603">
        <f>+'7a - 2014 Persistence Report'!BK10*1000</f>
        <v>0</v>
      </c>
      <c r="BK71" s="603">
        <f>+'7a - 2014 Persistence Report'!BL10*1000</f>
        <v>0</v>
      </c>
      <c r="BL71" s="603">
        <f>+'7a - 2014 Persistence Report'!BM10*1000</f>
        <v>0</v>
      </c>
      <c r="BM71" s="603">
        <f>+'7a - 2014 Persistence Report'!BN10*1000</f>
        <v>0</v>
      </c>
      <c r="BN71" s="603">
        <f>+'7a - 2014 Persistence Report'!BO10*1000</f>
        <v>0</v>
      </c>
      <c r="BO71" s="603">
        <f>+'7a - 2014 Persistence Report'!BP10*1000</f>
        <v>0</v>
      </c>
      <c r="BP71" s="603">
        <f>+'7a - 2014 Persistence Report'!BQ10*1000</f>
        <v>0</v>
      </c>
      <c r="BQ71" s="603">
        <f>+'7a - 2014 Persistence Report'!BR10*1000</f>
        <v>0</v>
      </c>
      <c r="BR71" s="603">
        <f>+'7a - 2014 Persistence Report'!BS10*1000</f>
        <v>0</v>
      </c>
      <c r="BS71" s="603">
        <f>+'7a - 2014 Persistence Report'!BT10*1000</f>
        <v>0</v>
      </c>
      <c r="BT71" s="603">
        <f>+'7a - 2014 Persistence Report'!BU10*1000</f>
        <v>0</v>
      </c>
    </row>
    <row r="72" spans="2:73">
      <c r="B72" s="599"/>
      <c r="C72" s="527" t="s">
        <v>1083</v>
      </c>
      <c r="D72" s="527" t="s">
        <v>1</v>
      </c>
      <c r="E72" s="599" t="s">
        <v>1074</v>
      </c>
      <c r="F72" s="527" t="s">
        <v>29</v>
      </c>
      <c r="G72" s="599"/>
      <c r="H72" s="527">
        <v>2014</v>
      </c>
      <c r="I72" s="558" t="s">
        <v>566</v>
      </c>
      <c r="J72" s="558" t="s">
        <v>581</v>
      </c>
      <c r="K72" s="39"/>
      <c r="L72" s="603">
        <v>0</v>
      </c>
      <c r="M72" s="604">
        <v>0</v>
      </c>
      <c r="N72" s="604">
        <v>0</v>
      </c>
      <c r="O72" s="604">
        <f>+'7a - 2014 Persistence Report'!Q12*1000</f>
        <v>0.4877945832506777</v>
      </c>
      <c r="P72" s="604">
        <f>+'7a - 2014 Persistence Report'!R12*1000</f>
        <v>0.4877945832506777</v>
      </c>
      <c r="Q72" s="604">
        <f>+'7a - 2014 Persistence Report'!S12*1000</f>
        <v>0.4877945832506777</v>
      </c>
      <c r="R72" s="604">
        <f>+'7a - 2014 Persistence Report'!T12*1000</f>
        <v>0.4877945832506777</v>
      </c>
      <c r="S72" s="604">
        <f>+'7a - 2014 Persistence Report'!U12*1000</f>
        <v>0</v>
      </c>
      <c r="T72" s="604">
        <f>+'7a - 2014 Persistence Report'!V12*1000</f>
        <v>0</v>
      </c>
      <c r="U72" s="604">
        <f>+'7a - 2014 Persistence Report'!W12*1000</f>
        <v>0</v>
      </c>
      <c r="V72" s="604">
        <f>+'7a - 2014 Persistence Report'!X12*1000</f>
        <v>0</v>
      </c>
      <c r="W72" s="604">
        <f>+'7a - 2014 Persistence Report'!Y12*1000</f>
        <v>0</v>
      </c>
      <c r="X72" s="604">
        <f>+'7a - 2014 Persistence Report'!Z12*1000</f>
        <v>0</v>
      </c>
      <c r="Y72" s="604">
        <f>+'7a - 2014 Persistence Report'!AA12*1000</f>
        <v>0</v>
      </c>
      <c r="Z72" s="604">
        <f>+'7a - 2014 Persistence Report'!AB12*1000</f>
        <v>0</v>
      </c>
      <c r="AA72" s="604">
        <f>+'7a - 2014 Persistence Report'!AC12*1000</f>
        <v>0</v>
      </c>
      <c r="AB72" s="604">
        <f>+'7a - 2014 Persistence Report'!AD12*1000</f>
        <v>0</v>
      </c>
      <c r="AC72" s="604">
        <f>+'7a - 2014 Persistence Report'!AE12*1000</f>
        <v>0</v>
      </c>
      <c r="AD72" s="604">
        <f>+'7a - 2014 Persistence Report'!AF12*1000</f>
        <v>0</v>
      </c>
      <c r="AE72" s="604">
        <f>+'7a - 2014 Persistence Report'!AG12*1000</f>
        <v>0</v>
      </c>
      <c r="AF72" s="604">
        <f>+'7a - 2014 Persistence Report'!AH12*1000</f>
        <v>0</v>
      </c>
      <c r="AG72" s="604">
        <f>+'7a - 2014 Persistence Report'!AI12*1000</f>
        <v>0</v>
      </c>
      <c r="AH72" s="604">
        <f>+'7a - 2014 Persistence Report'!AJ12*1000</f>
        <v>0</v>
      </c>
      <c r="AI72" s="604">
        <f>+'7a - 2014 Persistence Report'!AK12*1000</f>
        <v>0</v>
      </c>
      <c r="AJ72" s="604">
        <f>+'7a - 2014 Persistence Report'!AL12*1000</f>
        <v>0</v>
      </c>
      <c r="AK72" s="604">
        <f>+'7a - 2014 Persistence Report'!AM12*1000</f>
        <v>0</v>
      </c>
      <c r="AL72" s="604">
        <f>+'7a - 2014 Persistence Report'!AN12*1000</f>
        <v>0</v>
      </c>
      <c r="AM72" s="604">
        <f>+'7a - 2014 Persistence Report'!AO12*1000</f>
        <v>0</v>
      </c>
      <c r="AN72" s="604">
        <f>+'7a - 2014 Persistence Report'!AP12*1000</f>
        <v>0</v>
      </c>
      <c r="AO72" s="604">
        <f>+'7a - 2014 Persistence Report'!AQ12*1000</f>
        <v>0</v>
      </c>
      <c r="AP72" s="39"/>
      <c r="AQ72" s="603">
        <v>0</v>
      </c>
      <c r="AR72" s="604">
        <v>0</v>
      </c>
      <c r="AS72" s="604">
        <v>0</v>
      </c>
      <c r="AT72" s="604">
        <f>+'7a - 2014 Persistence Report'!AU12*1000</f>
        <v>3531.9101255870178</v>
      </c>
      <c r="AU72" s="604">
        <f>+'7a - 2014 Persistence Report'!AV12*1000</f>
        <v>3531.9101255870178</v>
      </c>
      <c r="AV72" s="604">
        <f>+'7a - 2014 Persistence Report'!AW12*1000</f>
        <v>3531.9101255870178</v>
      </c>
      <c r="AW72" s="604">
        <f>+'7a - 2014 Persistence Report'!AX12*1000</f>
        <v>3531.9101255870178</v>
      </c>
      <c r="AX72" s="604">
        <f>+'7a - 2014 Persistence Report'!AY12*1000</f>
        <v>0</v>
      </c>
      <c r="AY72" s="604">
        <f>+'7a - 2014 Persistence Report'!AZ12*1000</f>
        <v>0</v>
      </c>
      <c r="AZ72" s="604">
        <f>+'7a - 2014 Persistence Report'!BA12*1000</f>
        <v>0</v>
      </c>
      <c r="BA72" s="604">
        <f>+'7a - 2014 Persistence Report'!BB12*1000</f>
        <v>0</v>
      </c>
      <c r="BB72" s="604">
        <f>+'7a - 2014 Persistence Report'!BC12*1000</f>
        <v>0</v>
      </c>
      <c r="BC72" s="604">
        <f>+'7a - 2014 Persistence Report'!BD12*1000</f>
        <v>0</v>
      </c>
      <c r="BD72" s="604">
        <f>+'7a - 2014 Persistence Report'!BE12*1000</f>
        <v>0</v>
      </c>
      <c r="BE72" s="604">
        <f>+'7a - 2014 Persistence Report'!BF12*1000</f>
        <v>0</v>
      </c>
      <c r="BF72" s="604">
        <f>+'7a - 2014 Persistence Report'!BG12*1000</f>
        <v>0</v>
      </c>
      <c r="BG72" s="604">
        <f>+'7a - 2014 Persistence Report'!BH12*1000</f>
        <v>0</v>
      </c>
      <c r="BH72" s="604">
        <f>+'7a - 2014 Persistence Report'!BI12*1000</f>
        <v>0</v>
      </c>
      <c r="BI72" s="604">
        <f>+'7a - 2014 Persistence Report'!BJ12*1000</f>
        <v>0</v>
      </c>
      <c r="BJ72" s="604">
        <f>+'7a - 2014 Persistence Report'!BK12*1000</f>
        <v>0</v>
      </c>
      <c r="BK72" s="604">
        <f>+'7a - 2014 Persistence Report'!BL12*1000</f>
        <v>0</v>
      </c>
      <c r="BL72" s="604">
        <f>+'7a - 2014 Persistence Report'!BM12*1000</f>
        <v>0</v>
      </c>
      <c r="BM72" s="604">
        <f>+'7a - 2014 Persistence Report'!BN12*1000</f>
        <v>0</v>
      </c>
      <c r="BN72" s="604">
        <f>+'7a - 2014 Persistence Report'!BO12*1000</f>
        <v>0</v>
      </c>
      <c r="BO72" s="604">
        <f>+'7a - 2014 Persistence Report'!BP12*1000</f>
        <v>0</v>
      </c>
      <c r="BP72" s="604">
        <f>+'7a - 2014 Persistence Report'!BQ12*1000</f>
        <v>0</v>
      </c>
      <c r="BQ72" s="604">
        <f>+'7a - 2014 Persistence Report'!BR12*1000</f>
        <v>0</v>
      </c>
      <c r="BR72" s="604">
        <f>+'7a - 2014 Persistence Report'!BS12*1000</f>
        <v>0</v>
      </c>
      <c r="BS72" s="604">
        <f>+'7a - 2014 Persistence Report'!BT12*1000</f>
        <v>0</v>
      </c>
      <c r="BT72" s="604">
        <f>+'7a - 2014 Persistence Report'!BU12*1000</f>
        <v>0</v>
      </c>
    </row>
    <row r="73" spans="2:73">
      <c r="B73" s="599"/>
      <c r="C73" s="527" t="s">
        <v>1083</v>
      </c>
      <c r="D73" s="527" t="s">
        <v>1</v>
      </c>
      <c r="E73" s="599" t="s">
        <v>1074</v>
      </c>
      <c r="F73" s="527" t="s">
        <v>29</v>
      </c>
      <c r="G73" s="599"/>
      <c r="H73" s="527">
        <v>2014</v>
      </c>
      <c r="I73" s="558" t="s">
        <v>566</v>
      </c>
      <c r="J73" s="558" t="s">
        <v>581</v>
      </c>
      <c r="K73" s="39"/>
      <c r="L73" s="603">
        <v>0</v>
      </c>
      <c r="M73" s="604">
        <v>0</v>
      </c>
      <c r="N73" s="604">
        <v>0</v>
      </c>
      <c r="O73" s="604">
        <f>+'7a - 2014 Persistence Report'!Q13*1000</f>
        <v>0.90059033665548094</v>
      </c>
      <c r="P73" s="604">
        <f>+'7a - 2014 Persistence Report'!R13*1000</f>
        <v>0.90059033665548094</v>
      </c>
      <c r="Q73" s="604">
        <f>+'7a - 2014 Persistence Report'!S13*1000</f>
        <v>0.90059033665548094</v>
      </c>
      <c r="R73" s="604">
        <f>+'7a - 2014 Persistence Report'!T13*1000</f>
        <v>0.90059033665548094</v>
      </c>
      <c r="S73" s="604">
        <f>+'7a - 2014 Persistence Report'!U13*1000</f>
        <v>0.90059033665548094</v>
      </c>
      <c r="T73" s="604">
        <f>+'7a - 2014 Persistence Report'!V13*1000</f>
        <v>0</v>
      </c>
      <c r="U73" s="604">
        <f>+'7a - 2014 Persistence Report'!W13*1000</f>
        <v>0</v>
      </c>
      <c r="V73" s="604">
        <f>+'7a - 2014 Persistence Report'!X13*1000</f>
        <v>0</v>
      </c>
      <c r="W73" s="604">
        <f>+'7a - 2014 Persistence Report'!Y13*1000</f>
        <v>0</v>
      </c>
      <c r="X73" s="604">
        <f>+'7a - 2014 Persistence Report'!Z13*1000</f>
        <v>0</v>
      </c>
      <c r="Y73" s="604">
        <f>+'7a - 2014 Persistence Report'!AA13*1000</f>
        <v>0</v>
      </c>
      <c r="Z73" s="604">
        <f>+'7a - 2014 Persistence Report'!AB13*1000</f>
        <v>0</v>
      </c>
      <c r="AA73" s="604">
        <f>+'7a - 2014 Persistence Report'!AC13*1000</f>
        <v>0</v>
      </c>
      <c r="AB73" s="604">
        <f>+'7a - 2014 Persistence Report'!AD13*1000</f>
        <v>0</v>
      </c>
      <c r="AC73" s="604">
        <f>+'7a - 2014 Persistence Report'!AE13*1000</f>
        <v>0</v>
      </c>
      <c r="AD73" s="604">
        <f>+'7a - 2014 Persistence Report'!AF13*1000</f>
        <v>0</v>
      </c>
      <c r="AE73" s="604">
        <f>+'7a - 2014 Persistence Report'!AG13*1000</f>
        <v>0</v>
      </c>
      <c r="AF73" s="604">
        <f>+'7a - 2014 Persistence Report'!AH13*1000</f>
        <v>0</v>
      </c>
      <c r="AG73" s="604">
        <f>+'7a - 2014 Persistence Report'!AI13*1000</f>
        <v>0</v>
      </c>
      <c r="AH73" s="604">
        <f>+'7a - 2014 Persistence Report'!AJ13*1000</f>
        <v>0</v>
      </c>
      <c r="AI73" s="604">
        <f>+'7a - 2014 Persistence Report'!AK13*1000</f>
        <v>0</v>
      </c>
      <c r="AJ73" s="604">
        <f>+'7a - 2014 Persistence Report'!AL13*1000</f>
        <v>0</v>
      </c>
      <c r="AK73" s="604">
        <f>+'7a - 2014 Persistence Report'!AM13*1000</f>
        <v>0</v>
      </c>
      <c r="AL73" s="604">
        <f>+'7a - 2014 Persistence Report'!AN13*1000</f>
        <v>0</v>
      </c>
      <c r="AM73" s="604">
        <f>+'7a - 2014 Persistence Report'!AO13*1000</f>
        <v>0</v>
      </c>
      <c r="AN73" s="604">
        <f>+'7a - 2014 Persistence Report'!AP13*1000</f>
        <v>0</v>
      </c>
      <c r="AO73" s="604">
        <f>+'7a - 2014 Persistence Report'!AQ13*1000</f>
        <v>0</v>
      </c>
      <c r="AP73" s="39"/>
      <c r="AQ73" s="603">
        <v>0</v>
      </c>
      <c r="AR73" s="604">
        <v>0</v>
      </c>
      <c r="AS73" s="604">
        <v>0</v>
      </c>
      <c r="AT73" s="604">
        <f>+'7a - 2014 Persistence Report'!AU13*1000</f>
        <v>6127.9592362849489</v>
      </c>
      <c r="AU73" s="604">
        <f>+'7a - 2014 Persistence Report'!AV13*1000</f>
        <v>6127.9592362849489</v>
      </c>
      <c r="AV73" s="604">
        <f>+'7a - 2014 Persistence Report'!AW13*1000</f>
        <v>6127.9592362849489</v>
      </c>
      <c r="AW73" s="604">
        <f>+'7a - 2014 Persistence Report'!AX13*1000</f>
        <v>6127.9592362849489</v>
      </c>
      <c r="AX73" s="604">
        <f>+'7a - 2014 Persistence Report'!AY13*1000</f>
        <v>6127.9592362849489</v>
      </c>
      <c r="AY73" s="604">
        <f>+'7a - 2014 Persistence Report'!AZ13*1000</f>
        <v>0</v>
      </c>
      <c r="AZ73" s="604">
        <f>+'7a - 2014 Persistence Report'!BA13*1000</f>
        <v>0</v>
      </c>
      <c r="BA73" s="604">
        <f>+'7a - 2014 Persistence Report'!BB13*1000</f>
        <v>0</v>
      </c>
      <c r="BB73" s="604">
        <f>+'7a - 2014 Persistence Report'!BC13*1000</f>
        <v>0</v>
      </c>
      <c r="BC73" s="604">
        <f>+'7a - 2014 Persistence Report'!BD13*1000</f>
        <v>0</v>
      </c>
      <c r="BD73" s="604">
        <f>+'7a - 2014 Persistence Report'!BE13*1000</f>
        <v>0</v>
      </c>
      <c r="BE73" s="604">
        <f>+'7a - 2014 Persistence Report'!BF13*1000</f>
        <v>0</v>
      </c>
      <c r="BF73" s="604">
        <f>+'7a - 2014 Persistence Report'!BG13*1000</f>
        <v>0</v>
      </c>
      <c r="BG73" s="604">
        <f>+'7a - 2014 Persistence Report'!BH13*1000</f>
        <v>0</v>
      </c>
      <c r="BH73" s="604">
        <f>+'7a - 2014 Persistence Report'!BI13*1000</f>
        <v>0</v>
      </c>
      <c r="BI73" s="604">
        <f>+'7a - 2014 Persistence Report'!BJ13*1000</f>
        <v>0</v>
      </c>
      <c r="BJ73" s="604">
        <f>+'7a - 2014 Persistence Report'!BK13*1000</f>
        <v>0</v>
      </c>
      <c r="BK73" s="604">
        <f>+'7a - 2014 Persistence Report'!BL13*1000</f>
        <v>0</v>
      </c>
      <c r="BL73" s="604">
        <f>+'7a - 2014 Persistence Report'!BM13*1000</f>
        <v>0</v>
      </c>
      <c r="BM73" s="604">
        <f>+'7a - 2014 Persistence Report'!BN13*1000</f>
        <v>0</v>
      </c>
      <c r="BN73" s="604">
        <f>+'7a - 2014 Persistence Report'!BO13*1000</f>
        <v>0</v>
      </c>
      <c r="BO73" s="604">
        <f>+'7a - 2014 Persistence Report'!BP13*1000</f>
        <v>0</v>
      </c>
      <c r="BP73" s="604">
        <f>+'7a - 2014 Persistence Report'!BQ13*1000</f>
        <v>0</v>
      </c>
      <c r="BQ73" s="604">
        <f>+'7a - 2014 Persistence Report'!BR13*1000</f>
        <v>0</v>
      </c>
      <c r="BR73" s="604">
        <f>+'7a - 2014 Persistence Report'!BS13*1000</f>
        <v>0</v>
      </c>
      <c r="BS73" s="604">
        <f>+'7a - 2014 Persistence Report'!BT13*1000</f>
        <v>0</v>
      </c>
      <c r="BT73" s="604">
        <f>+'7a - 2014 Persistence Report'!BU13*1000</f>
        <v>0</v>
      </c>
    </row>
    <row r="74" spans="2:73">
      <c r="B74" s="599"/>
      <c r="C74" s="527" t="s">
        <v>487</v>
      </c>
      <c r="D74" s="527" t="s">
        <v>1093</v>
      </c>
      <c r="E74" s="599" t="s">
        <v>1074</v>
      </c>
      <c r="F74" s="527" t="s">
        <v>487</v>
      </c>
      <c r="G74" s="599"/>
      <c r="H74" s="527">
        <v>2014</v>
      </c>
      <c r="I74" s="558" t="s">
        <v>566</v>
      </c>
      <c r="J74" s="558" t="s">
        <v>581</v>
      </c>
      <c r="K74" s="39"/>
      <c r="L74" s="603">
        <v>0</v>
      </c>
      <c r="M74" s="604">
        <v>0</v>
      </c>
      <c r="N74" s="604">
        <v>0</v>
      </c>
      <c r="O74" s="604">
        <f>+'7a - 2014 Persistence Report'!Q20*1000</f>
        <v>98.463990379999998</v>
      </c>
      <c r="P74" s="604">
        <f>+'7a - 2014 Persistence Report'!R20*1000</f>
        <v>0</v>
      </c>
      <c r="Q74" s="604">
        <f>+'7a - 2014 Persistence Report'!S20*1000</f>
        <v>0</v>
      </c>
      <c r="R74" s="604">
        <f>+'7a - 2014 Persistence Report'!T20*1000</f>
        <v>0</v>
      </c>
      <c r="S74" s="604">
        <f>+'7a - 2014 Persistence Report'!U20*1000</f>
        <v>0</v>
      </c>
      <c r="T74" s="604">
        <f>+'7a - 2014 Persistence Report'!V20*1000</f>
        <v>0</v>
      </c>
      <c r="U74" s="604">
        <f>+'7a - 2014 Persistence Report'!W20*1000</f>
        <v>0</v>
      </c>
      <c r="V74" s="604">
        <f>+'7a - 2014 Persistence Report'!X20*1000</f>
        <v>0</v>
      </c>
      <c r="W74" s="604">
        <f>+'7a - 2014 Persistence Report'!Y20*1000</f>
        <v>0</v>
      </c>
      <c r="X74" s="604">
        <f>+'7a - 2014 Persistence Report'!Z20*1000</f>
        <v>0</v>
      </c>
      <c r="Y74" s="604">
        <f>+'7a - 2014 Persistence Report'!AA20*1000</f>
        <v>0</v>
      </c>
      <c r="Z74" s="604">
        <f>+'7a - 2014 Persistence Report'!AB20*1000</f>
        <v>0</v>
      </c>
      <c r="AA74" s="604">
        <f>+'7a - 2014 Persistence Report'!AC20*1000</f>
        <v>0</v>
      </c>
      <c r="AB74" s="604">
        <f>+'7a - 2014 Persistence Report'!AD20*1000</f>
        <v>0</v>
      </c>
      <c r="AC74" s="604">
        <f>+'7a - 2014 Persistence Report'!AE20*1000</f>
        <v>0</v>
      </c>
      <c r="AD74" s="604">
        <f>+'7a - 2014 Persistence Report'!AF20*1000</f>
        <v>0</v>
      </c>
      <c r="AE74" s="604">
        <f>+'7a - 2014 Persistence Report'!AG20*1000</f>
        <v>0</v>
      </c>
      <c r="AF74" s="604">
        <f>+'7a - 2014 Persistence Report'!AH20*1000</f>
        <v>0</v>
      </c>
      <c r="AG74" s="604">
        <f>+'7a - 2014 Persistence Report'!AI20*1000</f>
        <v>0</v>
      </c>
      <c r="AH74" s="604">
        <f>+'7a - 2014 Persistence Report'!AJ20*1000</f>
        <v>0</v>
      </c>
      <c r="AI74" s="604">
        <f>+'7a - 2014 Persistence Report'!AK20*1000</f>
        <v>0</v>
      </c>
      <c r="AJ74" s="604">
        <f>+'7a - 2014 Persistence Report'!AL20*1000</f>
        <v>0</v>
      </c>
      <c r="AK74" s="604">
        <f>+'7a - 2014 Persistence Report'!AM20*1000</f>
        <v>0</v>
      </c>
      <c r="AL74" s="604">
        <f>+'7a - 2014 Persistence Report'!AN20*1000</f>
        <v>0</v>
      </c>
      <c r="AM74" s="604">
        <f>+'7a - 2014 Persistence Report'!AO20*1000</f>
        <v>0</v>
      </c>
      <c r="AN74" s="604">
        <f>+'7a - 2014 Persistence Report'!AP20*1000</f>
        <v>0</v>
      </c>
      <c r="AO74" s="604">
        <f>+'7a - 2014 Persistence Report'!AQ20*1000</f>
        <v>0</v>
      </c>
      <c r="AP74" s="39"/>
      <c r="AQ74" s="603">
        <v>0</v>
      </c>
      <c r="AR74" s="604">
        <v>0</v>
      </c>
      <c r="AS74" s="604">
        <v>0</v>
      </c>
      <c r="AT74" s="604">
        <f>+'7a - 2014 Persistence Report'!AU20*1000</f>
        <v>0</v>
      </c>
      <c r="AU74" s="604">
        <f>+'7a - 2014 Persistence Report'!AV20*1000</f>
        <v>0</v>
      </c>
      <c r="AV74" s="604">
        <f>+'7a - 2014 Persistence Report'!AW20*1000</f>
        <v>0</v>
      </c>
      <c r="AW74" s="604">
        <f>+'7a - 2014 Persistence Report'!AX20*1000</f>
        <v>0</v>
      </c>
      <c r="AX74" s="604">
        <f>+'7a - 2014 Persistence Report'!AY20*1000</f>
        <v>0</v>
      </c>
      <c r="AY74" s="604">
        <f>+'7a - 2014 Persistence Report'!AZ20*1000</f>
        <v>0</v>
      </c>
      <c r="AZ74" s="604">
        <f>+'7a - 2014 Persistence Report'!BA20*1000</f>
        <v>0</v>
      </c>
      <c r="BA74" s="604">
        <f>+'7a - 2014 Persistence Report'!BB20*1000</f>
        <v>0</v>
      </c>
      <c r="BB74" s="604">
        <f>+'7a - 2014 Persistence Report'!BC20*1000</f>
        <v>0</v>
      </c>
      <c r="BC74" s="604">
        <f>+'7a - 2014 Persistence Report'!BD20*1000</f>
        <v>0</v>
      </c>
      <c r="BD74" s="604">
        <f>+'7a - 2014 Persistence Report'!BE20*1000</f>
        <v>0</v>
      </c>
      <c r="BE74" s="604">
        <f>+'7a - 2014 Persistence Report'!BF20*1000</f>
        <v>0</v>
      </c>
      <c r="BF74" s="604">
        <f>+'7a - 2014 Persistence Report'!BG20*1000</f>
        <v>0</v>
      </c>
      <c r="BG74" s="604">
        <f>+'7a - 2014 Persistence Report'!BH20*1000</f>
        <v>0</v>
      </c>
      <c r="BH74" s="604">
        <f>+'7a - 2014 Persistence Report'!BI20*1000</f>
        <v>0</v>
      </c>
      <c r="BI74" s="604">
        <f>+'7a - 2014 Persistence Report'!BJ20*1000</f>
        <v>0</v>
      </c>
      <c r="BJ74" s="604">
        <f>+'7a - 2014 Persistence Report'!BK20*1000</f>
        <v>0</v>
      </c>
      <c r="BK74" s="604">
        <f>+'7a - 2014 Persistence Report'!BL20*1000</f>
        <v>0</v>
      </c>
      <c r="BL74" s="604">
        <f>+'7a - 2014 Persistence Report'!BM20*1000</f>
        <v>0</v>
      </c>
      <c r="BM74" s="604">
        <f>+'7a - 2014 Persistence Report'!BN20*1000</f>
        <v>0</v>
      </c>
      <c r="BN74" s="604">
        <f>+'7a - 2014 Persistence Report'!BO20*1000</f>
        <v>0</v>
      </c>
      <c r="BO74" s="604">
        <f>+'7a - 2014 Persistence Report'!BP20*1000</f>
        <v>0</v>
      </c>
      <c r="BP74" s="604">
        <f>+'7a - 2014 Persistence Report'!BQ20*1000</f>
        <v>0</v>
      </c>
      <c r="BQ74" s="604">
        <f>+'7a - 2014 Persistence Report'!BR20*1000</f>
        <v>0</v>
      </c>
      <c r="BR74" s="604">
        <f>+'7a - 2014 Persistence Report'!BS20*1000</f>
        <v>0</v>
      </c>
      <c r="BS74" s="604">
        <f>+'7a - 2014 Persistence Report'!BT20*1000</f>
        <v>0</v>
      </c>
      <c r="BT74" s="604">
        <f>+'7a - 2014 Persistence Report'!BU20*1000</f>
        <v>0</v>
      </c>
    </row>
    <row r="75" spans="2:73">
      <c r="B75" s="599"/>
      <c r="C75" s="527">
        <v>80</v>
      </c>
      <c r="D75" s="527" t="s">
        <v>108</v>
      </c>
      <c r="E75" s="599">
        <v>2015</v>
      </c>
      <c r="F75" s="527"/>
      <c r="G75" s="599"/>
      <c r="H75" s="527">
        <v>2015</v>
      </c>
      <c r="I75" s="558" t="s">
        <v>567</v>
      </c>
      <c r="J75" s="558" t="s">
        <v>581</v>
      </c>
      <c r="K75" s="39"/>
      <c r="L75" s="603"/>
      <c r="M75" s="604"/>
      <c r="N75" s="604"/>
      <c r="O75" s="604"/>
      <c r="P75" s="604">
        <f>+'7 - 2015-2017 Annual Report'!DT16</f>
        <v>1</v>
      </c>
      <c r="Q75" s="604">
        <f>+'7 - 2015-2017 Annual Report'!DU16</f>
        <v>1</v>
      </c>
      <c r="R75" s="604">
        <f>+'7 - 2015-2017 Annual Report'!DV16</f>
        <v>1</v>
      </c>
      <c r="S75" s="604">
        <f>+'7 - 2015-2017 Annual Report'!DW16</f>
        <v>1</v>
      </c>
      <c r="T75" s="604">
        <f>+'7 - 2015-2017 Annual Report'!DX16</f>
        <v>1</v>
      </c>
      <c r="U75" s="604">
        <f>+'7 - 2015-2017 Annual Report'!DY16</f>
        <v>1</v>
      </c>
      <c r="V75" s="604">
        <f>+'7 - 2015-2017 Annual Report'!DZ16</f>
        <v>1</v>
      </c>
      <c r="W75" s="604">
        <f>+'7 - 2015-2017 Annual Report'!EA16</f>
        <v>1</v>
      </c>
      <c r="X75" s="604">
        <f>+'7 - 2015-2017 Annual Report'!EB16</f>
        <v>1</v>
      </c>
      <c r="Y75" s="604">
        <f>+'7 - 2015-2017 Annual Report'!EC16</f>
        <v>1</v>
      </c>
      <c r="Z75" s="604">
        <f>+'7 - 2015-2017 Annual Report'!ED16</f>
        <v>1</v>
      </c>
      <c r="AA75" s="604">
        <f>+'7 - 2015-2017 Annual Report'!EE16</f>
        <v>1</v>
      </c>
      <c r="AB75" s="604">
        <f>+'7 - 2015-2017 Annual Report'!EF16</f>
        <v>1</v>
      </c>
      <c r="AC75" s="604">
        <f>+'7 - 2015-2017 Annual Report'!EG16</f>
        <v>1</v>
      </c>
      <c r="AD75" s="604">
        <f>+'7 - 2015-2017 Annual Report'!EH16</f>
        <v>0</v>
      </c>
      <c r="AE75" s="604">
        <f>+'7 - 2015-2017 Annual Report'!EI16</f>
        <v>0</v>
      </c>
      <c r="AF75" s="604">
        <f>+'7 - 2015-2017 Annual Report'!EJ16</f>
        <v>0</v>
      </c>
      <c r="AG75" s="604">
        <f>+'7 - 2015-2017 Annual Report'!EK16</f>
        <v>0</v>
      </c>
      <c r="AH75" s="604">
        <f>+'7 - 2015-2017 Annual Report'!EL16</f>
        <v>0</v>
      </c>
      <c r="AI75" s="604">
        <f>+'7 - 2015-2017 Annual Report'!EM16</f>
        <v>0</v>
      </c>
      <c r="AJ75" s="604">
        <f>+'7 - 2015-2017 Annual Report'!EN16</f>
        <v>0</v>
      </c>
      <c r="AK75" s="604">
        <f>+'7 - 2015-2017 Annual Report'!EO16</f>
        <v>0</v>
      </c>
      <c r="AL75" s="604">
        <f>+'7 - 2015-2017 Annual Report'!EP16</f>
        <v>0</v>
      </c>
      <c r="AM75" s="604">
        <f>+'7 - 2015-2017 Annual Report'!EQ16</f>
        <v>0</v>
      </c>
      <c r="AN75" s="604">
        <f>+'7 - 2015-2017 Annual Report'!ER16</f>
        <v>0</v>
      </c>
      <c r="AO75" s="604">
        <f>+'7 - 2015-2017 Annual Report'!ES16</f>
        <v>0</v>
      </c>
      <c r="AP75" s="39"/>
      <c r="AQ75" s="603"/>
      <c r="AR75" s="604"/>
      <c r="AS75" s="604"/>
      <c r="AT75" s="604"/>
      <c r="AU75" s="604">
        <f>+'7 - 2015-2017 Annual Report'!CG16</f>
        <v>14724</v>
      </c>
      <c r="AV75" s="604">
        <f>+'7 - 2015-2017 Annual Report'!CH16</f>
        <v>11398</v>
      </c>
      <c r="AW75" s="604">
        <f>+'7 - 2015-2017 Annual Report'!CI16</f>
        <v>10796</v>
      </c>
      <c r="AX75" s="604">
        <f>+'7 - 2015-2017 Annual Report'!CJ16</f>
        <v>10195</v>
      </c>
      <c r="AY75" s="604">
        <f>+'7 - 2015-2017 Annual Report'!CK16</f>
        <v>10195</v>
      </c>
      <c r="AZ75" s="604">
        <f>+'7 - 2015-2017 Annual Report'!CL16</f>
        <v>10195</v>
      </c>
      <c r="BA75" s="604">
        <f>+'7 - 2015-2017 Annual Report'!CM16</f>
        <v>9386</v>
      </c>
      <c r="BB75" s="604">
        <f>+'7 - 2015-2017 Annual Report'!CN16</f>
        <v>8836</v>
      </c>
      <c r="BC75" s="604">
        <f>+'7 - 2015-2017 Annual Report'!CO16</f>
        <v>4382</v>
      </c>
      <c r="BD75" s="604">
        <f>+'7 - 2015-2017 Annual Report'!CP16</f>
        <v>4382</v>
      </c>
      <c r="BE75" s="604">
        <f>+'7 - 2015-2017 Annual Report'!CQ16</f>
        <v>4382</v>
      </c>
      <c r="BF75" s="604">
        <f>+'7 - 2015-2017 Annual Report'!CR16</f>
        <v>4382</v>
      </c>
      <c r="BG75" s="604">
        <f>+'7 - 2015-2017 Annual Report'!CS16</f>
        <v>4062</v>
      </c>
      <c r="BH75" s="604">
        <f>+'7 - 2015-2017 Annual Report'!CT16</f>
        <v>4062</v>
      </c>
      <c r="BI75" s="604">
        <f>+'7 - 2015-2017 Annual Report'!CU16</f>
        <v>1322</v>
      </c>
      <c r="BJ75" s="604">
        <f>+'7 - 2015-2017 Annual Report'!CV16</f>
        <v>1219</v>
      </c>
      <c r="BK75" s="604">
        <f>+'7 - 2015-2017 Annual Report'!CW16</f>
        <v>1219</v>
      </c>
      <c r="BL75" s="604">
        <f>+'7 - 2015-2017 Annual Report'!CX16</f>
        <v>1219</v>
      </c>
      <c r="BM75" s="604">
        <f>+'7 - 2015-2017 Annual Report'!CY16</f>
        <v>1219</v>
      </c>
      <c r="BN75" s="604">
        <f>+'7 - 2015-2017 Annual Report'!CZ16</f>
        <v>1219</v>
      </c>
      <c r="BO75" s="604">
        <f>+'7 - 2015-2017 Annual Report'!DA16</f>
        <v>591</v>
      </c>
      <c r="BP75" s="604">
        <f>+'7 - 2015-2017 Annual Report'!DB16</f>
        <v>0</v>
      </c>
      <c r="BQ75" s="604">
        <f>+'7 - 2015-2017 Annual Report'!DC16</f>
        <v>0</v>
      </c>
      <c r="BR75" s="604">
        <f>+'7 - 2015-2017 Annual Report'!DD16</f>
        <v>0</v>
      </c>
      <c r="BS75" s="604">
        <f>+'7 - 2015-2017 Annual Report'!DE16</f>
        <v>0</v>
      </c>
      <c r="BT75" s="604">
        <f>+'7 - 2015-2017 Annual Report'!DF16</f>
        <v>0</v>
      </c>
    </row>
    <row r="76" spans="2:73">
      <c r="B76" s="599"/>
      <c r="C76" s="527">
        <v>78</v>
      </c>
      <c r="D76" s="527" t="s">
        <v>106</v>
      </c>
      <c r="E76" s="599">
        <v>2015</v>
      </c>
      <c r="F76" s="527"/>
      <c r="G76" s="599"/>
      <c r="H76" s="527">
        <v>2015</v>
      </c>
      <c r="I76" s="558" t="s">
        <v>567</v>
      </c>
      <c r="J76" s="558" t="s">
        <v>581</v>
      </c>
      <c r="K76" s="39"/>
      <c r="L76" s="603"/>
      <c r="M76" s="604"/>
      <c r="N76" s="604"/>
      <c r="O76" s="604"/>
      <c r="P76" s="604">
        <f>+'7 - 2015-2017 Annual Report'!DT15</f>
        <v>3</v>
      </c>
      <c r="Q76" s="604">
        <f>+'7 - 2015-2017 Annual Report'!DU15</f>
        <v>3</v>
      </c>
      <c r="R76" s="604">
        <f>+'7 - 2015-2017 Annual Report'!DV15</f>
        <v>3</v>
      </c>
      <c r="S76" s="604">
        <f>+'7 - 2015-2017 Annual Report'!DW15</f>
        <v>3</v>
      </c>
      <c r="T76" s="604">
        <f>+'7 - 2015-2017 Annual Report'!DX15</f>
        <v>3</v>
      </c>
      <c r="U76" s="604">
        <f>+'7 - 2015-2017 Annual Report'!DY15</f>
        <v>3</v>
      </c>
      <c r="V76" s="604">
        <f>+'7 - 2015-2017 Annual Report'!DZ15</f>
        <v>3</v>
      </c>
      <c r="W76" s="604">
        <f>+'7 - 2015-2017 Annual Report'!EA15</f>
        <v>3</v>
      </c>
      <c r="X76" s="604">
        <f>+'7 - 2015-2017 Annual Report'!EB15</f>
        <v>3</v>
      </c>
      <c r="Y76" s="604">
        <f>+'7 - 2015-2017 Annual Report'!EC15</f>
        <v>3</v>
      </c>
      <c r="Z76" s="604">
        <f>+'7 - 2015-2017 Annual Report'!ED15</f>
        <v>0</v>
      </c>
      <c r="AA76" s="604">
        <f>+'7 - 2015-2017 Annual Report'!EE15</f>
        <v>0</v>
      </c>
      <c r="AB76" s="604">
        <f>+'7 - 2015-2017 Annual Report'!EF15</f>
        <v>0</v>
      </c>
      <c r="AC76" s="604">
        <f>+'7 - 2015-2017 Annual Report'!EG15</f>
        <v>0</v>
      </c>
      <c r="AD76" s="604">
        <f>+'7 - 2015-2017 Annual Report'!EH15</f>
        <v>0</v>
      </c>
      <c r="AE76" s="604">
        <f>+'7 - 2015-2017 Annual Report'!EI15</f>
        <v>0</v>
      </c>
      <c r="AF76" s="604">
        <f>+'7 - 2015-2017 Annual Report'!EJ15</f>
        <v>0</v>
      </c>
      <c r="AG76" s="604">
        <f>+'7 - 2015-2017 Annual Report'!EK15</f>
        <v>0</v>
      </c>
      <c r="AH76" s="604">
        <f>+'7 - 2015-2017 Annual Report'!EL15</f>
        <v>0</v>
      </c>
      <c r="AI76" s="604">
        <f>+'7 - 2015-2017 Annual Report'!EM15</f>
        <v>0</v>
      </c>
      <c r="AJ76" s="604">
        <f>+'7 - 2015-2017 Annual Report'!EN15</f>
        <v>0</v>
      </c>
      <c r="AK76" s="604">
        <f>+'7 - 2015-2017 Annual Report'!EO15</f>
        <v>0</v>
      </c>
      <c r="AL76" s="604">
        <f>+'7 - 2015-2017 Annual Report'!EP15</f>
        <v>0</v>
      </c>
      <c r="AM76" s="604">
        <f>+'7 - 2015-2017 Annual Report'!EQ15</f>
        <v>0</v>
      </c>
      <c r="AN76" s="604">
        <f>+'7 - 2015-2017 Annual Report'!ER15</f>
        <v>0</v>
      </c>
      <c r="AO76" s="604">
        <f>+'7 - 2015-2017 Annual Report'!ES15</f>
        <v>0</v>
      </c>
      <c r="AP76" s="39"/>
      <c r="AQ76" s="603"/>
      <c r="AR76" s="604"/>
      <c r="AS76" s="604"/>
      <c r="AT76" s="604"/>
      <c r="AU76" s="604">
        <f>+'7 - 2015-2017 Annual Report'!CG15</f>
        <v>9610</v>
      </c>
      <c r="AV76" s="604">
        <f>+'7 - 2015-2017 Annual Report'!CH15</f>
        <v>9610</v>
      </c>
      <c r="AW76" s="604">
        <f>+'7 - 2015-2017 Annual Report'!CI15</f>
        <v>9610</v>
      </c>
      <c r="AX76" s="604">
        <f>+'7 - 2015-2017 Annual Report'!CJ15</f>
        <v>9610</v>
      </c>
      <c r="AY76" s="604">
        <f>+'7 - 2015-2017 Annual Report'!CK15</f>
        <v>9610</v>
      </c>
      <c r="AZ76" s="604">
        <f>+'7 - 2015-2017 Annual Report'!CL15</f>
        <v>9610</v>
      </c>
      <c r="BA76" s="604">
        <f>+'7 - 2015-2017 Annual Report'!CM15</f>
        <v>9610</v>
      </c>
      <c r="BB76" s="604">
        <f>+'7 - 2015-2017 Annual Report'!CN15</f>
        <v>9610</v>
      </c>
      <c r="BC76" s="604">
        <f>+'7 - 2015-2017 Annual Report'!CO15</f>
        <v>9610</v>
      </c>
      <c r="BD76" s="604">
        <f>+'7 - 2015-2017 Annual Report'!CP15</f>
        <v>9610</v>
      </c>
      <c r="BE76" s="604">
        <f>+'7 - 2015-2017 Annual Report'!CQ15</f>
        <v>0</v>
      </c>
      <c r="BF76" s="604">
        <f>+'7 - 2015-2017 Annual Report'!CR15</f>
        <v>0</v>
      </c>
      <c r="BG76" s="604">
        <f>+'7 - 2015-2017 Annual Report'!CS15</f>
        <v>0</v>
      </c>
      <c r="BH76" s="604">
        <f>+'7 - 2015-2017 Annual Report'!CT15</f>
        <v>0</v>
      </c>
      <c r="BI76" s="604">
        <f>+'7 - 2015-2017 Annual Report'!CU15</f>
        <v>0</v>
      </c>
      <c r="BJ76" s="604">
        <f>+'7 - 2015-2017 Annual Report'!CV15</f>
        <v>0</v>
      </c>
      <c r="BK76" s="604">
        <f>+'7 - 2015-2017 Annual Report'!CW15</f>
        <v>0</v>
      </c>
      <c r="BL76" s="604">
        <f>+'7 - 2015-2017 Annual Report'!CX15</f>
        <v>0</v>
      </c>
      <c r="BM76" s="604">
        <f>+'7 - 2015-2017 Annual Report'!CY15</f>
        <v>0</v>
      </c>
      <c r="BN76" s="604">
        <f>+'7 - 2015-2017 Annual Report'!CZ15</f>
        <v>0</v>
      </c>
      <c r="BO76" s="604">
        <f>+'7 - 2015-2017 Annual Report'!DA15</f>
        <v>0</v>
      </c>
      <c r="BP76" s="604">
        <f>+'7 - 2015-2017 Annual Report'!DB15</f>
        <v>0</v>
      </c>
      <c r="BQ76" s="604">
        <f>+'7 - 2015-2017 Annual Report'!DC15</f>
        <v>0</v>
      </c>
      <c r="BR76" s="604">
        <f>+'7 - 2015-2017 Annual Report'!DD15</f>
        <v>0</v>
      </c>
      <c r="BS76" s="604">
        <f>+'7 - 2015-2017 Annual Report'!DE15</f>
        <v>0</v>
      </c>
      <c r="BT76" s="604">
        <f>+'7 - 2015-2017 Annual Report'!DF15</f>
        <v>0</v>
      </c>
    </row>
    <row r="77" spans="2:73">
      <c r="B77" s="599"/>
      <c r="C77" s="527">
        <v>463</v>
      </c>
      <c r="D77" s="527" t="s">
        <v>1061</v>
      </c>
      <c r="E77" s="599" t="s">
        <v>1074</v>
      </c>
      <c r="F77" s="527"/>
      <c r="G77" s="599"/>
      <c r="H77" s="527">
        <v>2017</v>
      </c>
      <c r="I77" s="558" t="s">
        <v>569</v>
      </c>
      <c r="J77" s="558" t="s">
        <v>581</v>
      </c>
      <c r="K77" s="39"/>
      <c r="L77" s="606"/>
      <c r="M77" s="607"/>
      <c r="N77" s="607"/>
      <c r="O77" s="607"/>
      <c r="P77" s="607"/>
      <c r="Q77" s="607"/>
      <c r="R77" s="607">
        <f>+'7 - 2015-2017 Annual Report'!DV55</f>
        <v>0</v>
      </c>
      <c r="S77" s="607">
        <f>+'7 - 2015-2017 Annual Report'!DW55</f>
        <v>0</v>
      </c>
      <c r="T77" s="607">
        <f>+'7 - 2015-2017 Annual Report'!DX55</f>
        <v>0</v>
      </c>
      <c r="U77" s="607">
        <f>+'7 - 2015-2017 Annual Report'!DY55</f>
        <v>0</v>
      </c>
      <c r="V77" s="607">
        <f>+'7 - 2015-2017 Annual Report'!DZ55</f>
        <v>0</v>
      </c>
      <c r="W77" s="607">
        <f>+'7 - 2015-2017 Annual Report'!EA55</f>
        <v>0</v>
      </c>
      <c r="X77" s="607">
        <f>+'7 - 2015-2017 Annual Report'!EB55</f>
        <v>0</v>
      </c>
      <c r="Y77" s="607">
        <f>+'7 - 2015-2017 Annual Report'!EC55</f>
        <v>0</v>
      </c>
      <c r="Z77" s="607">
        <f>+'7 - 2015-2017 Annual Report'!ED55</f>
        <v>0</v>
      </c>
      <c r="AA77" s="607">
        <f>+'7 - 2015-2017 Annual Report'!EE55</f>
        <v>0</v>
      </c>
      <c r="AB77" s="607">
        <f>+'7 - 2015-2017 Annual Report'!EF55</f>
        <v>0</v>
      </c>
      <c r="AC77" s="607">
        <f>+'7 - 2015-2017 Annual Report'!EG55</f>
        <v>0</v>
      </c>
      <c r="AD77" s="607">
        <f>+'7 - 2015-2017 Annual Report'!EH55</f>
        <v>0</v>
      </c>
      <c r="AE77" s="607">
        <f>+'7 - 2015-2017 Annual Report'!EI55</f>
        <v>0</v>
      </c>
      <c r="AF77" s="607">
        <f>+'7 - 2015-2017 Annual Report'!EJ55</f>
        <v>0</v>
      </c>
      <c r="AG77" s="607">
        <f>+'7 - 2015-2017 Annual Report'!EK55</f>
        <v>0</v>
      </c>
      <c r="AH77" s="607">
        <f>+'7 - 2015-2017 Annual Report'!EL55</f>
        <v>0</v>
      </c>
      <c r="AI77" s="607">
        <f>+'7 - 2015-2017 Annual Report'!EM55</f>
        <v>0</v>
      </c>
      <c r="AJ77" s="607">
        <f>+'7 - 2015-2017 Annual Report'!EN55</f>
        <v>0</v>
      </c>
      <c r="AK77" s="607">
        <f>+'7 - 2015-2017 Annual Report'!EO55</f>
        <v>0</v>
      </c>
      <c r="AL77" s="607">
        <f>+'7 - 2015-2017 Annual Report'!EP55</f>
        <v>0</v>
      </c>
      <c r="AM77" s="607">
        <f>+'7 - 2015-2017 Annual Report'!EQ55</f>
        <v>0</v>
      </c>
      <c r="AN77" s="607">
        <f>+'7 - 2015-2017 Annual Report'!ER55</f>
        <v>0</v>
      </c>
      <c r="AO77" s="607">
        <f>+'7 - 2015-2017 Annual Report'!ES55</f>
        <v>0</v>
      </c>
      <c r="AP77" s="39"/>
      <c r="AQ77" s="606"/>
      <c r="AR77" s="607"/>
      <c r="AS77" s="607"/>
      <c r="AT77" s="607"/>
      <c r="AU77" s="607"/>
      <c r="AV77" s="607"/>
      <c r="AW77" s="607">
        <f>+'7 - 2015-2017 Annual Report'!CI55</f>
        <v>672</v>
      </c>
      <c r="AX77" s="607">
        <f>+'7 - 2015-2017 Annual Report'!CJ55</f>
        <v>672</v>
      </c>
      <c r="AY77" s="607">
        <f>+'7 - 2015-2017 Annual Report'!CK55</f>
        <v>672</v>
      </c>
      <c r="AZ77" s="607">
        <f>+'7 - 2015-2017 Annual Report'!CL55</f>
        <v>672</v>
      </c>
      <c r="BA77" s="607">
        <f>+'7 - 2015-2017 Annual Report'!CM55</f>
        <v>672</v>
      </c>
      <c r="BB77" s="607">
        <f>+'7 - 2015-2017 Annual Report'!CN55</f>
        <v>672</v>
      </c>
      <c r="BC77" s="607">
        <f>+'7 - 2015-2017 Annual Report'!CO55</f>
        <v>672</v>
      </c>
      <c r="BD77" s="607">
        <f>+'7 - 2015-2017 Annual Report'!CP55</f>
        <v>672</v>
      </c>
      <c r="BE77" s="607">
        <f>+'7 - 2015-2017 Annual Report'!CQ55</f>
        <v>672</v>
      </c>
      <c r="BF77" s="607">
        <f>+'7 - 2015-2017 Annual Report'!CR55</f>
        <v>672</v>
      </c>
      <c r="BG77" s="607">
        <f>+'7 - 2015-2017 Annual Report'!CS55</f>
        <v>672</v>
      </c>
      <c r="BH77" s="607">
        <f>+'7 - 2015-2017 Annual Report'!CT55</f>
        <v>672</v>
      </c>
      <c r="BI77" s="607">
        <f>+'7 - 2015-2017 Annual Report'!CU55</f>
        <v>672</v>
      </c>
      <c r="BJ77" s="607">
        <f>+'7 - 2015-2017 Annual Report'!CV55</f>
        <v>672</v>
      </c>
      <c r="BK77" s="607">
        <f>+'7 - 2015-2017 Annual Report'!CW55</f>
        <v>672</v>
      </c>
      <c r="BL77" s="607">
        <f>+'7 - 2015-2017 Annual Report'!CX55</f>
        <v>672</v>
      </c>
      <c r="BM77" s="607">
        <f>+'7 - 2015-2017 Annual Report'!CY55</f>
        <v>672</v>
      </c>
      <c r="BN77" s="607">
        <f>+'7 - 2015-2017 Annual Report'!CZ55</f>
        <v>672</v>
      </c>
      <c r="BO77" s="607">
        <f>+'7 - 2015-2017 Annual Report'!DA55</f>
        <v>643</v>
      </c>
      <c r="BP77" s="607">
        <f>+'7 - 2015-2017 Annual Report'!DB55</f>
        <v>0</v>
      </c>
      <c r="BQ77" s="607">
        <f>+'7 - 2015-2017 Annual Report'!DC55</f>
        <v>0</v>
      </c>
      <c r="BR77" s="607">
        <f>+'7 - 2015-2017 Annual Report'!DD55</f>
        <v>0</v>
      </c>
      <c r="BS77" s="607">
        <f>+'7 - 2015-2017 Annual Report'!DE55</f>
        <v>0</v>
      </c>
      <c r="BT77" s="607">
        <f>+'7 - 2015-2017 Annual Report'!DF55</f>
        <v>0</v>
      </c>
    </row>
    <row r="78" spans="2:73">
      <c r="B78" s="599"/>
      <c r="C78" s="527"/>
      <c r="D78" s="599" t="s">
        <v>118</v>
      </c>
      <c r="E78" s="599"/>
      <c r="F78" s="599"/>
      <c r="G78" s="599"/>
      <c r="H78" s="599">
        <v>2020</v>
      </c>
      <c r="I78" s="558" t="s">
        <v>572</v>
      </c>
      <c r="J78" s="558" t="s">
        <v>581</v>
      </c>
      <c r="K78" s="39"/>
      <c r="L78" s="603"/>
      <c r="M78" s="603"/>
      <c r="N78" s="603"/>
      <c r="O78" s="603"/>
      <c r="P78" s="603"/>
      <c r="Q78" s="603"/>
      <c r="R78" s="603"/>
      <c r="S78" s="603"/>
      <c r="T78" s="603"/>
      <c r="U78" s="603">
        <f>'[6]2020 Net Verified KW'!$C$7</f>
        <v>12</v>
      </c>
      <c r="V78" s="603">
        <f>'[6]2020 Net Verified KW'!$C$7</f>
        <v>12</v>
      </c>
      <c r="W78" s="603">
        <f>'[6]2020 Net Verified KW'!$C$7</f>
        <v>12</v>
      </c>
      <c r="X78" s="603">
        <f>'[6]2020 Net Verified KW'!$C$7</f>
        <v>12</v>
      </c>
      <c r="Y78" s="603">
        <f>'[6]2020 Net Verified KW'!$C$7</f>
        <v>12</v>
      </c>
      <c r="Z78" s="603"/>
      <c r="AA78" s="603"/>
      <c r="AB78" s="603"/>
      <c r="AC78" s="603"/>
      <c r="AD78" s="603"/>
      <c r="AE78" s="603"/>
      <c r="AF78" s="603"/>
      <c r="AG78" s="603"/>
      <c r="AH78" s="603"/>
      <c r="AI78" s="603"/>
      <c r="AJ78" s="603"/>
      <c r="AK78" s="603"/>
      <c r="AL78" s="603"/>
      <c r="AM78" s="603"/>
      <c r="AN78" s="603"/>
      <c r="AO78" s="603"/>
      <c r="AP78" s="39"/>
      <c r="AQ78" s="603"/>
      <c r="AR78" s="603"/>
      <c r="AS78" s="603"/>
      <c r="AT78" s="603"/>
      <c r="AU78" s="603"/>
      <c r="AV78" s="603"/>
      <c r="AW78" s="603"/>
      <c r="AX78" s="603"/>
      <c r="AY78" s="603"/>
      <c r="AZ78" s="603">
        <f>'[6]2020 Net Verified KW'!$B$7</f>
        <v>64575</v>
      </c>
      <c r="BA78" s="603">
        <f>'[6]2020 Net Verified KW'!$B$7</f>
        <v>64575</v>
      </c>
      <c r="BB78" s="603">
        <f>'[6]2020 Net Verified KW'!$B$7</f>
        <v>64575</v>
      </c>
      <c r="BC78" s="603">
        <f>'[6]2020 Net Verified KW'!$B$7</f>
        <v>64575</v>
      </c>
      <c r="BD78" s="603">
        <f>'[6]2020 Net Verified KW'!$B$7</f>
        <v>64575</v>
      </c>
      <c r="BE78" s="603">
        <f>'[6]2020 Net Verified KW'!$B$7</f>
        <v>64575</v>
      </c>
      <c r="BF78" s="603"/>
      <c r="BG78" s="603"/>
      <c r="BH78" s="603"/>
      <c r="BI78" s="603"/>
      <c r="BJ78" s="603"/>
      <c r="BK78" s="603"/>
      <c r="BL78" s="603"/>
      <c r="BM78" s="603"/>
      <c r="BN78" s="603"/>
      <c r="BO78" s="603"/>
      <c r="BP78" s="603"/>
      <c r="BQ78" s="603"/>
      <c r="BR78" s="603"/>
      <c r="BS78" s="603"/>
      <c r="BT78" s="603"/>
    </row>
    <row r="79" spans="2:73" ht="15.6">
      <c r="B79" s="599"/>
      <c r="C79" s="599"/>
      <c r="D79" s="599"/>
      <c r="E79" s="599"/>
      <c r="F79" s="599"/>
      <c r="G79" s="599"/>
      <c r="H79" s="599"/>
      <c r="I79" s="558"/>
      <c r="J79" s="558"/>
      <c r="K79" s="39"/>
      <c r="L79" s="603"/>
      <c r="M79" s="604"/>
      <c r="N79" s="604"/>
      <c r="O79" s="604"/>
      <c r="P79" s="604"/>
      <c r="Q79" s="604"/>
      <c r="R79" s="604"/>
      <c r="S79" s="604"/>
      <c r="T79" s="604"/>
      <c r="U79" s="604"/>
      <c r="V79" s="604"/>
      <c r="W79" s="604"/>
      <c r="X79" s="604"/>
      <c r="Y79" s="604"/>
      <c r="Z79" s="604"/>
      <c r="AA79" s="604"/>
      <c r="AB79" s="604"/>
      <c r="AC79" s="604"/>
      <c r="AD79" s="604"/>
      <c r="AE79" s="604"/>
      <c r="AF79" s="604"/>
      <c r="AG79" s="604"/>
      <c r="AH79" s="604"/>
      <c r="AI79" s="604"/>
      <c r="AJ79" s="604"/>
      <c r="AK79" s="604"/>
      <c r="AL79" s="604"/>
      <c r="AM79" s="604"/>
      <c r="AN79" s="604"/>
      <c r="AO79" s="605"/>
      <c r="AP79" s="39"/>
      <c r="AQ79" s="603"/>
      <c r="AR79" s="604"/>
      <c r="AS79" s="604"/>
      <c r="AT79" s="604"/>
      <c r="AU79" s="604"/>
      <c r="AV79" s="604"/>
      <c r="AW79" s="604"/>
      <c r="AX79" s="604"/>
      <c r="AY79" s="604"/>
      <c r="AZ79" s="604"/>
      <c r="BA79" s="604"/>
      <c r="BB79" s="604"/>
      <c r="BC79" s="604"/>
      <c r="BD79" s="604"/>
      <c r="BE79" s="604"/>
      <c r="BF79" s="604"/>
      <c r="BG79" s="604"/>
      <c r="BH79" s="604"/>
      <c r="BI79" s="604"/>
      <c r="BJ79" s="604"/>
      <c r="BK79" s="604"/>
      <c r="BL79" s="604"/>
      <c r="BM79" s="604"/>
      <c r="BN79" s="604"/>
      <c r="BO79" s="604"/>
      <c r="BP79" s="604"/>
      <c r="BQ79" s="604"/>
      <c r="BR79" s="604"/>
      <c r="BS79" s="604"/>
      <c r="BT79" s="605"/>
      <c r="BU79" s="13"/>
    </row>
    <row r="80" spans="2:73" ht="15.6">
      <c r="B80" s="599"/>
      <c r="C80" s="599"/>
      <c r="D80" s="599"/>
      <c r="E80" s="599"/>
      <c r="F80" s="599"/>
      <c r="G80" s="599"/>
      <c r="H80" s="599"/>
      <c r="I80" s="558"/>
      <c r="J80" s="558"/>
      <c r="K80" s="39"/>
      <c r="L80" s="603"/>
      <c r="M80" s="604"/>
      <c r="N80" s="604"/>
      <c r="O80" s="604"/>
      <c r="P80" s="604"/>
      <c r="Q80" s="604"/>
      <c r="R80" s="604"/>
      <c r="S80" s="604"/>
      <c r="T80" s="604"/>
      <c r="U80" s="604"/>
      <c r="V80" s="604"/>
      <c r="W80" s="604"/>
      <c r="X80" s="604"/>
      <c r="Y80" s="604"/>
      <c r="Z80" s="604"/>
      <c r="AA80" s="604"/>
      <c r="AB80" s="604"/>
      <c r="AC80" s="604"/>
      <c r="AD80" s="604"/>
      <c r="AE80" s="604"/>
      <c r="AF80" s="604"/>
      <c r="AG80" s="604"/>
      <c r="AH80" s="604"/>
      <c r="AI80" s="604"/>
      <c r="AJ80" s="604"/>
      <c r="AK80" s="604"/>
      <c r="AL80" s="604"/>
      <c r="AM80" s="604"/>
      <c r="AN80" s="604"/>
      <c r="AO80" s="605"/>
      <c r="AP80" s="39"/>
      <c r="AQ80" s="603"/>
      <c r="AR80" s="604"/>
      <c r="AS80" s="604"/>
      <c r="AT80" s="604"/>
      <c r="AU80" s="604"/>
      <c r="AV80" s="604"/>
      <c r="AW80" s="604"/>
      <c r="AX80" s="604"/>
      <c r="AY80" s="604"/>
      <c r="AZ80" s="604"/>
      <c r="BA80" s="604"/>
      <c r="BB80" s="604"/>
      <c r="BC80" s="604"/>
      <c r="BD80" s="604"/>
      <c r="BE80" s="604"/>
      <c r="BF80" s="604"/>
      <c r="BG80" s="604"/>
      <c r="BH80" s="604"/>
      <c r="BI80" s="604"/>
      <c r="BJ80" s="604"/>
      <c r="BK80" s="604"/>
      <c r="BL80" s="604"/>
      <c r="BM80" s="604"/>
      <c r="BN80" s="604"/>
      <c r="BO80" s="604"/>
      <c r="BP80" s="604"/>
      <c r="BQ80" s="604"/>
      <c r="BR80" s="604"/>
      <c r="BS80" s="604"/>
      <c r="BT80" s="605"/>
      <c r="BU80" s="13"/>
    </row>
    <row r="81" spans="2:73">
      <c r="B81" s="599"/>
      <c r="C81" s="599"/>
      <c r="D81" s="599"/>
      <c r="E81" s="599"/>
      <c r="F81" s="599"/>
      <c r="G81" s="599"/>
      <c r="H81" s="599"/>
      <c r="I81" s="558"/>
      <c r="J81" s="558"/>
      <c r="K81" s="39"/>
      <c r="L81" s="603"/>
      <c r="M81" s="604"/>
      <c r="N81" s="604"/>
      <c r="O81" s="604"/>
      <c r="P81" s="604"/>
      <c r="Q81" s="604"/>
      <c r="R81" s="604"/>
      <c r="S81" s="604"/>
      <c r="T81" s="604"/>
      <c r="U81" s="604"/>
      <c r="V81" s="604"/>
      <c r="W81" s="604"/>
      <c r="X81" s="604"/>
      <c r="Y81" s="604"/>
      <c r="Z81" s="604"/>
      <c r="AA81" s="604"/>
      <c r="AB81" s="604"/>
      <c r="AC81" s="604"/>
      <c r="AD81" s="604"/>
      <c r="AE81" s="604"/>
      <c r="AF81" s="604"/>
      <c r="AG81" s="604"/>
      <c r="AH81" s="604"/>
      <c r="AI81" s="604"/>
      <c r="AJ81" s="604"/>
      <c r="AK81" s="604"/>
      <c r="AL81" s="604"/>
      <c r="AM81" s="604"/>
      <c r="AN81" s="604"/>
      <c r="AO81" s="605"/>
      <c r="AP81" s="39"/>
      <c r="AQ81" s="603"/>
      <c r="AR81" s="604"/>
      <c r="AS81" s="604"/>
      <c r="AT81" s="604"/>
      <c r="AU81" s="604"/>
      <c r="AV81" s="604"/>
      <c r="AW81" s="604"/>
      <c r="AX81" s="604"/>
      <c r="AY81" s="604"/>
      <c r="AZ81" s="604"/>
      <c r="BA81" s="604"/>
      <c r="BB81" s="604"/>
      <c r="BC81" s="604"/>
      <c r="BD81" s="604"/>
      <c r="BE81" s="604"/>
      <c r="BF81" s="604"/>
      <c r="BG81" s="604"/>
      <c r="BH81" s="604"/>
      <c r="BI81" s="604"/>
      <c r="BJ81" s="604"/>
      <c r="BK81" s="604"/>
      <c r="BL81" s="604"/>
      <c r="BM81" s="604"/>
      <c r="BN81" s="604"/>
      <c r="BO81" s="604"/>
      <c r="BP81" s="604"/>
      <c r="BQ81" s="604"/>
      <c r="BR81" s="604"/>
      <c r="BS81" s="604"/>
      <c r="BT81" s="605"/>
    </row>
    <row r="82" spans="2:73" ht="15.6">
      <c r="B82" s="599"/>
      <c r="C82" s="599"/>
      <c r="D82" s="599"/>
      <c r="E82" s="599"/>
      <c r="F82" s="599"/>
      <c r="G82" s="599"/>
      <c r="H82" s="599"/>
      <c r="I82" s="558"/>
      <c r="J82" s="558"/>
      <c r="K82" s="39"/>
      <c r="L82" s="603"/>
      <c r="M82" s="604"/>
      <c r="N82" s="604"/>
      <c r="O82" s="604"/>
      <c r="P82" s="604"/>
      <c r="Q82" s="604"/>
      <c r="R82" s="604"/>
      <c r="S82" s="604"/>
      <c r="T82" s="604"/>
      <c r="U82" s="604"/>
      <c r="V82" s="604"/>
      <c r="W82" s="604"/>
      <c r="X82" s="604"/>
      <c r="Y82" s="604"/>
      <c r="Z82" s="604"/>
      <c r="AA82" s="604"/>
      <c r="AB82" s="604"/>
      <c r="AC82" s="604"/>
      <c r="AD82" s="604"/>
      <c r="AE82" s="604"/>
      <c r="AF82" s="604"/>
      <c r="AG82" s="604"/>
      <c r="AH82" s="604"/>
      <c r="AI82" s="604"/>
      <c r="AJ82" s="604"/>
      <c r="AK82" s="604"/>
      <c r="AL82" s="604"/>
      <c r="AM82" s="604"/>
      <c r="AN82" s="604"/>
      <c r="AO82" s="605"/>
      <c r="AP82" s="39"/>
      <c r="AQ82" s="603"/>
      <c r="AR82" s="604"/>
      <c r="AS82" s="604"/>
      <c r="AT82" s="604"/>
      <c r="AU82" s="604"/>
      <c r="AV82" s="604"/>
      <c r="AW82" s="604"/>
      <c r="AX82" s="604"/>
      <c r="AY82" s="604"/>
      <c r="AZ82" s="604"/>
      <c r="BA82" s="604"/>
      <c r="BB82" s="604"/>
      <c r="BC82" s="604"/>
      <c r="BD82" s="604"/>
      <c r="BE82" s="604"/>
      <c r="BF82" s="604"/>
      <c r="BG82" s="604"/>
      <c r="BH82" s="604"/>
      <c r="BI82" s="604"/>
      <c r="BJ82" s="604"/>
      <c r="BK82" s="604"/>
      <c r="BL82" s="604"/>
      <c r="BM82" s="604"/>
      <c r="BN82" s="604"/>
      <c r="BO82" s="604"/>
      <c r="BP82" s="604"/>
      <c r="BQ82" s="604"/>
      <c r="BR82" s="604"/>
      <c r="BS82" s="604"/>
      <c r="BT82" s="605"/>
      <c r="BU82" s="13"/>
    </row>
    <row r="83" spans="2:73" ht="15.6">
      <c r="B83" s="599"/>
      <c r="C83" s="599"/>
      <c r="D83" s="599"/>
      <c r="E83" s="599"/>
      <c r="F83" s="599"/>
      <c r="G83" s="599"/>
      <c r="H83" s="599"/>
      <c r="I83" s="558"/>
      <c r="J83" s="558"/>
      <c r="K83" s="39"/>
      <c r="L83" s="603"/>
      <c r="M83" s="604"/>
      <c r="N83" s="604"/>
      <c r="O83" s="604"/>
      <c r="P83" s="604"/>
      <c r="Q83" s="604"/>
      <c r="R83" s="604"/>
      <c r="S83" s="604"/>
      <c r="T83" s="604"/>
      <c r="U83" s="604"/>
      <c r="V83" s="604"/>
      <c r="W83" s="604"/>
      <c r="X83" s="604"/>
      <c r="Y83" s="604"/>
      <c r="Z83" s="604"/>
      <c r="AA83" s="604"/>
      <c r="AB83" s="604"/>
      <c r="AC83" s="604"/>
      <c r="AD83" s="604"/>
      <c r="AE83" s="604"/>
      <c r="AF83" s="604"/>
      <c r="AG83" s="604"/>
      <c r="AH83" s="604"/>
      <c r="AI83" s="604"/>
      <c r="AJ83" s="604"/>
      <c r="AK83" s="604"/>
      <c r="AL83" s="604"/>
      <c r="AM83" s="604"/>
      <c r="AN83" s="604"/>
      <c r="AO83" s="605"/>
      <c r="AP83" s="39"/>
      <c r="AQ83" s="603"/>
      <c r="AR83" s="604"/>
      <c r="AS83" s="604"/>
      <c r="AT83" s="604"/>
      <c r="AU83" s="604"/>
      <c r="AV83" s="604"/>
      <c r="AW83" s="604"/>
      <c r="AX83" s="604"/>
      <c r="AY83" s="604"/>
      <c r="AZ83" s="604"/>
      <c r="BA83" s="604"/>
      <c r="BB83" s="604"/>
      <c r="BC83" s="604"/>
      <c r="BD83" s="604"/>
      <c r="BE83" s="604"/>
      <c r="BF83" s="604"/>
      <c r="BG83" s="604"/>
      <c r="BH83" s="604"/>
      <c r="BI83" s="604"/>
      <c r="BJ83" s="604"/>
      <c r="BK83" s="604"/>
      <c r="BL83" s="604"/>
      <c r="BM83" s="604"/>
      <c r="BN83" s="604"/>
      <c r="BO83" s="604"/>
      <c r="BP83" s="604"/>
      <c r="BQ83" s="604"/>
      <c r="BR83" s="604"/>
      <c r="BS83" s="604"/>
      <c r="BT83" s="605"/>
      <c r="BU83" s="13"/>
    </row>
    <row r="84" spans="2:73" ht="15.6">
      <c r="B84" s="599"/>
      <c r="C84" s="599"/>
      <c r="D84" s="599"/>
      <c r="E84" s="599"/>
      <c r="F84" s="599"/>
      <c r="G84" s="599"/>
      <c r="H84" s="599"/>
      <c r="I84" s="558"/>
      <c r="J84" s="558"/>
      <c r="K84" s="39"/>
      <c r="L84" s="603"/>
      <c r="M84" s="604"/>
      <c r="N84" s="604"/>
      <c r="O84" s="604"/>
      <c r="P84" s="604"/>
      <c r="Q84" s="604"/>
      <c r="R84" s="604"/>
      <c r="S84" s="604"/>
      <c r="T84" s="604"/>
      <c r="U84" s="604"/>
      <c r="V84" s="604"/>
      <c r="W84" s="604"/>
      <c r="X84" s="604"/>
      <c r="Y84" s="604"/>
      <c r="Z84" s="604"/>
      <c r="AA84" s="604"/>
      <c r="AB84" s="604"/>
      <c r="AC84" s="604"/>
      <c r="AD84" s="604"/>
      <c r="AE84" s="604"/>
      <c r="AF84" s="604"/>
      <c r="AG84" s="604"/>
      <c r="AH84" s="604"/>
      <c r="AI84" s="604"/>
      <c r="AJ84" s="604"/>
      <c r="AK84" s="604"/>
      <c r="AL84" s="604"/>
      <c r="AM84" s="604"/>
      <c r="AN84" s="604"/>
      <c r="AO84" s="605"/>
      <c r="AP84" s="39"/>
      <c r="AQ84" s="603"/>
      <c r="AR84" s="604"/>
      <c r="AS84" s="604"/>
      <c r="AT84" s="604"/>
      <c r="AU84" s="604"/>
      <c r="AV84" s="604"/>
      <c r="AW84" s="604"/>
      <c r="AX84" s="604"/>
      <c r="AY84" s="604"/>
      <c r="AZ84" s="604"/>
      <c r="BA84" s="604"/>
      <c r="BB84" s="604"/>
      <c r="BC84" s="604"/>
      <c r="BD84" s="604"/>
      <c r="BE84" s="604"/>
      <c r="BF84" s="604"/>
      <c r="BG84" s="604"/>
      <c r="BH84" s="604"/>
      <c r="BI84" s="604"/>
      <c r="BJ84" s="604"/>
      <c r="BK84" s="604"/>
      <c r="BL84" s="604"/>
      <c r="BM84" s="604"/>
      <c r="BN84" s="604"/>
      <c r="BO84" s="604"/>
      <c r="BP84" s="604"/>
      <c r="BQ84" s="604"/>
      <c r="BR84" s="604"/>
      <c r="BS84" s="604"/>
      <c r="BT84" s="605"/>
      <c r="BU84" s="13"/>
    </row>
    <row r="85" spans="2:73">
      <c r="B85" s="599"/>
      <c r="C85" s="599"/>
      <c r="D85" s="599"/>
      <c r="E85" s="599"/>
      <c r="F85" s="599"/>
      <c r="G85" s="599"/>
      <c r="H85" s="599"/>
      <c r="I85" s="558"/>
      <c r="J85" s="558"/>
      <c r="K85" s="39"/>
      <c r="L85" s="603"/>
      <c r="M85" s="604"/>
      <c r="N85" s="604"/>
      <c r="O85" s="604"/>
      <c r="P85" s="604"/>
      <c r="Q85" s="604"/>
      <c r="R85" s="604"/>
      <c r="S85" s="604"/>
      <c r="T85" s="604"/>
      <c r="U85" s="604"/>
      <c r="V85" s="604"/>
      <c r="W85" s="604"/>
      <c r="X85" s="604"/>
      <c r="Y85" s="604"/>
      <c r="Z85" s="604"/>
      <c r="AA85" s="604"/>
      <c r="AB85" s="604"/>
      <c r="AC85" s="604"/>
      <c r="AD85" s="604"/>
      <c r="AE85" s="604"/>
      <c r="AF85" s="604"/>
      <c r="AG85" s="604"/>
      <c r="AH85" s="604"/>
      <c r="AI85" s="604"/>
      <c r="AJ85" s="604"/>
      <c r="AK85" s="604"/>
      <c r="AL85" s="604"/>
      <c r="AM85" s="604"/>
      <c r="AN85" s="604"/>
      <c r="AO85" s="605"/>
      <c r="AP85" s="39"/>
      <c r="AQ85" s="603"/>
      <c r="AR85" s="604"/>
      <c r="AS85" s="604"/>
      <c r="AT85" s="604"/>
      <c r="AU85" s="604"/>
      <c r="AV85" s="604"/>
      <c r="AW85" s="604"/>
      <c r="AX85" s="604"/>
      <c r="AY85" s="604"/>
      <c r="AZ85" s="604"/>
      <c r="BA85" s="604"/>
      <c r="BB85" s="604"/>
      <c r="BC85" s="604"/>
      <c r="BD85" s="604"/>
      <c r="BE85" s="604"/>
      <c r="BF85" s="604"/>
      <c r="BG85" s="604"/>
      <c r="BH85" s="604"/>
      <c r="BI85" s="604"/>
      <c r="BJ85" s="604"/>
      <c r="BK85" s="604"/>
      <c r="BL85" s="604"/>
      <c r="BM85" s="604"/>
      <c r="BN85" s="604"/>
      <c r="BO85" s="604"/>
      <c r="BP85" s="604"/>
      <c r="BQ85" s="604"/>
      <c r="BR85" s="604"/>
      <c r="BS85" s="604"/>
      <c r="BT85" s="605"/>
    </row>
    <row r="86" spans="2:73">
      <c r="B86" s="599"/>
      <c r="C86" s="599"/>
      <c r="D86" s="599"/>
      <c r="E86" s="599"/>
      <c r="F86" s="599"/>
      <c r="G86" s="599"/>
      <c r="H86" s="599"/>
      <c r="I86" s="558"/>
      <c r="J86" s="558"/>
      <c r="K86" s="39"/>
      <c r="L86" s="603"/>
      <c r="M86" s="604"/>
      <c r="N86" s="604"/>
      <c r="O86" s="604"/>
      <c r="P86" s="604"/>
      <c r="Q86" s="604"/>
      <c r="R86" s="604"/>
      <c r="S86" s="604"/>
      <c r="T86" s="604"/>
      <c r="U86" s="604"/>
      <c r="V86" s="604"/>
      <c r="W86" s="604"/>
      <c r="X86" s="604"/>
      <c r="Y86" s="604"/>
      <c r="Z86" s="604"/>
      <c r="AA86" s="604"/>
      <c r="AB86" s="604"/>
      <c r="AC86" s="604"/>
      <c r="AD86" s="604"/>
      <c r="AE86" s="604"/>
      <c r="AF86" s="604"/>
      <c r="AG86" s="604"/>
      <c r="AH86" s="604"/>
      <c r="AI86" s="604"/>
      <c r="AJ86" s="604"/>
      <c r="AK86" s="604"/>
      <c r="AL86" s="604"/>
      <c r="AM86" s="604"/>
      <c r="AN86" s="604"/>
      <c r="AO86" s="605"/>
      <c r="AP86" s="39"/>
      <c r="AQ86" s="603"/>
      <c r="AR86" s="604"/>
      <c r="AS86" s="604"/>
      <c r="AT86" s="604"/>
      <c r="AU86" s="604"/>
      <c r="AV86" s="604"/>
      <c r="AW86" s="604"/>
      <c r="AX86" s="604"/>
      <c r="AY86" s="604"/>
      <c r="AZ86" s="604"/>
      <c r="BA86" s="604"/>
      <c r="BB86" s="604"/>
      <c r="BC86" s="604"/>
      <c r="BD86" s="604"/>
      <c r="BE86" s="604"/>
      <c r="BF86" s="604"/>
      <c r="BG86" s="604"/>
      <c r="BH86" s="604"/>
      <c r="BI86" s="604"/>
      <c r="BJ86" s="604"/>
      <c r="BK86" s="604"/>
      <c r="BL86" s="604"/>
      <c r="BM86" s="604"/>
      <c r="BN86" s="604"/>
      <c r="BO86" s="604"/>
      <c r="BP86" s="604"/>
      <c r="BQ86" s="604"/>
      <c r="BR86" s="604"/>
      <c r="BS86" s="604"/>
      <c r="BT86" s="605"/>
    </row>
    <row r="87" spans="2:73">
      <c r="B87" s="599"/>
      <c r="C87" s="599"/>
      <c r="D87" s="599"/>
      <c r="E87" s="599"/>
      <c r="F87" s="599"/>
      <c r="G87" s="599"/>
      <c r="H87" s="599"/>
      <c r="I87" s="558"/>
      <c r="J87" s="558"/>
      <c r="K87" s="39"/>
      <c r="L87" s="603"/>
      <c r="M87" s="604"/>
      <c r="N87" s="604"/>
      <c r="O87" s="604"/>
      <c r="P87" s="604"/>
      <c r="Q87" s="604"/>
      <c r="R87" s="604"/>
      <c r="S87" s="604"/>
      <c r="T87" s="604"/>
      <c r="U87" s="604"/>
      <c r="V87" s="604"/>
      <c r="W87" s="604"/>
      <c r="X87" s="604"/>
      <c r="Y87" s="604"/>
      <c r="Z87" s="604"/>
      <c r="AA87" s="604"/>
      <c r="AB87" s="604"/>
      <c r="AC87" s="604"/>
      <c r="AD87" s="604"/>
      <c r="AE87" s="604"/>
      <c r="AF87" s="604"/>
      <c r="AG87" s="604"/>
      <c r="AH87" s="604"/>
      <c r="AI87" s="604"/>
      <c r="AJ87" s="604"/>
      <c r="AK87" s="604"/>
      <c r="AL87" s="604"/>
      <c r="AM87" s="604"/>
      <c r="AN87" s="604"/>
      <c r="AO87" s="605"/>
      <c r="AP87" s="39"/>
      <c r="AQ87" s="603"/>
      <c r="AR87" s="604"/>
      <c r="AS87" s="604"/>
      <c r="AT87" s="604"/>
      <c r="AU87" s="604"/>
      <c r="AV87" s="604"/>
      <c r="AW87" s="604"/>
      <c r="AX87" s="604"/>
      <c r="AY87" s="604"/>
      <c r="AZ87" s="604"/>
      <c r="BA87" s="604"/>
      <c r="BB87" s="604"/>
      <c r="BC87" s="604"/>
      <c r="BD87" s="604"/>
      <c r="BE87" s="604"/>
      <c r="BF87" s="604"/>
      <c r="BG87" s="604"/>
      <c r="BH87" s="604"/>
      <c r="BI87" s="604"/>
      <c r="BJ87" s="604"/>
      <c r="BK87" s="604"/>
      <c r="BL87" s="604"/>
      <c r="BM87" s="604"/>
      <c r="BN87" s="604"/>
      <c r="BO87" s="604"/>
      <c r="BP87" s="604"/>
      <c r="BQ87" s="604"/>
      <c r="BR87" s="604"/>
      <c r="BS87" s="604"/>
      <c r="BT87" s="605"/>
    </row>
    <row r="88" spans="2:73">
      <c r="B88" s="599"/>
      <c r="C88" s="599"/>
      <c r="D88" s="599"/>
      <c r="E88" s="599"/>
      <c r="F88" s="599"/>
      <c r="G88" s="599"/>
      <c r="H88" s="599"/>
      <c r="I88" s="558"/>
      <c r="J88" s="558"/>
      <c r="K88" s="39"/>
      <c r="L88" s="603"/>
      <c r="M88" s="604"/>
      <c r="N88" s="604"/>
      <c r="O88" s="604"/>
      <c r="P88" s="604"/>
      <c r="Q88" s="604"/>
      <c r="R88" s="604"/>
      <c r="S88" s="604"/>
      <c r="T88" s="604"/>
      <c r="U88" s="604"/>
      <c r="V88" s="604"/>
      <c r="W88" s="604"/>
      <c r="X88" s="604"/>
      <c r="Y88" s="604"/>
      <c r="Z88" s="604"/>
      <c r="AA88" s="604"/>
      <c r="AB88" s="604"/>
      <c r="AC88" s="604"/>
      <c r="AD88" s="604"/>
      <c r="AE88" s="604"/>
      <c r="AF88" s="604"/>
      <c r="AG88" s="604"/>
      <c r="AH88" s="604"/>
      <c r="AI88" s="604"/>
      <c r="AJ88" s="604"/>
      <c r="AK88" s="604"/>
      <c r="AL88" s="604"/>
      <c r="AM88" s="604"/>
      <c r="AN88" s="604"/>
      <c r="AO88" s="605"/>
      <c r="AP88" s="39"/>
      <c r="AQ88" s="606"/>
      <c r="AR88" s="607"/>
      <c r="AS88" s="607"/>
      <c r="AT88" s="607"/>
      <c r="AU88" s="607"/>
      <c r="AV88" s="607"/>
      <c r="AW88" s="607"/>
      <c r="AX88" s="607"/>
      <c r="AY88" s="607"/>
      <c r="AZ88" s="607"/>
      <c r="BA88" s="607"/>
      <c r="BB88" s="607"/>
      <c r="BC88" s="607"/>
      <c r="BD88" s="607"/>
      <c r="BE88" s="607"/>
      <c r="BF88" s="607"/>
      <c r="BG88" s="607"/>
      <c r="BH88" s="607"/>
      <c r="BI88" s="607"/>
      <c r="BJ88" s="607"/>
      <c r="BK88" s="607"/>
      <c r="BL88" s="607"/>
      <c r="BM88" s="607"/>
      <c r="BN88" s="607"/>
      <c r="BO88" s="607"/>
      <c r="BP88" s="607"/>
      <c r="BQ88" s="607"/>
      <c r="BR88" s="607"/>
      <c r="BS88" s="607"/>
      <c r="BT88" s="608"/>
    </row>
    <row r="89" spans="2:73">
      <c r="B89" s="599"/>
      <c r="C89" s="599"/>
      <c r="D89" s="599"/>
      <c r="E89" s="599"/>
      <c r="F89" s="599"/>
      <c r="G89" s="599"/>
      <c r="H89" s="599"/>
      <c r="I89" s="558"/>
      <c r="J89" s="558"/>
      <c r="K89" s="39"/>
      <c r="L89" s="603"/>
      <c r="M89" s="604"/>
      <c r="N89" s="604"/>
      <c r="O89" s="604"/>
      <c r="P89" s="604"/>
      <c r="Q89" s="604"/>
      <c r="R89" s="604"/>
      <c r="S89" s="604"/>
      <c r="T89" s="604"/>
      <c r="U89" s="604"/>
      <c r="V89" s="604"/>
      <c r="W89" s="604"/>
      <c r="X89" s="604"/>
      <c r="Y89" s="604"/>
      <c r="Z89" s="604"/>
      <c r="AA89" s="604"/>
      <c r="AB89" s="604"/>
      <c r="AC89" s="604"/>
      <c r="AD89" s="604"/>
      <c r="AE89" s="604"/>
      <c r="AF89" s="604"/>
      <c r="AG89" s="604"/>
      <c r="AH89" s="604"/>
      <c r="AI89" s="604"/>
      <c r="AJ89" s="604"/>
      <c r="AK89" s="604"/>
      <c r="AL89" s="604"/>
      <c r="AM89" s="604"/>
      <c r="AN89" s="604"/>
      <c r="AO89" s="605"/>
      <c r="AP89" s="39"/>
      <c r="AQ89" s="600"/>
      <c r="AR89" s="601"/>
      <c r="AS89" s="601"/>
      <c r="AT89" s="601"/>
      <c r="AU89" s="601"/>
      <c r="AV89" s="601"/>
      <c r="AW89" s="601"/>
      <c r="AX89" s="601"/>
      <c r="AY89" s="601"/>
      <c r="AZ89" s="601"/>
      <c r="BA89" s="601"/>
      <c r="BB89" s="601"/>
      <c r="BC89" s="601"/>
      <c r="BD89" s="601"/>
      <c r="BE89" s="601"/>
      <c r="BF89" s="601"/>
      <c r="BG89" s="601"/>
      <c r="BH89" s="601"/>
      <c r="BI89" s="601"/>
      <c r="BJ89" s="601"/>
      <c r="BK89" s="601"/>
      <c r="BL89" s="601"/>
      <c r="BM89" s="601"/>
      <c r="BN89" s="601"/>
      <c r="BO89" s="601"/>
      <c r="BP89" s="601"/>
      <c r="BQ89" s="601"/>
      <c r="BR89" s="601"/>
      <c r="BS89" s="601"/>
      <c r="BT89" s="602"/>
    </row>
    <row r="90" spans="2:73">
      <c r="B90" s="599"/>
      <c r="C90" s="599"/>
      <c r="D90" s="599"/>
      <c r="E90" s="599"/>
      <c r="F90" s="599"/>
      <c r="G90" s="599"/>
      <c r="H90" s="599"/>
      <c r="I90" s="558"/>
      <c r="J90" s="558"/>
      <c r="K90" s="39"/>
      <c r="L90" s="603"/>
      <c r="M90" s="604"/>
      <c r="N90" s="604"/>
      <c r="O90" s="604"/>
      <c r="P90" s="604"/>
      <c r="Q90" s="604"/>
      <c r="R90" s="604"/>
      <c r="S90" s="604"/>
      <c r="T90" s="604"/>
      <c r="U90" s="604"/>
      <c r="V90" s="604"/>
      <c r="W90" s="604"/>
      <c r="X90" s="604"/>
      <c r="Y90" s="604"/>
      <c r="Z90" s="604"/>
      <c r="AA90" s="604"/>
      <c r="AB90" s="604"/>
      <c r="AC90" s="604"/>
      <c r="AD90" s="604"/>
      <c r="AE90" s="604"/>
      <c r="AF90" s="604"/>
      <c r="AG90" s="604"/>
      <c r="AH90" s="604"/>
      <c r="AI90" s="604"/>
      <c r="AJ90" s="604"/>
      <c r="AK90" s="604"/>
      <c r="AL90" s="604"/>
      <c r="AM90" s="604"/>
      <c r="AN90" s="604"/>
      <c r="AO90" s="605"/>
      <c r="AP90" s="39"/>
      <c r="AQ90" s="603"/>
      <c r="AR90" s="604"/>
      <c r="AS90" s="604"/>
      <c r="AT90" s="604"/>
      <c r="AU90" s="604"/>
      <c r="AV90" s="604"/>
      <c r="AW90" s="604"/>
      <c r="AX90" s="604"/>
      <c r="AY90" s="604"/>
      <c r="AZ90" s="604"/>
      <c r="BA90" s="604"/>
      <c r="BB90" s="604"/>
      <c r="BC90" s="604"/>
      <c r="BD90" s="604"/>
      <c r="BE90" s="604"/>
      <c r="BF90" s="604"/>
      <c r="BG90" s="604"/>
      <c r="BH90" s="604"/>
      <c r="BI90" s="604"/>
      <c r="BJ90" s="604"/>
      <c r="BK90" s="604"/>
      <c r="BL90" s="604"/>
      <c r="BM90" s="604"/>
      <c r="BN90" s="604"/>
      <c r="BO90" s="604"/>
      <c r="BP90" s="604"/>
      <c r="BQ90" s="604"/>
      <c r="BR90" s="604"/>
      <c r="BS90" s="604"/>
      <c r="BT90" s="605"/>
    </row>
    <row r="91" spans="2:73">
      <c r="B91" s="599"/>
      <c r="C91" s="599"/>
      <c r="D91" s="599"/>
      <c r="E91" s="599"/>
      <c r="F91" s="599"/>
      <c r="G91" s="599"/>
      <c r="H91" s="599"/>
      <c r="I91" s="558"/>
      <c r="J91" s="558"/>
      <c r="K91" s="39"/>
      <c r="L91" s="603"/>
      <c r="M91" s="604"/>
      <c r="N91" s="604"/>
      <c r="O91" s="604"/>
      <c r="P91" s="604"/>
      <c r="Q91" s="604"/>
      <c r="R91" s="604"/>
      <c r="S91" s="604"/>
      <c r="T91" s="604"/>
      <c r="U91" s="604"/>
      <c r="V91" s="604"/>
      <c r="W91" s="604"/>
      <c r="X91" s="604"/>
      <c r="Y91" s="604"/>
      <c r="Z91" s="604"/>
      <c r="AA91" s="604"/>
      <c r="AB91" s="604"/>
      <c r="AC91" s="604"/>
      <c r="AD91" s="604"/>
      <c r="AE91" s="604"/>
      <c r="AF91" s="604"/>
      <c r="AG91" s="604"/>
      <c r="AH91" s="604"/>
      <c r="AI91" s="604"/>
      <c r="AJ91" s="604"/>
      <c r="AK91" s="604"/>
      <c r="AL91" s="604"/>
      <c r="AM91" s="604"/>
      <c r="AN91" s="604"/>
      <c r="AO91" s="605"/>
      <c r="AP91" s="39"/>
      <c r="AQ91" s="603"/>
      <c r="AR91" s="604"/>
      <c r="AS91" s="604"/>
      <c r="AT91" s="604"/>
      <c r="AU91" s="604"/>
      <c r="AV91" s="604"/>
      <c r="AW91" s="604"/>
      <c r="AX91" s="604"/>
      <c r="AY91" s="604"/>
      <c r="AZ91" s="604"/>
      <c r="BA91" s="604"/>
      <c r="BB91" s="604"/>
      <c r="BC91" s="604"/>
      <c r="BD91" s="604"/>
      <c r="BE91" s="604"/>
      <c r="BF91" s="604"/>
      <c r="BG91" s="604"/>
      <c r="BH91" s="604"/>
      <c r="BI91" s="604"/>
      <c r="BJ91" s="604"/>
      <c r="BK91" s="604"/>
      <c r="BL91" s="604"/>
      <c r="BM91" s="604"/>
      <c r="BN91" s="604"/>
      <c r="BO91" s="604"/>
      <c r="BP91" s="604"/>
      <c r="BQ91" s="604"/>
      <c r="BR91" s="604"/>
      <c r="BS91" s="604"/>
      <c r="BT91" s="605"/>
    </row>
    <row r="92" spans="2:73">
      <c r="B92" s="599"/>
      <c r="C92" s="599"/>
      <c r="D92" s="599"/>
      <c r="E92" s="599"/>
      <c r="F92" s="599"/>
      <c r="G92" s="599"/>
      <c r="H92" s="599"/>
      <c r="I92" s="558"/>
      <c r="J92" s="558"/>
      <c r="K92" s="39"/>
      <c r="L92" s="603"/>
      <c r="M92" s="604"/>
      <c r="N92" s="604"/>
      <c r="O92" s="604"/>
      <c r="P92" s="604"/>
      <c r="Q92" s="604"/>
      <c r="R92" s="604"/>
      <c r="S92" s="604"/>
      <c r="T92" s="604"/>
      <c r="U92" s="604"/>
      <c r="V92" s="604"/>
      <c r="W92" s="604"/>
      <c r="X92" s="604"/>
      <c r="Y92" s="604"/>
      <c r="Z92" s="604"/>
      <c r="AA92" s="604"/>
      <c r="AB92" s="604"/>
      <c r="AC92" s="604"/>
      <c r="AD92" s="604"/>
      <c r="AE92" s="604"/>
      <c r="AF92" s="604"/>
      <c r="AG92" s="604"/>
      <c r="AH92" s="604"/>
      <c r="AI92" s="604"/>
      <c r="AJ92" s="604"/>
      <c r="AK92" s="604"/>
      <c r="AL92" s="604"/>
      <c r="AM92" s="604"/>
      <c r="AN92" s="604"/>
      <c r="AO92" s="605"/>
      <c r="AP92" s="39"/>
      <c r="AQ92" s="603"/>
      <c r="AR92" s="604"/>
      <c r="AS92" s="604"/>
      <c r="AT92" s="604"/>
      <c r="AU92" s="604"/>
      <c r="AV92" s="604"/>
      <c r="AW92" s="604"/>
      <c r="AX92" s="604"/>
      <c r="AY92" s="604"/>
      <c r="AZ92" s="604"/>
      <c r="BA92" s="604"/>
      <c r="BB92" s="604"/>
      <c r="BC92" s="604"/>
      <c r="BD92" s="604"/>
      <c r="BE92" s="604"/>
      <c r="BF92" s="604"/>
      <c r="BG92" s="604"/>
      <c r="BH92" s="604"/>
      <c r="BI92" s="604"/>
      <c r="BJ92" s="604"/>
      <c r="BK92" s="604"/>
      <c r="BL92" s="604"/>
      <c r="BM92" s="604"/>
      <c r="BN92" s="604"/>
      <c r="BO92" s="604"/>
      <c r="BP92" s="604"/>
      <c r="BQ92" s="604"/>
      <c r="BR92" s="604"/>
      <c r="BS92" s="604"/>
      <c r="BT92" s="605"/>
    </row>
    <row r="93" spans="2:73">
      <c r="B93" s="599"/>
      <c r="C93" s="599"/>
      <c r="D93" s="599"/>
      <c r="E93" s="599"/>
      <c r="F93" s="599"/>
      <c r="G93" s="599"/>
      <c r="H93" s="599"/>
      <c r="I93" s="558"/>
      <c r="J93" s="558"/>
      <c r="K93" s="39"/>
      <c r="L93" s="603"/>
      <c r="M93" s="604"/>
      <c r="N93" s="604"/>
      <c r="O93" s="604"/>
      <c r="P93" s="604"/>
      <c r="Q93" s="604"/>
      <c r="R93" s="604"/>
      <c r="S93" s="604"/>
      <c r="T93" s="604"/>
      <c r="U93" s="604"/>
      <c r="V93" s="604"/>
      <c r="W93" s="604"/>
      <c r="X93" s="604"/>
      <c r="Y93" s="604"/>
      <c r="Z93" s="604"/>
      <c r="AA93" s="604"/>
      <c r="AB93" s="604"/>
      <c r="AC93" s="604"/>
      <c r="AD93" s="604"/>
      <c r="AE93" s="604"/>
      <c r="AF93" s="604"/>
      <c r="AG93" s="604"/>
      <c r="AH93" s="604"/>
      <c r="AI93" s="604"/>
      <c r="AJ93" s="604"/>
      <c r="AK93" s="604"/>
      <c r="AL93" s="604"/>
      <c r="AM93" s="604"/>
      <c r="AN93" s="604"/>
      <c r="AO93" s="605"/>
      <c r="AP93" s="39"/>
      <c r="AQ93" s="603"/>
      <c r="AR93" s="604"/>
      <c r="AS93" s="604"/>
      <c r="AT93" s="604"/>
      <c r="AU93" s="604"/>
      <c r="AV93" s="604"/>
      <c r="AW93" s="604"/>
      <c r="AX93" s="604"/>
      <c r="AY93" s="604"/>
      <c r="AZ93" s="604"/>
      <c r="BA93" s="604"/>
      <c r="BB93" s="604"/>
      <c r="BC93" s="604"/>
      <c r="BD93" s="604"/>
      <c r="BE93" s="604"/>
      <c r="BF93" s="604"/>
      <c r="BG93" s="604"/>
      <c r="BH93" s="604"/>
      <c r="BI93" s="604"/>
      <c r="BJ93" s="604"/>
      <c r="BK93" s="604"/>
      <c r="BL93" s="604"/>
      <c r="BM93" s="604"/>
      <c r="BN93" s="604"/>
      <c r="BO93" s="604"/>
      <c r="BP93" s="604"/>
      <c r="BQ93" s="604"/>
      <c r="BR93" s="604"/>
      <c r="BS93" s="604"/>
      <c r="BT93" s="605"/>
    </row>
    <row r="94" spans="2:73">
      <c r="B94" s="599"/>
      <c r="C94" s="599"/>
      <c r="D94" s="599"/>
      <c r="E94" s="599"/>
      <c r="F94" s="599"/>
      <c r="G94" s="599"/>
      <c r="H94" s="599"/>
      <c r="I94" s="558"/>
      <c r="J94" s="558"/>
      <c r="K94" s="39"/>
      <c r="L94" s="603"/>
      <c r="M94" s="604"/>
      <c r="N94" s="604"/>
      <c r="O94" s="604"/>
      <c r="P94" s="604"/>
      <c r="Q94" s="604"/>
      <c r="R94" s="604"/>
      <c r="S94" s="604"/>
      <c r="T94" s="604"/>
      <c r="U94" s="604"/>
      <c r="V94" s="604"/>
      <c r="W94" s="604"/>
      <c r="X94" s="604"/>
      <c r="Y94" s="604"/>
      <c r="Z94" s="604"/>
      <c r="AA94" s="604"/>
      <c r="AB94" s="604"/>
      <c r="AC94" s="604"/>
      <c r="AD94" s="604"/>
      <c r="AE94" s="604"/>
      <c r="AF94" s="604"/>
      <c r="AG94" s="604"/>
      <c r="AH94" s="604"/>
      <c r="AI94" s="604"/>
      <c r="AJ94" s="604"/>
      <c r="AK94" s="604"/>
      <c r="AL94" s="604"/>
      <c r="AM94" s="604"/>
      <c r="AN94" s="604"/>
      <c r="AO94" s="605"/>
      <c r="AP94" s="39"/>
      <c r="AQ94" s="603"/>
      <c r="AR94" s="604"/>
      <c r="AS94" s="604"/>
      <c r="AT94" s="604"/>
      <c r="AU94" s="604"/>
      <c r="AV94" s="604"/>
      <c r="AW94" s="604"/>
      <c r="AX94" s="604"/>
      <c r="AY94" s="604"/>
      <c r="AZ94" s="604"/>
      <c r="BA94" s="604"/>
      <c r="BB94" s="604"/>
      <c r="BC94" s="604"/>
      <c r="BD94" s="604"/>
      <c r="BE94" s="604"/>
      <c r="BF94" s="604"/>
      <c r="BG94" s="604"/>
      <c r="BH94" s="604"/>
      <c r="BI94" s="604"/>
      <c r="BJ94" s="604"/>
      <c r="BK94" s="604"/>
      <c r="BL94" s="604"/>
      <c r="BM94" s="604"/>
      <c r="BN94" s="604"/>
      <c r="BO94" s="604"/>
      <c r="BP94" s="604"/>
      <c r="BQ94" s="604"/>
      <c r="BR94" s="604"/>
      <c r="BS94" s="604"/>
      <c r="BT94" s="605"/>
    </row>
    <row r="95" spans="2:73">
      <c r="B95" s="599"/>
      <c r="C95" s="599"/>
      <c r="D95" s="599"/>
      <c r="E95" s="599"/>
      <c r="F95" s="599"/>
      <c r="G95" s="599"/>
      <c r="H95" s="599"/>
      <c r="I95" s="558"/>
      <c r="J95" s="558"/>
      <c r="K95" s="39"/>
      <c r="L95" s="603"/>
      <c r="M95" s="604"/>
      <c r="N95" s="604"/>
      <c r="O95" s="604"/>
      <c r="P95" s="604"/>
      <c r="Q95" s="604"/>
      <c r="R95" s="604"/>
      <c r="S95" s="604"/>
      <c r="T95" s="604"/>
      <c r="U95" s="604"/>
      <c r="V95" s="604"/>
      <c r="W95" s="604"/>
      <c r="X95" s="604"/>
      <c r="Y95" s="604"/>
      <c r="Z95" s="604"/>
      <c r="AA95" s="604"/>
      <c r="AB95" s="604"/>
      <c r="AC95" s="604"/>
      <c r="AD95" s="604"/>
      <c r="AE95" s="604"/>
      <c r="AF95" s="604"/>
      <c r="AG95" s="604"/>
      <c r="AH95" s="604"/>
      <c r="AI95" s="604"/>
      <c r="AJ95" s="604"/>
      <c r="AK95" s="604"/>
      <c r="AL95" s="604"/>
      <c r="AM95" s="604"/>
      <c r="AN95" s="604"/>
      <c r="AO95" s="605"/>
      <c r="AP95" s="39"/>
      <c r="AQ95" s="603"/>
      <c r="AR95" s="604"/>
      <c r="AS95" s="604"/>
      <c r="AT95" s="604"/>
      <c r="AU95" s="604"/>
      <c r="AV95" s="604"/>
      <c r="AW95" s="604"/>
      <c r="AX95" s="604"/>
      <c r="AY95" s="604"/>
      <c r="AZ95" s="604"/>
      <c r="BA95" s="604"/>
      <c r="BB95" s="604"/>
      <c r="BC95" s="604"/>
      <c r="BD95" s="604"/>
      <c r="BE95" s="604"/>
      <c r="BF95" s="604"/>
      <c r="BG95" s="604"/>
      <c r="BH95" s="604"/>
      <c r="BI95" s="604"/>
      <c r="BJ95" s="604"/>
      <c r="BK95" s="604"/>
      <c r="BL95" s="604"/>
      <c r="BM95" s="604"/>
      <c r="BN95" s="604"/>
      <c r="BO95" s="604"/>
      <c r="BP95" s="604"/>
      <c r="BQ95" s="604"/>
      <c r="BR95" s="604"/>
      <c r="BS95" s="604"/>
      <c r="BT95" s="605"/>
    </row>
    <row r="96" spans="2:73">
      <c r="B96" s="599"/>
      <c r="C96" s="599"/>
      <c r="D96" s="599"/>
      <c r="E96" s="599"/>
      <c r="F96" s="599"/>
      <c r="G96" s="599"/>
      <c r="H96" s="599"/>
      <c r="I96" s="558"/>
      <c r="J96" s="558"/>
      <c r="K96" s="39"/>
      <c r="L96" s="603"/>
      <c r="M96" s="604"/>
      <c r="N96" s="604"/>
      <c r="O96" s="604"/>
      <c r="P96" s="604"/>
      <c r="Q96" s="604"/>
      <c r="R96" s="604"/>
      <c r="S96" s="604"/>
      <c r="T96" s="604"/>
      <c r="U96" s="604"/>
      <c r="V96" s="604"/>
      <c r="W96" s="604"/>
      <c r="X96" s="604"/>
      <c r="Y96" s="604"/>
      <c r="Z96" s="604"/>
      <c r="AA96" s="604"/>
      <c r="AB96" s="604"/>
      <c r="AC96" s="604"/>
      <c r="AD96" s="604"/>
      <c r="AE96" s="604"/>
      <c r="AF96" s="604"/>
      <c r="AG96" s="604"/>
      <c r="AH96" s="604"/>
      <c r="AI96" s="604"/>
      <c r="AJ96" s="604"/>
      <c r="AK96" s="604"/>
      <c r="AL96" s="604"/>
      <c r="AM96" s="604"/>
      <c r="AN96" s="604"/>
      <c r="AO96" s="605"/>
      <c r="AP96" s="39"/>
      <c r="AQ96" s="603"/>
      <c r="AR96" s="604"/>
      <c r="AS96" s="604"/>
      <c r="AT96" s="604"/>
      <c r="AU96" s="604"/>
      <c r="AV96" s="604"/>
      <c r="AW96" s="604"/>
      <c r="AX96" s="604"/>
      <c r="AY96" s="604"/>
      <c r="AZ96" s="604"/>
      <c r="BA96" s="604"/>
      <c r="BB96" s="604"/>
      <c r="BC96" s="604"/>
      <c r="BD96" s="604"/>
      <c r="BE96" s="604"/>
      <c r="BF96" s="604"/>
      <c r="BG96" s="604"/>
      <c r="BH96" s="604"/>
      <c r="BI96" s="604"/>
      <c r="BJ96" s="604"/>
      <c r="BK96" s="604"/>
      <c r="BL96" s="604"/>
      <c r="BM96" s="604"/>
      <c r="BN96" s="604"/>
      <c r="BO96" s="604"/>
      <c r="BP96" s="604"/>
      <c r="BQ96" s="604"/>
      <c r="BR96" s="604"/>
      <c r="BS96" s="604"/>
      <c r="BT96" s="605"/>
    </row>
    <row r="97" spans="2:73">
      <c r="B97" s="599"/>
      <c r="C97" s="599"/>
      <c r="D97" s="599"/>
      <c r="E97" s="599"/>
      <c r="F97" s="599"/>
      <c r="G97" s="599"/>
      <c r="H97" s="599"/>
      <c r="I97" s="558"/>
      <c r="J97" s="558"/>
      <c r="K97" s="39"/>
      <c r="L97" s="603"/>
      <c r="M97" s="604"/>
      <c r="N97" s="604"/>
      <c r="O97" s="604"/>
      <c r="P97" s="604"/>
      <c r="Q97" s="604"/>
      <c r="R97" s="604"/>
      <c r="S97" s="604"/>
      <c r="T97" s="604"/>
      <c r="U97" s="604"/>
      <c r="V97" s="604"/>
      <c r="W97" s="604"/>
      <c r="X97" s="604"/>
      <c r="Y97" s="604"/>
      <c r="Z97" s="604"/>
      <c r="AA97" s="604"/>
      <c r="AB97" s="604"/>
      <c r="AC97" s="604"/>
      <c r="AD97" s="604"/>
      <c r="AE97" s="604"/>
      <c r="AF97" s="604"/>
      <c r="AG97" s="604"/>
      <c r="AH97" s="604"/>
      <c r="AI97" s="604"/>
      <c r="AJ97" s="604"/>
      <c r="AK97" s="604"/>
      <c r="AL97" s="604"/>
      <c r="AM97" s="604"/>
      <c r="AN97" s="604"/>
      <c r="AO97" s="605"/>
      <c r="AP97" s="39"/>
      <c r="AQ97" s="603"/>
      <c r="AR97" s="604"/>
      <c r="AS97" s="604"/>
      <c r="AT97" s="604"/>
      <c r="AU97" s="604"/>
      <c r="AV97" s="604"/>
      <c r="AW97" s="604"/>
      <c r="AX97" s="604"/>
      <c r="AY97" s="604"/>
      <c r="AZ97" s="604"/>
      <c r="BA97" s="604"/>
      <c r="BB97" s="604"/>
      <c r="BC97" s="604"/>
      <c r="BD97" s="604"/>
      <c r="BE97" s="604"/>
      <c r="BF97" s="604"/>
      <c r="BG97" s="604"/>
      <c r="BH97" s="604"/>
      <c r="BI97" s="604"/>
      <c r="BJ97" s="604"/>
      <c r="BK97" s="604"/>
      <c r="BL97" s="604"/>
      <c r="BM97" s="604"/>
      <c r="BN97" s="604"/>
      <c r="BO97" s="604"/>
      <c r="BP97" s="604"/>
      <c r="BQ97" s="604"/>
      <c r="BR97" s="604"/>
      <c r="BS97" s="604"/>
      <c r="BT97" s="605"/>
    </row>
    <row r="98" spans="2:73" ht="15.6">
      <c r="B98" s="599"/>
      <c r="C98" s="599"/>
      <c r="D98" s="599"/>
      <c r="E98" s="599"/>
      <c r="F98" s="599"/>
      <c r="G98" s="599"/>
      <c r="H98" s="599"/>
      <c r="I98" s="558"/>
      <c r="J98" s="558"/>
      <c r="K98" s="39"/>
      <c r="L98" s="603"/>
      <c r="M98" s="604"/>
      <c r="N98" s="604"/>
      <c r="O98" s="604"/>
      <c r="P98" s="604"/>
      <c r="Q98" s="604"/>
      <c r="R98" s="604"/>
      <c r="S98" s="604"/>
      <c r="T98" s="604"/>
      <c r="U98" s="604"/>
      <c r="V98" s="604"/>
      <c r="W98" s="604"/>
      <c r="X98" s="604"/>
      <c r="Y98" s="604"/>
      <c r="Z98" s="604"/>
      <c r="AA98" s="604"/>
      <c r="AB98" s="604"/>
      <c r="AC98" s="604"/>
      <c r="AD98" s="604"/>
      <c r="AE98" s="604"/>
      <c r="AF98" s="604"/>
      <c r="AG98" s="604"/>
      <c r="AH98" s="604"/>
      <c r="AI98" s="604"/>
      <c r="AJ98" s="604"/>
      <c r="AK98" s="604"/>
      <c r="AL98" s="604"/>
      <c r="AM98" s="604"/>
      <c r="AN98" s="604"/>
      <c r="AO98" s="605"/>
      <c r="AP98" s="39"/>
      <c r="AQ98" s="603"/>
      <c r="AR98" s="604"/>
      <c r="AS98" s="604"/>
      <c r="AT98" s="604"/>
      <c r="AU98" s="604"/>
      <c r="AV98" s="604"/>
      <c r="AW98" s="604"/>
      <c r="AX98" s="604"/>
      <c r="AY98" s="604"/>
      <c r="AZ98" s="604"/>
      <c r="BA98" s="604"/>
      <c r="BB98" s="604"/>
      <c r="BC98" s="604"/>
      <c r="BD98" s="604"/>
      <c r="BE98" s="604"/>
      <c r="BF98" s="604"/>
      <c r="BG98" s="604"/>
      <c r="BH98" s="604"/>
      <c r="BI98" s="604"/>
      <c r="BJ98" s="604"/>
      <c r="BK98" s="604"/>
      <c r="BL98" s="604"/>
      <c r="BM98" s="604"/>
      <c r="BN98" s="604"/>
      <c r="BO98" s="604"/>
      <c r="BP98" s="604"/>
      <c r="BQ98" s="604"/>
      <c r="BR98" s="604"/>
      <c r="BS98" s="604"/>
      <c r="BT98" s="605"/>
      <c r="BU98" s="13"/>
    </row>
    <row r="99" spans="2:73" ht="15.6">
      <c r="B99" s="599"/>
      <c r="C99" s="599"/>
      <c r="D99" s="599"/>
      <c r="E99" s="599"/>
      <c r="F99" s="599"/>
      <c r="G99" s="599"/>
      <c r="H99" s="599"/>
      <c r="I99" s="558"/>
      <c r="J99" s="558"/>
      <c r="K99" s="39"/>
      <c r="L99" s="603"/>
      <c r="M99" s="604"/>
      <c r="N99" s="604"/>
      <c r="O99" s="604"/>
      <c r="P99" s="604"/>
      <c r="Q99" s="604"/>
      <c r="R99" s="604"/>
      <c r="S99" s="604"/>
      <c r="T99" s="604"/>
      <c r="U99" s="604"/>
      <c r="V99" s="604"/>
      <c r="W99" s="604"/>
      <c r="X99" s="604"/>
      <c r="Y99" s="604"/>
      <c r="Z99" s="604"/>
      <c r="AA99" s="604"/>
      <c r="AB99" s="604"/>
      <c r="AC99" s="604"/>
      <c r="AD99" s="604"/>
      <c r="AE99" s="604"/>
      <c r="AF99" s="604"/>
      <c r="AG99" s="604"/>
      <c r="AH99" s="604"/>
      <c r="AI99" s="604"/>
      <c r="AJ99" s="604"/>
      <c r="AK99" s="604"/>
      <c r="AL99" s="604"/>
      <c r="AM99" s="604"/>
      <c r="AN99" s="604"/>
      <c r="AO99" s="605"/>
      <c r="AP99" s="39"/>
      <c r="AQ99" s="603"/>
      <c r="AR99" s="604"/>
      <c r="AS99" s="604"/>
      <c r="AT99" s="604"/>
      <c r="AU99" s="604"/>
      <c r="AV99" s="604"/>
      <c r="AW99" s="604"/>
      <c r="AX99" s="604"/>
      <c r="AY99" s="604"/>
      <c r="AZ99" s="604"/>
      <c r="BA99" s="604"/>
      <c r="BB99" s="604"/>
      <c r="BC99" s="604"/>
      <c r="BD99" s="604"/>
      <c r="BE99" s="604"/>
      <c r="BF99" s="604"/>
      <c r="BG99" s="604"/>
      <c r="BH99" s="604"/>
      <c r="BI99" s="604"/>
      <c r="BJ99" s="604"/>
      <c r="BK99" s="604"/>
      <c r="BL99" s="604"/>
      <c r="BM99" s="604"/>
      <c r="BN99" s="604"/>
      <c r="BO99" s="604"/>
      <c r="BP99" s="604"/>
      <c r="BQ99" s="604"/>
      <c r="BR99" s="604"/>
      <c r="BS99" s="604"/>
      <c r="BT99" s="605"/>
      <c r="BU99" s="13"/>
    </row>
    <row r="100" spans="2:73" ht="15.6">
      <c r="B100" s="599"/>
      <c r="C100" s="599"/>
      <c r="D100" s="599"/>
      <c r="E100" s="599"/>
      <c r="F100" s="599"/>
      <c r="G100" s="599"/>
      <c r="H100" s="599"/>
      <c r="I100" s="558"/>
      <c r="J100" s="558"/>
      <c r="K100" s="39"/>
      <c r="L100" s="603"/>
      <c r="M100" s="604"/>
      <c r="N100" s="604"/>
      <c r="O100" s="604"/>
      <c r="P100" s="604"/>
      <c r="Q100" s="604"/>
      <c r="R100" s="604"/>
      <c r="S100" s="604"/>
      <c r="T100" s="604"/>
      <c r="U100" s="604"/>
      <c r="V100" s="604"/>
      <c r="W100" s="604"/>
      <c r="X100" s="604"/>
      <c r="Y100" s="604"/>
      <c r="Z100" s="604"/>
      <c r="AA100" s="604"/>
      <c r="AB100" s="604"/>
      <c r="AC100" s="604"/>
      <c r="AD100" s="604"/>
      <c r="AE100" s="604"/>
      <c r="AF100" s="604"/>
      <c r="AG100" s="604"/>
      <c r="AH100" s="604"/>
      <c r="AI100" s="604"/>
      <c r="AJ100" s="604"/>
      <c r="AK100" s="604"/>
      <c r="AL100" s="604"/>
      <c r="AM100" s="604"/>
      <c r="AN100" s="604"/>
      <c r="AO100" s="605"/>
      <c r="AP100" s="39"/>
      <c r="AQ100" s="603"/>
      <c r="AR100" s="604"/>
      <c r="AS100" s="604"/>
      <c r="AT100" s="604"/>
      <c r="AU100" s="604"/>
      <c r="AV100" s="604"/>
      <c r="AW100" s="604"/>
      <c r="AX100" s="604"/>
      <c r="AY100" s="604"/>
      <c r="AZ100" s="604"/>
      <c r="BA100" s="604"/>
      <c r="BB100" s="604"/>
      <c r="BC100" s="604"/>
      <c r="BD100" s="604"/>
      <c r="BE100" s="604"/>
      <c r="BF100" s="604"/>
      <c r="BG100" s="604"/>
      <c r="BH100" s="604"/>
      <c r="BI100" s="604"/>
      <c r="BJ100" s="604"/>
      <c r="BK100" s="604"/>
      <c r="BL100" s="604"/>
      <c r="BM100" s="604"/>
      <c r="BN100" s="604"/>
      <c r="BO100" s="604"/>
      <c r="BP100" s="604"/>
      <c r="BQ100" s="604"/>
      <c r="BR100" s="604"/>
      <c r="BS100" s="604"/>
      <c r="BT100" s="605"/>
      <c r="BU100" s="13"/>
    </row>
    <row r="101" spans="2:73">
      <c r="B101" s="599"/>
      <c r="C101" s="599"/>
      <c r="D101" s="599"/>
      <c r="E101" s="599"/>
      <c r="F101" s="599"/>
      <c r="G101" s="599"/>
      <c r="H101" s="599"/>
      <c r="I101" s="558"/>
      <c r="J101" s="558"/>
      <c r="K101" s="39"/>
      <c r="L101" s="603"/>
      <c r="M101" s="604"/>
      <c r="N101" s="604"/>
      <c r="O101" s="604"/>
      <c r="P101" s="604"/>
      <c r="Q101" s="604"/>
      <c r="R101" s="604"/>
      <c r="S101" s="604"/>
      <c r="T101" s="604"/>
      <c r="U101" s="604"/>
      <c r="V101" s="604"/>
      <c r="W101" s="604"/>
      <c r="X101" s="604"/>
      <c r="Y101" s="604"/>
      <c r="Z101" s="604"/>
      <c r="AA101" s="604"/>
      <c r="AB101" s="604"/>
      <c r="AC101" s="604"/>
      <c r="AD101" s="604"/>
      <c r="AE101" s="604"/>
      <c r="AF101" s="604"/>
      <c r="AG101" s="604"/>
      <c r="AH101" s="604"/>
      <c r="AI101" s="604"/>
      <c r="AJ101" s="604"/>
      <c r="AK101" s="604"/>
      <c r="AL101" s="604"/>
      <c r="AM101" s="604"/>
      <c r="AN101" s="604"/>
      <c r="AO101" s="605"/>
      <c r="AP101" s="39"/>
      <c r="AQ101" s="603"/>
      <c r="AR101" s="604"/>
      <c r="AS101" s="604"/>
      <c r="AT101" s="604"/>
      <c r="AU101" s="604"/>
      <c r="AV101" s="604"/>
      <c r="AW101" s="604"/>
      <c r="AX101" s="604"/>
      <c r="AY101" s="604"/>
      <c r="AZ101" s="604"/>
      <c r="BA101" s="604"/>
      <c r="BB101" s="604"/>
      <c r="BC101" s="604"/>
      <c r="BD101" s="604"/>
      <c r="BE101" s="604"/>
      <c r="BF101" s="604"/>
      <c r="BG101" s="604"/>
      <c r="BH101" s="604"/>
      <c r="BI101" s="604"/>
      <c r="BJ101" s="604"/>
      <c r="BK101" s="604"/>
      <c r="BL101" s="604"/>
      <c r="BM101" s="604"/>
      <c r="BN101" s="604"/>
      <c r="BO101" s="604"/>
      <c r="BP101" s="604"/>
      <c r="BQ101" s="604"/>
      <c r="BR101" s="604"/>
      <c r="BS101" s="604"/>
      <c r="BT101" s="605"/>
    </row>
    <row r="102" spans="2:73" ht="15.6">
      <c r="B102" s="599"/>
      <c r="C102" s="599"/>
      <c r="D102" s="599"/>
      <c r="E102" s="599"/>
      <c r="F102" s="599"/>
      <c r="G102" s="599"/>
      <c r="H102" s="599"/>
      <c r="I102" s="558"/>
      <c r="J102" s="558"/>
      <c r="K102" s="39"/>
      <c r="L102" s="603"/>
      <c r="M102" s="604"/>
      <c r="N102" s="604"/>
      <c r="O102" s="604"/>
      <c r="P102" s="604"/>
      <c r="Q102" s="604"/>
      <c r="R102" s="604"/>
      <c r="S102" s="604"/>
      <c r="T102" s="604"/>
      <c r="U102" s="604"/>
      <c r="V102" s="604"/>
      <c r="W102" s="604"/>
      <c r="X102" s="604"/>
      <c r="Y102" s="604"/>
      <c r="Z102" s="604"/>
      <c r="AA102" s="604"/>
      <c r="AB102" s="604"/>
      <c r="AC102" s="604"/>
      <c r="AD102" s="604"/>
      <c r="AE102" s="604"/>
      <c r="AF102" s="604"/>
      <c r="AG102" s="604"/>
      <c r="AH102" s="604"/>
      <c r="AI102" s="604"/>
      <c r="AJ102" s="604"/>
      <c r="AK102" s="604"/>
      <c r="AL102" s="604"/>
      <c r="AM102" s="604"/>
      <c r="AN102" s="604"/>
      <c r="AO102" s="605"/>
      <c r="AP102" s="39"/>
      <c r="AQ102" s="603"/>
      <c r="AR102" s="604"/>
      <c r="AS102" s="604"/>
      <c r="AT102" s="604"/>
      <c r="AU102" s="604"/>
      <c r="AV102" s="604"/>
      <c r="AW102" s="604"/>
      <c r="AX102" s="604"/>
      <c r="AY102" s="604"/>
      <c r="AZ102" s="604"/>
      <c r="BA102" s="604"/>
      <c r="BB102" s="604"/>
      <c r="BC102" s="604"/>
      <c r="BD102" s="604"/>
      <c r="BE102" s="604"/>
      <c r="BF102" s="604"/>
      <c r="BG102" s="604"/>
      <c r="BH102" s="604"/>
      <c r="BI102" s="604"/>
      <c r="BJ102" s="604"/>
      <c r="BK102" s="604"/>
      <c r="BL102" s="604"/>
      <c r="BM102" s="604"/>
      <c r="BN102" s="604"/>
      <c r="BO102" s="604"/>
      <c r="BP102" s="604"/>
      <c r="BQ102" s="604"/>
      <c r="BR102" s="604"/>
      <c r="BS102" s="604"/>
      <c r="BT102" s="605"/>
      <c r="BU102" s="13"/>
    </row>
    <row r="103" spans="2:73" ht="15.6">
      <c r="B103" s="599"/>
      <c r="C103" s="599"/>
      <c r="D103" s="599"/>
      <c r="E103" s="599"/>
      <c r="F103" s="599"/>
      <c r="G103" s="599"/>
      <c r="H103" s="599"/>
      <c r="I103" s="558"/>
      <c r="J103" s="558"/>
      <c r="K103" s="39"/>
      <c r="L103" s="603"/>
      <c r="M103" s="604"/>
      <c r="N103" s="604"/>
      <c r="O103" s="604"/>
      <c r="P103" s="604"/>
      <c r="Q103" s="604"/>
      <c r="R103" s="604"/>
      <c r="S103" s="604"/>
      <c r="T103" s="604"/>
      <c r="U103" s="604"/>
      <c r="V103" s="604"/>
      <c r="W103" s="604"/>
      <c r="X103" s="604"/>
      <c r="Y103" s="604"/>
      <c r="Z103" s="604"/>
      <c r="AA103" s="604"/>
      <c r="AB103" s="604"/>
      <c r="AC103" s="604"/>
      <c r="AD103" s="604"/>
      <c r="AE103" s="604"/>
      <c r="AF103" s="604"/>
      <c r="AG103" s="604"/>
      <c r="AH103" s="604"/>
      <c r="AI103" s="604"/>
      <c r="AJ103" s="604"/>
      <c r="AK103" s="604"/>
      <c r="AL103" s="604"/>
      <c r="AM103" s="604"/>
      <c r="AN103" s="604"/>
      <c r="AO103" s="605"/>
      <c r="AP103" s="39"/>
      <c r="AQ103" s="603"/>
      <c r="AR103" s="604"/>
      <c r="AS103" s="604"/>
      <c r="AT103" s="604"/>
      <c r="AU103" s="604"/>
      <c r="AV103" s="604"/>
      <c r="AW103" s="604"/>
      <c r="AX103" s="604"/>
      <c r="AY103" s="604"/>
      <c r="AZ103" s="604"/>
      <c r="BA103" s="604"/>
      <c r="BB103" s="604"/>
      <c r="BC103" s="604"/>
      <c r="BD103" s="604"/>
      <c r="BE103" s="604"/>
      <c r="BF103" s="604"/>
      <c r="BG103" s="604"/>
      <c r="BH103" s="604"/>
      <c r="BI103" s="604"/>
      <c r="BJ103" s="604"/>
      <c r="BK103" s="604"/>
      <c r="BL103" s="604"/>
      <c r="BM103" s="604"/>
      <c r="BN103" s="604"/>
      <c r="BO103" s="604"/>
      <c r="BP103" s="604"/>
      <c r="BQ103" s="604"/>
      <c r="BR103" s="604"/>
      <c r="BS103" s="604"/>
      <c r="BT103" s="605"/>
      <c r="BU103" s="13"/>
    </row>
    <row r="104" spans="2:73" ht="15.6">
      <c r="B104" s="599"/>
      <c r="C104" s="599"/>
      <c r="D104" s="599"/>
      <c r="E104" s="599"/>
      <c r="F104" s="599"/>
      <c r="G104" s="599"/>
      <c r="H104" s="599"/>
      <c r="I104" s="558"/>
      <c r="J104" s="558"/>
      <c r="K104" s="39"/>
      <c r="L104" s="603"/>
      <c r="M104" s="604"/>
      <c r="N104" s="604"/>
      <c r="O104" s="604"/>
      <c r="P104" s="604"/>
      <c r="Q104" s="604"/>
      <c r="R104" s="604"/>
      <c r="S104" s="604"/>
      <c r="T104" s="604"/>
      <c r="U104" s="604"/>
      <c r="V104" s="604"/>
      <c r="W104" s="604"/>
      <c r="X104" s="604"/>
      <c r="Y104" s="604"/>
      <c r="Z104" s="604"/>
      <c r="AA104" s="604"/>
      <c r="AB104" s="604"/>
      <c r="AC104" s="604"/>
      <c r="AD104" s="604"/>
      <c r="AE104" s="604"/>
      <c r="AF104" s="604"/>
      <c r="AG104" s="604"/>
      <c r="AH104" s="604"/>
      <c r="AI104" s="604"/>
      <c r="AJ104" s="604"/>
      <c r="AK104" s="604"/>
      <c r="AL104" s="604"/>
      <c r="AM104" s="604"/>
      <c r="AN104" s="604"/>
      <c r="AO104" s="605"/>
      <c r="AP104" s="39"/>
      <c r="AQ104" s="603"/>
      <c r="AR104" s="604"/>
      <c r="AS104" s="604"/>
      <c r="AT104" s="604"/>
      <c r="AU104" s="604"/>
      <c r="AV104" s="604"/>
      <c r="AW104" s="604"/>
      <c r="AX104" s="604"/>
      <c r="AY104" s="604"/>
      <c r="AZ104" s="604"/>
      <c r="BA104" s="604"/>
      <c r="BB104" s="604"/>
      <c r="BC104" s="604"/>
      <c r="BD104" s="604"/>
      <c r="BE104" s="604"/>
      <c r="BF104" s="604"/>
      <c r="BG104" s="604"/>
      <c r="BH104" s="604"/>
      <c r="BI104" s="604"/>
      <c r="BJ104" s="604"/>
      <c r="BK104" s="604"/>
      <c r="BL104" s="604"/>
      <c r="BM104" s="604"/>
      <c r="BN104" s="604"/>
      <c r="BO104" s="604"/>
      <c r="BP104" s="604"/>
      <c r="BQ104" s="604"/>
      <c r="BR104" s="604"/>
      <c r="BS104" s="604"/>
      <c r="BT104" s="605"/>
      <c r="BU104" s="13"/>
    </row>
    <row r="105" spans="2:73" ht="15.6">
      <c r="B105" s="599"/>
      <c r="C105" s="599"/>
      <c r="D105" s="599"/>
      <c r="E105" s="599"/>
      <c r="F105" s="599"/>
      <c r="G105" s="599"/>
      <c r="H105" s="599"/>
      <c r="I105" s="558"/>
      <c r="J105" s="558"/>
      <c r="K105" s="39"/>
      <c r="L105" s="603"/>
      <c r="M105" s="604"/>
      <c r="N105" s="604"/>
      <c r="O105" s="604"/>
      <c r="P105" s="604"/>
      <c r="Q105" s="604"/>
      <c r="R105" s="604"/>
      <c r="S105" s="604"/>
      <c r="T105" s="604"/>
      <c r="U105" s="604"/>
      <c r="V105" s="604"/>
      <c r="W105" s="604"/>
      <c r="X105" s="604"/>
      <c r="Y105" s="604"/>
      <c r="Z105" s="604"/>
      <c r="AA105" s="604"/>
      <c r="AB105" s="604"/>
      <c r="AC105" s="604"/>
      <c r="AD105" s="604"/>
      <c r="AE105" s="604"/>
      <c r="AF105" s="604"/>
      <c r="AG105" s="604"/>
      <c r="AH105" s="604"/>
      <c r="AI105" s="604"/>
      <c r="AJ105" s="604"/>
      <c r="AK105" s="604"/>
      <c r="AL105" s="604"/>
      <c r="AM105" s="604"/>
      <c r="AN105" s="604"/>
      <c r="AO105" s="605"/>
      <c r="AP105" s="39"/>
      <c r="AQ105" s="603"/>
      <c r="AR105" s="604"/>
      <c r="AS105" s="604"/>
      <c r="AT105" s="604"/>
      <c r="AU105" s="604"/>
      <c r="AV105" s="604"/>
      <c r="AW105" s="604"/>
      <c r="AX105" s="604"/>
      <c r="AY105" s="604"/>
      <c r="AZ105" s="604"/>
      <c r="BA105" s="604"/>
      <c r="BB105" s="604"/>
      <c r="BC105" s="604"/>
      <c r="BD105" s="604"/>
      <c r="BE105" s="604"/>
      <c r="BF105" s="604"/>
      <c r="BG105" s="604"/>
      <c r="BH105" s="604"/>
      <c r="BI105" s="604"/>
      <c r="BJ105" s="604"/>
      <c r="BK105" s="604"/>
      <c r="BL105" s="604"/>
      <c r="BM105" s="604"/>
      <c r="BN105" s="604"/>
      <c r="BO105" s="604"/>
      <c r="BP105" s="604"/>
      <c r="BQ105" s="604"/>
      <c r="BR105" s="604"/>
      <c r="BS105" s="604"/>
      <c r="BT105" s="605"/>
      <c r="BU105" s="13"/>
    </row>
    <row r="106" spans="2:73" ht="15.6">
      <c r="B106" s="599"/>
      <c r="C106" s="599"/>
      <c r="D106" s="599"/>
      <c r="E106" s="599"/>
      <c r="F106" s="599"/>
      <c r="G106" s="599"/>
      <c r="H106" s="599"/>
      <c r="I106" s="558"/>
      <c r="J106" s="558"/>
      <c r="K106" s="39"/>
      <c r="L106" s="603"/>
      <c r="M106" s="604"/>
      <c r="N106" s="604"/>
      <c r="O106" s="604"/>
      <c r="P106" s="604"/>
      <c r="Q106" s="604"/>
      <c r="R106" s="604"/>
      <c r="S106" s="604"/>
      <c r="T106" s="604"/>
      <c r="U106" s="604"/>
      <c r="V106" s="604"/>
      <c r="W106" s="604"/>
      <c r="X106" s="604"/>
      <c r="Y106" s="604"/>
      <c r="Z106" s="604"/>
      <c r="AA106" s="604"/>
      <c r="AB106" s="604"/>
      <c r="AC106" s="604"/>
      <c r="AD106" s="604"/>
      <c r="AE106" s="604"/>
      <c r="AF106" s="604"/>
      <c r="AG106" s="604"/>
      <c r="AH106" s="604"/>
      <c r="AI106" s="604"/>
      <c r="AJ106" s="604"/>
      <c r="AK106" s="604"/>
      <c r="AL106" s="604"/>
      <c r="AM106" s="604"/>
      <c r="AN106" s="604"/>
      <c r="AO106" s="605"/>
      <c r="AP106" s="39"/>
      <c r="AQ106" s="603"/>
      <c r="AR106" s="604"/>
      <c r="AS106" s="604"/>
      <c r="AT106" s="604"/>
      <c r="AU106" s="604"/>
      <c r="AV106" s="604"/>
      <c r="AW106" s="604"/>
      <c r="AX106" s="604"/>
      <c r="AY106" s="604"/>
      <c r="AZ106" s="604"/>
      <c r="BA106" s="604"/>
      <c r="BB106" s="604"/>
      <c r="BC106" s="604"/>
      <c r="BD106" s="604"/>
      <c r="BE106" s="604"/>
      <c r="BF106" s="604"/>
      <c r="BG106" s="604"/>
      <c r="BH106" s="604"/>
      <c r="BI106" s="604"/>
      <c r="BJ106" s="604"/>
      <c r="BK106" s="604"/>
      <c r="BL106" s="604"/>
      <c r="BM106" s="604"/>
      <c r="BN106" s="604"/>
      <c r="BO106" s="604"/>
      <c r="BP106" s="604"/>
      <c r="BQ106" s="604"/>
      <c r="BR106" s="604"/>
      <c r="BS106" s="604"/>
      <c r="BT106" s="605"/>
      <c r="BU106" s="13"/>
    </row>
    <row r="107" spans="2:73" ht="15.6">
      <c r="B107" s="599"/>
      <c r="C107" s="599"/>
      <c r="D107" s="599"/>
      <c r="E107" s="599"/>
      <c r="F107" s="599"/>
      <c r="G107" s="599"/>
      <c r="H107" s="599"/>
      <c r="I107" s="558"/>
      <c r="J107" s="558"/>
      <c r="K107" s="39"/>
      <c r="L107" s="603"/>
      <c r="M107" s="604"/>
      <c r="N107" s="604"/>
      <c r="O107" s="604"/>
      <c r="P107" s="604"/>
      <c r="Q107" s="604"/>
      <c r="R107" s="604"/>
      <c r="S107" s="604"/>
      <c r="T107" s="604"/>
      <c r="U107" s="604"/>
      <c r="V107" s="604"/>
      <c r="W107" s="604"/>
      <c r="X107" s="604"/>
      <c r="Y107" s="604"/>
      <c r="Z107" s="604"/>
      <c r="AA107" s="604"/>
      <c r="AB107" s="604"/>
      <c r="AC107" s="604"/>
      <c r="AD107" s="604"/>
      <c r="AE107" s="604"/>
      <c r="AF107" s="604"/>
      <c r="AG107" s="604"/>
      <c r="AH107" s="604"/>
      <c r="AI107" s="604"/>
      <c r="AJ107" s="604"/>
      <c r="AK107" s="604"/>
      <c r="AL107" s="604"/>
      <c r="AM107" s="604"/>
      <c r="AN107" s="604"/>
      <c r="AO107" s="605"/>
      <c r="AP107" s="39"/>
      <c r="AQ107" s="606"/>
      <c r="AR107" s="607"/>
      <c r="AS107" s="607"/>
      <c r="AT107" s="607"/>
      <c r="AU107" s="607"/>
      <c r="AV107" s="607"/>
      <c r="AW107" s="607"/>
      <c r="AX107" s="607"/>
      <c r="AY107" s="607"/>
      <c r="AZ107" s="607"/>
      <c r="BA107" s="607"/>
      <c r="BB107" s="607"/>
      <c r="BC107" s="607"/>
      <c r="BD107" s="607"/>
      <c r="BE107" s="607"/>
      <c r="BF107" s="607"/>
      <c r="BG107" s="607"/>
      <c r="BH107" s="607"/>
      <c r="BI107" s="607"/>
      <c r="BJ107" s="607"/>
      <c r="BK107" s="607"/>
      <c r="BL107" s="607"/>
      <c r="BM107" s="607"/>
      <c r="BN107" s="607"/>
      <c r="BO107" s="607"/>
      <c r="BP107" s="607"/>
      <c r="BQ107" s="607"/>
      <c r="BR107" s="607"/>
      <c r="BS107" s="607"/>
      <c r="BT107" s="608"/>
      <c r="BU107" s="13"/>
    </row>
    <row r="108" spans="2:73" ht="15.6">
      <c r="B108" s="599"/>
      <c r="C108" s="599"/>
      <c r="D108" s="599"/>
      <c r="E108" s="599"/>
      <c r="F108" s="599"/>
      <c r="G108" s="599"/>
      <c r="H108" s="599"/>
      <c r="I108" s="558"/>
      <c r="J108" s="558"/>
      <c r="K108" s="39"/>
      <c r="L108" s="603"/>
      <c r="M108" s="604"/>
      <c r="N108" s="604"/>
      <c r="O108" s="604"/>
      <c r="P108" s="604"/>
      <c r="Q108" s="604"/>
      <c r="R108" s="604"/>
      <c r="S108" s="604"/>
      <c r="T108" s="604"/>
      <c r="U108" s="604"/>
      <c r="V108" s="604"/>
      <c r="W108" s="604"/>
      <c r="X108" s="604"/>
      <c r="Y108" s="604"/>
      <c r="Z108" s="604"/>
      <c r="AA108" s="604"/>
      <c r="AB108" s="604"/>
      <c r="AC108" s="604"/>
      <c r="AD108" s="604"/>
      <c r="AE108" s="604"/>
      <c r="AF108" s="604"/>
      <c r="AG108" s="604"/>
      <c r="AH108" s="604"/>
      <c r="AI108" s="604"/>
      <c r="AJ108" s="604"/>
      <c r="AK108" s="604"/>
      <c r="AL108" s="604"/>
      <c r="AM108" s="604"/>
      <c r="AN108" s="604"/>
      <c r="AO108" s="605"/>
      <c r="AP108" s="39"/>
      <c r="AQ108" s="600"/>
      <c r="AR108" s="601"/>
      <c r="AS108" s="601"/>
      <c r="AT108" s="601"/>
      <c r="AU108" s="601"/>
      <c r="AV108" s="601"/>
      <c r="AW108" s="601"/>
      <c r="AX108" s="601"/>
      <c r="AY108" s="601"/>
      <c r="AZ108" s="601"/>
      <c r="BA108" s="601"/>
      <c r="BB108" s="601"/>
      <c r="BC108" s="601"/>
      <c r="BD108" s="601"/>
      <c r="BE108" s="601"/>
      <c r="BF108" s="601"/>
      <c r="BG108" s="601"/>
      <c r="BH108" s="601"/>
      <c r="BI108" s="601"/>
      <c r="BJ108" s="601"/>
      <c r="BK108" s="601"/>
      <c r="BL108" s="601"/>
      <c r="BM108" s="601"/>
      <c r="BN108" s="601"/>
      <c r="BO108" s="601"/>
      <c r="BP108" s="601"/>
      <c r="BQ108" s="601"/>
      <c r="BR108" s="601"/>
      <c r="BS108" s="601"/>
      <c r="BT108" s="602"/>
      <c r="BU108" s="13"/>
    </row>
    <row r="109" spans="2:73" ht="15.6">
      <c r="B109" s="599"/>
      <c r="C109" s="599"/>
      <c r="D109" s="599"/>
      <c r="E109" s="599"/>
      <c r="F109" s="599"/>
      <c r="G109" s="599"/>
      <c r="H109" s="599"/>
      <c r="I109" s="558"/>
      <c r="J109" s="558"/>
      <c r="K109" s="39"/>
      <c r="L109" s="603"/>
      <c r="M109" s="604"/>
      <c r="N109" s="604"/>
      <c r="O109" s="604"/>
      <c r="P109" s="604"/>
      <c r="Q109" s="604"/>
      <c r="R109" s="604"/>
      <c r="S109" s="604"/>
      <c r="T109" s="604"/>
      <c r="U109" s="604"/>
      <c r="V109" s="604"/>
      <c r="W109" s="604"/>
      <c r="X109" s="604"/>
      <c r="Y109" s="604"/>
      <c r="Z109" s="604"/>
      <c r="AA109" s="604"/>
      <c r="AB109" s="604"/>
      <c r="AC109" s="604"/>
      <c r="AD109" s="604"/>
      <c r="AE109" s="604"/>
      <c r="AF109" s="604"/>
      <c r="AG109" s="604"/>
      <c r="AH109" s="604"/>
      <c r="AI109" s="604"/>
      <c r="AJ109" s="604"/>
      <c r="AK109" s="604"/>
      <c r="AL109" s="604"/>
      <c r="AM109" s="604"/>
      <c r="AN109" s="604"/>
      <c r="AO109" s="605"/>
      <c r="AP109" s="39"/>
      <c r="AQ109" s="603"/>
      <c r="AR109" s="604"/>
      <c r="AS109" s="604"/>
      <c r="AT109" s="604"/>
      <c r="AU109" s="604"/>
      <c r="AV109" s="604"/>
      <c r="AW109" s="604"/>
      <c r="AX109" s="604"/>
      <c r="AY109" s="604"/>
      <c r="AZ109" s="604"/>
      <c r="BA109" s="604"/>
      <c r="BB109" s="604"/>
      <c r="BC109" s="604"/>
      <c r="BD109" s="604"/>
      <c r="BE109" s="604"/>
      <c r="BF109" s="604"/>
      <c r="BG109" s="604"/>
      <c r="BH109" s="604"/>
      <c r="BI109" s="604"/>
      <c r="BJ109" s="604"/>
      <c r="BK109" s="604"/>
      <c r="BL109" s="604"/>
      <c r="BM109" s="604"/>
      <c r="BN109" s="604"/>
      <c r="BO109" s="604"/>
      <c r="BP109" s="604"/>
      <c r="BQ109" s="604"/>
      <c r="BR109" s="604"/>
      <c r="BS109" s="604"/>
      <c r="BT109" s="605"/>
      <c r="BU109" s="13"/>
    </row>
    <row r="110" spans="2:73" ht="15.6">
      <c r="B110" s="599"/>
      <c r="C110" s="599"/>
      <c r="D110" s="599"/>
      <c r="E110" s="599"/>
      <c r="F110" s="599"/>
      <c r="G110" s="599"/>
      <c r="H110" s="599"/>
      <c r="I110" s="558"/>
      <c r="J110" s="558"/>
      <c r="K110" s="39"/>
      <c r="L110" s="603"/>
      <c r="M110" s="604"/>
      <c r="N110" s="604"/>
      <c r="O110" s="604"/>
      <c r="P110" s="604"/>
      <c r="Q110" s="604"/>
      <c r="R110" s="604"/>
      <c r="S110" s="604"/>
      <c r="T110" s="604"/>
      <c r="U110" s="604"/>
      <c r="V110" s="604"/>
      <c r="W110" s="604"/>
      <c r="X110" s="604"/>
      <c r="Y110" s="604"/>
      <c r="Z110" s="604"/>
      <c r="AA110" s="604"/>
      <c r="AB110" s="604"/>
      <c r="AC110" s="604"/>
      <c r="AD110" s="604"/>
      <c r="AE110" s="604"/>
      <c r="AF110" s="604"/>
      <c r="AG110" s="604"/>
      <c r="AH110" s="604"/>
      <c r="AI110" s="604"/>
      <c r="AJ110" s="604"/>
      <c r="AK110" s="604"/>
      <c r="AL110" s="604"/>
      <c r="AM110" s="604"/>
      <c r="AN110" s="604"/>
      <c r="AO110" s="605"/>
      <c r="AP110" s="39"/>
      <c r="AQ110" s="603"/>
      <c r="AR110" s="604"/>
      <c r="AS110" s="604"/>
      <c r="AT110" s="604"/>
      <c r="AU110" s="604"/>
      <c r="AV110" s="604"/>
      <c r="AW110" s="604"/>
      <c r="AX110" s="604"/>
      <c r="AY110" s="604"/>
      <c r="AZ110" s="604"/>
      <c r="BA110" s="604"/>
      <c r="BB110" s="604"/>
      <c r="BC110" s="604"/>
      <c r="BD110" s="604"/>
      <c r="BE110" s="604"/>
      <c r="BF110" s="604"/>
      <c r="BG110" s="604"/>
      <c r="BH110" s="604"/>
      <c r="BI110" s="604"/>
      <c r="BJ110" s="604"/>
      <c r="BK110" s="604"/>
      <c r="BL110" s="604"/>
      <c r="BM110" s="604"/>
      <c r="BN110" s="604"/>
      <c r="BO110" s="604"/>
      <c r="BP110" s="604"/>
      <c r="BQ110" s="604"/>
      <c r="BR110" s="604"/>
      <c r="BS110" s="604"/>
      <c r="BT110" s="605"/>
      <c r="BU110" s="13"/>
    </row>
    <row r="111" spans="2:73" ht="15.6">
      <c r="B111" s="599"/>
      <c r="C111" s="599"/>
      <c r="D111" s="599"/>
      <c r="E111" s="599"/>
      <c r="F111" s="599"/>
      <c r="G111" s="599"/>
      <c r="H111" s="599"/>
      <c r="I111" s="558"/>
      <c r="J111" s="558"/>
      <c r="K111" s="39"/>
      <c r="L111" s="603"/>
      <c r="M111" s="604"/>
      <c r="N111" s="604"/>
      <c r="O111" s="604"/>
      <c r="P111" s="604"/>
      <c r="Q111" s="604"/>
      <c r="R111" s="604"/>
      <c r="S111" s="604"/>
      <c r="T111" s="604"/>
      <c r="U111" s="604"/>
      <c r="V111" s="604"/>
      <c r="W111" s="604"/>
      <c r="X111" s="604"/>
      <c r="Y111" s="604"/>
      <c r="Z111" s="604"/>
      <c r="AA111" s="604"/>
      <c r="AB111" s="604"/>
      <c r="AC111" s="604"/>
      <c r="AD111" s="604"/>
      <c r="AE111" s="604"/>
      <c r="AF111" s="604"/>
      <c r="AG111" s="604"/>
      <c r="AH111" s="604"/>
      <c r="AI111" s="604"/>
      <c r="AJ111" s="604"/>
      <c r="AK111" s="604"/>
      <c r="AL111" s="604"/>
      <c r="AM111" s="604"/>
      <c r="AN111" s="604"/>
      <c r="AO111" s="605"/>
      <c r="AP111" s="39"/>
      <c r="AQ111" s="603"/>
      <c r="AR111" s="604"/>
      <c r="AS111" s="604"/>
      <c r="AT111" s="604"/>
      <c r="AU111" s="604"/>
      <c r="AV111" s="604"/>
      <c r="AW111" s="604"/>
      <c r="AX111" s="604"/>
      <c r="AY111" s="604"/>
      <c r="AZ111" s="604"/>
      <c r="BA111" s="604"/>
      <c r="BB111" s="604"/>
      <c r="BC111" s="604"/>
      <c r="BD111" s="604"/>
      <c r="BE111" s="604"/>
      <c r="BF111" s="604"/>
      <c r="BG111" s="604"/>
      <c r="BH111" s="604"/>
      <c r="BI111" s="604"/>
      <c r="BJ111" s="604"/>
      <c r="BK111" s="604"/>
      <c r="BL111" s="604"/>
      <c r="BM111" s="604"/>
      <c r="BN111" s="604"/>
      <c r="BO111" s="604"/>
      <c r="BP111" s="604"/>
      <c r="BQ111" s="604"/>
      <c r="BR111" s="604"/>
      <c r="BS111" s="604"/>
      <c r="BT111" s="605"/>
      <c r="BU111" s="13"/>
    </row>
    <row r="112" spans="2:73">
      <c r="B112" s="599"/>
      <c r="C112" s="599"/>
      <c r="D112" s="599"/>
      <c r="E112" s="599"/>
      <c r="F112" s="599"/>
      <c r="G112" s="599"/>
      <c r="H112" s="599"/>
      <c r="I112" s="558"/>
      <c r="J112" s="558"/>
      <c r="K112" s="39"/>
      <c r="L112" s="603"/>
      <c r="M112" s="604"/>
      <c r="N112" s="604"/>
      <c r="O112" s="604"/>
      <c r="P112" s="604"/>
      <c r="Q112" s="604"/>
      <c r="R112" s="604"/>
      <c r="S112" s="604"/>
      <c r="T112" s="604"/>
      <c r="U112" s="604"/>
      <c r="V112" s="604"/>
      <c r="W112" s="604"/>
      <c r="X112" s="604"/>
      <c r="Y112" s="604"/>
      <c r="Z112" s="604"/>
      <c r="AA112" s="604"/>
      <c r="AB112" s="604"/>
      <c r="AC112" s="604"/>
      <c r="AD112" s="604"/>
      <c r="AE112" s="604"/>
      <c r="AF112" s="604"/>
      <c r="AG112" s="604"/>
      <c r="AH112" s="604"/>
      <c r="AI112" s="604"/>
      <c r="AJ112" s="604"/>
      <c r="AK112" s="604"/>
      <c r="AL112" s="604"/>
      <c r="AM112" s="604"/>
      <c r="AN112" s="604"/>
      <c r="AO112" s="605"/>
      <c r="AP112" s="39"/>
      <c r="AQ112" s="603"/>
      <c r="AR112" s="604"/>
      <c r="AS112" s="604"/>
      <c r="AT112" s="604"/>
      <c r="AU112" s="604"/>
      <c r="AV112" s="604"/>
      <c r="AW112" s="604"/>
      <c r="AX112" s="604"/>
      <c r="AY112" s="604"/>
      <c r="AZ112" s="604"/>
      <c r="BA112" s="604"/>
      <c r="BB112" s="604"/>
      <c r="BC112" s="604"/>
      <c r="BD112" s="604"/>
      <c r="BE112" s="604"/>
      <c r="BF112" s="604"/>
      <c r="BG112" s="604"/>
      <c r="BH112" s="604"/>
      <c r="BI112" s="604"/>
      <c r="BJ112" s="604"/>
      <c r="BK112" s="604"/>
      <c r="BL112" s="604"/>
      <c r="BM112" s="604"/>
      <c r="BN112" s="604"/>
      <c r="BO112" s="604"/>
      <c r="BP112" s="604"/>
      <c r="BQ112" s="604"/>
      <c r="BR112" s="604"/>
      <c r="BS112" s="604"/>
      <c r="BT112" s="605"/>
    </row>
    <row r="113" spans="2:73">
      <c r="B113" s="599"/>
      <c r="C113" s="599"/>
      <c r="D113" s="599"/>
      <c r="E113" s="599"/>
      <c r="F113" s="599"/>
      <c r="G113" s="599"/>
      <c r="H113" s="599"/>
      <c r="I113" s="558"/>
      <c r="J113" s="558"/>
      <c r="K113" s="39"/>
      <c r="L113" s="603"/>
      <c r="M113" s="604"/>
      <c r="N113" s="604"/>
      <c r="O113" s="604"/>
      <c r="P113" s="604"/>
      <c r="Q113" s="604"/>
      <c r="R113" s="604"/>
      <c r="S113" s="604"/>
      <c r="T113" s="604"/>
      <c r="U113" s="604"/>
      <c r="V113" s="604"/>
      <c r="W113" s="604"/>
      <c r="X113" s="604"/>
      <c r="Y113" s="604"/>
      <c r="Z113" s="604"/>
      <c r="AA113" s="604"/>
      <c r="AB113" s="604"/>
      <c r="AC113" s="604"/>
      <c r="AD113" s="604"/>
      <c r="AE113" s="604"/>
      <c r="AF113" s="604"/>
      <c r="AG113" s="604"/>
      <c r="AH113" s="604"/>
      <c r="AI113" s="604"/>
      <c r="AJ113" s="604"/>
      <c r="AK113" s="604"/>
      <c r="AL113" s="604"/>
      <c r="AM113" s="604"/>
      <c r="AN113" s="604"/>
      <c r="AO113" s="605"/>
      <c r="AP113" s="39"/>
      <c r="AQ113" s="603"/>
      <c r="AR113" s="604"/>
      <c r="AS113" s="604"/>
      <c r="AT113" s="604"/>
      <c r="AU113" s="604"/>
      <c r="AV113" s="604"/>
      <c r="AW113" s="604"/>
      <c r="AX113" s="604"/>
      <c r="AY113" s="604"/>
      <c r="AZ113" s="604"/>
      <c r="BA113" s="604"/>
      <c r="BB113" s="604"/>
      <c r="BC113" s="604"/>
      <c r="BD113" s="604"/>
      <c r="BE113" s="604"/>
      <c r="BF113" s="604"/>
      <c r="BG113" s="604"/>
      <c r="BH113" s="604"/>
      <c r="BI113" s="604"/>
      <c r="BJ113" s="604"/>
      <c r="BK113" s="604"/>
      <c r="BL113" s="604"/>
      <c r="BM113" s="604"/>
      <c r="BN113" s="604"/>
      <c r="BO113" s="604"/>
      <c r="BP113" s="604"/>
      <c r="BQ113" s="604"/>
      <c r="BR113" s="604"/>
      <c r="BS113" s="604"/>
      <c r="BT113" s="605"/>
    </row>
    <row r="114" spans="2:73">
      <c r="B114" s="599"/>
      <c r="C114" s="599"/>
      <c r="D114" s="599"/>
      <c r="E114" s="599"/>
      <c r="F114" s="599"/>
      <c r="G114" s="599"/>
      <c r="H114" s="599"/>
      <c r="I114" s="558"/>
      <c r="J114" s="558"/>
      <c r="K114" s="39"/>
      <c r="L114" s="603"/>
      <c r="M114" s="604"/>
      <c r="N114" s="604"/>
      <c r="O114" s="604"/>
      <c r="P114" s="604"/>
      <c r="Q114" s="604"/>
      <c r="R114" s="604"/>
      <c r="S114" s="604"/>
      <c r="T114" s="604"/>
      <c r="U114" s="604"/>
      <c r="V114" s="604"/>
      <c r="W114" s="604"/>
      <c r="X114" s="604"/>
      <c r="Y114" s="604"/>
      <c r="Z114" s="604"/>
      <c r="AA114" s="604"/>
      <c r="AB114" s="604"/>
      <c r="AC114" s="604"/>
      <c r="AD114" s="604"/>
      <c r="AE114" s="604"/>
      <c r="AF114" s="604"/>
      <c r="AG114" s="604"/>
      <c r="AH114" s="604"/>
      <c r="AI114" s="604"/>
      <c r="AJ114" s="604"/>
      <c r="AK114" s="604"/>
      <c r="AL114" s="604"/>
      <c r="AM114" s="604"/>
      <c r="AN114" s="604"/>
      <c r="AO114" s="605"/>
      <c r="AP114" s="39"/>
      <c r="AQ114" s="603"/>
      <c r="AR114" s="604"/>
      <c r="AS114" s="604"/>
      <c r="AT114" s="604"/>
      <c r="AU114" s="604"/>
      <c r="AV114" s="604"/>
      <c r="AW114" s="604"/>
      <c r="AX114" s="604"/>
      <c r="AY114" s="604"/>
      <c r="AZ114" s="604"/>
      <c r="BA114" s="604"/>
      <c r="BB114" s="604"/>
      <c r="BC114" s="604"/>
      <c r="BD114" s="604"/>
      <c r="BE114" s="604"/>
      <c r="BF114" s="604"/>
      <c r="BG114" s="604"/>
      <c r="BH114" s="604"/>
      <c r="BI114" s="604"/>
      <c r="BJ114" s="604"/>
      <c r="BK114" s="604"/>
      <c r="BL114" s="604"/>
      <c r="BM114" s="604"/>
      <c r="BN114" s="604"/>
      <c r="BO114" s="604"/>
      <c r="BP114" s="604"/>
      <c r="BQ114" s="604"/>
      <c r="BR114" s="604"/>
      <c r="BS114" s="604"/>
      <c r="BT114" s="605"/>
    </row>
    <row r="115" spans="2:73" ht="15.6">
      <c r="B115" s="599"/>
      <c r="C115" s="599"/>
      <c r="D115" s="599"/>
      <c r="E115" s="599"/>
      <c r="F115" s="599"/>
      <c r="G115" s="599"/>
      <c r="H115" s="599"/>
      <c r="I115" s="558"/>
      <c r="J115" s="558"/>
      <c r="K115" s="39"/>
      <c r="L115" s="603"/>
      <c r="M115" s="604"/>
      <c r="N115" s="604"/>
      <c r="O115" s="604"/>
      <c r="P115" s="604"/>
      <c r="Q115" s="604"/>
      <c r="R115" s="604"/>
      <c r="S115" s="604"/>
      <c r="T115" s="604"/>
      <c r="U115" s="604"/>
      <c r="V115" s="604"/>
      <c r="W115" s="604"/>
      <c r="X115" s="604"/>
      <c r="Y115" s="604"/>
      <c r="Z115" s="604"/>
      <c r="AA115" s="604"/>
      <c r="AB115" s="604"/>
      <c r="AC115" s="604"/>
      <c r="AD115" s="604"/>
      <c r="AE115" s="604"/>
      <c r="AF115" s="604"/>
      <c r="AG115" s="604"/>
      <c r="AH115" s="604"/>
      <c r="AI115" s="604"/>
      <c r="AJ115" s="604"/>
      <c r="AK115" s="604"/>
      <c r="AL115" s="604"/>
      <c r="AM115" s="604"/>
      <c r="AN115" s="604"/>
      <c r="AO115" s="605"/>
      <c r="AP115" s="39"/>
      <c r="AQ115" s="603"/>
      <c r="AR115" s="604"/>
      <c r="AS115" s="604"/>
      <c r="AT115" s="604"/>
      <c r="AU115" s="604"/>
      <c r="AV115" s="604"/>
      <c r="AW115" s="604"/>
      <c r="AX115" s="604"/>
      <c r="AY115" s="604"/>
      <c r="AZ115" s="604"/>
      <c r="BA115" s="604"/>
      <c r="BB115" s="604"/>
      <c r="BC115" s="604"/>
      <c r="BD115" s="604"/>
      <c r="BE115" s="604"/>
      <c r="BF115" s="604"/>
      <c r="BG115" s="604"/>
      <c r="BH115" s="604"/>
      <c r="BI115" s="604"/>
      <c r="BJ115" s="604"/>
      <c r="BK115" s="604"/>
      <c r="BL115" s="604"/>
      <c r="BM115" s="604"/>
      <c r="BN115" s="604"/>
      <c r="BO115" s="604"/>
      <c r="BP115" s="604"/>
      <c r="BQ115" s="604"/>
      <c r="BR115" s="604"/>
      <c r="BS115" s="604"/>
      <c r="BT115" s="605"/>
      <c r="BU115" s="13"/>
    </row>
    <row r="116" spans="2:73" ht="15.6">
      <c r="B116" s="599"/>
      <c r="C116" s="599"/>
      <c r="D116" s="599"/>
      <c r="E116" s="599"/>
      <c r="F116" s="599"/>
      <c r="G116" s="599"/>
      <c r="H116" s="599"/>
      <c r="I116" s="558"/>
      <c r="J116" s="558"/>
      <c r="K116" s="39"/>
      <c r="L116" s="603"/>
      <c r="M116" s="604"/>
      <c r="N116" s="604"/>
      <c r="O116" s="604"/>
      <c r="P116" s="604"/>
      <c r="Q116" s="604"/>
      <c r="R116" s="604"/>
      <c r="S116" s="604"/>
      <c r="T116" s="604"/>
      <c r="U116" s="604"/>
      <c r="V116" s="604"/>
      <c r="W116" s="604"/>
      <c r="X116" s="604"/>
      <c r="Y116" s="604"/>
      <c r="Z116" s="604"/>
      <c r="AA116" s="604"/>
      <c r="AB116" s="604"/>
      <c r="AC116" s="604"/>
      <c r="AD116" s="604"/>
      <c r="AE116" s="604"/>
      <c r="AF116" s="604"/>
      <c r="AG116" s="604"/>
      <c r="AH116" s="604"/>
      <c r="AI116" s="604"/>
      <c r="AJ116" s="604"/>
      <c r="AK116" s="604"/>
      <c r="AL116" s="604"/>
      <c r="AM116" s="604"/>
      <c r="AN116" s="604"/>
      <c r="AO116" s="605"/>
      <c r="AP116" s="39"/>
      <c r="AQ116" s="603"/>
      <c r="AR116" s="604"/>
      <c r="AS116" s="604"/>
      <c r="AT116" s="604"/>
      <c r="AU116" s="604"/>
      <c r="AV116" s="604"/>
      <c r="AW116" s="604"/>
      <c r="AX116" s="604"/>
      <c r="AY116" s="604"/>
      <c r="AZ116" s="604"/>
      <c r="BA116" s="604"/>
      <c r="BB116" s="604"/>
      <c r="BC116" s="604"/>
      <c r="BD116" s="604"/>
      <c r="BE116" s="604"/>
      <c r="BF116" s="604"/>
      <c r="BG116" s="604"/>
      <c r="BH116" s="604"/>
      <c r="BI116" s="604"/>
      <c r="BJ116" s="604"/>
      <c r="BK116" s="604"/>
      <c r="BL116" s="604"/>
      <c r="BM116" s="604"/>
      <c r="BN116" s="604"/>
      <c r="BO116" s="604"/>
      <c r="BP116" s="604"/>
      <c r="BQ116" s="604"/>
      <c r="BR116" s="604"/>
      <c r="BS116" s="604"/>
      <c r="BT116" s="605"/>
      <c r="BU116" s="13"/>
    </row>
    <row r="117" spans="2:73" ht="15.6">
      <c r="B117" s="599"/>
      <c r="C117" s="599"/>
      <c r="D117" s="599"/>
      <c r="E117" s="599"/>
      <c r="F117" s="599"/>
      <c r="G117" s="599"/>
      <c r="H117" s="599"/>
      <c r="I117" s="558"/>
      <c r="J117" s="558"/>
      <c r="K117" s="39"/>
      <c r="L117" s="603"/>
      <c r="M117" s="604"/>
      <c r="N117" s="604"/>
      <c r="O117" s="604"/>
      <c r="P117" s="604"/>
      <c r="Q117" s="604"/>
      <c r="R117" s="604"/>
      <c r="S117" s="604"/>
      <c r="T117" s="604"/>
      <c r="U117" s="604"/>
      <c r="V117" s="604"/>
      <c r="W117" s="604"/>
      <c r="X117" s="604"/>
      <c r="Y117" s="604"/>
      <c r="Z117" s="604"/>
      <c r="AA117" s="604"/>
      <c r="AB117" s="604"/>
      <c r="AC117" s="604"/>
      <c r="AD117" s="604"/>
      <c r="AE117" s="604"/>
      <c r="AF117" s="604"/>
      <c r="AG117" s="604"/>
      <c r="AH117" s="604"/>
      <c r="AI117" s="604"/>
      <c r="AJ117" s="604"/>
      <c r="AK117" s="604"/>
      <c r="AL117" s="604"/>
      <c r="AM117" s="604"/>
      <c r="AN117" s="604"/>
      <c r="AO117" s="605"/>
      <c r="AP117" s="39"/>
      <c r="AQ117" s="603"/>
      <c r="AR117" s="604"/>
      <c r="AS117" s="604"/>
      <c r="AT117" s="604"/>
      <c r="AU117" s="604"/>
      <c r="AV117" s="604"/>
      <c r="AW117" s="604"/>
      <c r="AX117" s="604"/>
      <c r="AY117" s="604"/>
      <c r="AZ117" s="604"/>
      <c r="BA117" s="604"/>
      <c r="BB117" s="604"/>
      <c r="BC117" s="604"/>
      <c r="BD117" s="604"/>
      <c r="BE117" s="604"/>
      <c r="BF117" s="604"/>
      <c r="BG117" s="604"/>
      <c r="BH117" s="604"/>
      <c r="BI117" s="604"/>
      <c r="BJ117" s="604"/>
      <c r="BK117" s="604"/>
      <c r="BL117" s="604"/>
      <c r="BM117" s="604"/>
      <c r="BN117" s="604"/>
      <c r="BO117" s="604"/>
      <c r="BP117" s="604"/>
      <c r="BQ117" s="604"/>
      <c r="BR117" s="604"/>
      <c r="BS117" s="604"/>
      <c r="BT117" s="605"/>
      <c r="BU117" s="13"/>
    </row>
    <row r="118" spans="2:73" ht="15.6">
      <c r="B118" s="599"/>
      <c r="C118" s="599"/>
      <c r="D118" s="599"/>
      <c r="E118" s="599"/>
      <c r="F118" s="599"/>
      <c r="G118" s="599"/>
      <c r="H118" s="599"/>
      <c r="I118" s="558"/>
      <c r="J118" s="558"/>
      <c r="K118" s="39"/>
      <c r="L118" s="603"/>
      <c r="M118" s="604"/>
      <c r="N118" s="604"/>
      <c r="O118" s="604"/>
      <c r="P118" s="604"/>
      <c r="Q118" s="604"/>
      <c r="R118" s="604"/>
      <c r="S118" s="604"/>
      <c r="T118" s="604"/>
      <c r="U118" s="604"/>
      <c r="V118" s="604"/>
      <c r="W118" s="604"/>
      <c r="X118" s="604"/>
      <c r="Y118" s="604"/>
      <c r="Z118" s="604"/>
      <c r="AA118" s="604"/>
      <c r="AB118" s="604"/>
      <c r="AC118" s="604"/>
      <c r="AD118" s="604"/>
      <c r="AE118" s="604"/>
      <c r="AF118" s="604"/>
      <c r="AG118" s="604"/>
      <c r="AH118" s="604"/>
      <c r="AI118" s="604"/>
      <c r="AJ118" s="604"/>
      <c r="AK118" s="604"/>
      <c r="AL118" s="604"/>
      <c r="AM118" s="604"/>
      <c r="AN118" s="604"/>
      <c r="AO118" s="605"/>
      <c r="AP118" s="39"/>
      <c r="AQ118" s="603"/>
      <c r="AR118" s="604"/>
      <c r="AS118" s="604"/>
      <c r="AT118" s="604"/>
      <c r="AU118" s="604"/>
      <c r="AV118" s="604"/>
      <c r="AW118" s="604"/>
      <c r="AX118" s="604"/>
      <c r="AY118" s="604"/>
      <c r="AZ118" s="604"/>
      <c r="BA118" s="604"/>
      <c r="BB118" s="604"/>
      <c r="BC118" s="604"/>
      <c r="BD118" s="604"/>
      <c r="BE118" s="604"/>
      <c r="BF118" s="604"/>
      <c r="BG118" s="604"/>
      <c r="BH118" s="604"/>
      <c r="BI118" s="604"/>
      <c r="BJ118" s="604"/>
      <c r="BK118" s="604"/>
      <c r="BL118" s="604"/>
      <c r="BM118" s="604"/>
      <c r="BN118" s="604"/>
      <c r="BO118" s="604"/>
      <c r="BP118" s="604"/>
      <c r="BQ118" s="604"/>
      <c r="BR118" s="604"/>
      <c r="BS118" s="604"/>
      <c r="BT118" s="605"/>
      <c r="BU118" s="13"/>
    </row>
    <row r="119" spans="2:73" ht="15.6">
      <c r="B119" s="599"/>
      <c r="C119" s="599"/>
      <c r="D119" s="599"/>
      <c r="E119" s="599"/>
      <c r="F119" s="599"/>
      <c r="G119" s="599"/>
      <c r="H119" s="599"/>
      <c r="I119" s="558"/>
      <c r="J119" s="558"/>
      <c r="K119" s="39"/>
      <c r="L119" s="603"/>
      <c r="M119" s="604"/>
      <c r="N119" s="604"/>
      <c r="O119" s="604"/>
      <c r="P119" s="604"/>
      <c r="Q119" s="604"/>
      <c r="R119" s="604"/>
      <c r="S119" s="604"/>
      <c r="T119" s="604"/>
      <c r="U119" s="604"/>
      <c r="V119" s="604"/>
      <c r="W119" s="604"/>
      <c r="X119" s="604"/>
      <c r="Y119" s="604"/>
      <c r="Z119" s="604"/>
      <c r="AA119" s="604"/>
      <c r="AB119" s="604"/>
      <c r="AC119" s="604"/>
      <c r="AD119" s="604"/>
      <c r="AE119" s="604"/>
      <c r="AF119" s="604"/>
      <c r="AG119" s="604"/>
      <c r="AH119" s="604"/>
      <c r="AI119" s="604"/>
      <c r="AJ119" s="604"/>
      <c r="AK119" s="604"/>
      <c r="AL119" s="604"/>
      <c r="AM119" s="604"/>
      <c r="AN119" s="604"/>
      <c r="AO119" s="605"/>
      <c r="AP119" s="39"/>
      <c r="AQ119" s="603"/>
      <c r="AR119" s="604"/>
      <c r="AS119" s="604"/>
      <c r="AT119" s="604"/>
      <c r="AU119" s="604"/>
      <c r="AV119" s="604"/>
      <c r="AW119" s="604"/>
      <c r="AX119" s="604"/>
      <c r="AY119" s="604"/>
      <c r="AZ119" s="604"/>
      <c r="BA119" s="604"/>
      <c r="BB119" s="604"/>
      <c r="BC119" s="604"/>
      <c r="BD119" s="604"/>
      <c r="BE119" s="604"/>
      <c r="BF119" s="604"/>
      <c r="BG119" s="604"/>
      <c r="BH119" s="604"/>
      <c r="BI119" s="604"/>
      <c r="BJ119" s="604"/>
      <c r="BK119" s="604"/>
      <c r="BL119" s="604"/>
      <c r="BM119" s="604"/>
      <c r="BN119" s="604"/>
      <c r="BO119" s="604"/>
      <c r="BP119" s="604"/>
      <c r="BQ119" s="604"/>
      <c r="BR119" s="604"/>
      <c r="BS119" s="604"/>
      <c r="BT119" s="605"/>
      <c r="BU119" s="13"/>
    </row>
    <row r="120" spans="2:73">
      <c r="B120" s="599"/>
      <c r="C120" s="599"/>
      <c r="D120" s="599"/>
      <c r="E120" s="599"/>
      <c r="F120" s="599"/>
      <c r="G120" s="599"/>
      <c r="H120" s="599"/>
      <c r="I120" s="558"/>
      <c r="J120" s="558"/>
      <c r="K120" s="39"/>
      <c r="L120" s="603"/>
      <c r="M120" s="604"/>
      <c r="N120" s="604"/>
      <c r="O120" s="604"/>
      <c r="P120" s="604"/>
      <c r="Q120" s="604"/>
      <c r="R120" s="604"/>
      <c r="S120" s="604"/>
      <c r="T120" s="604"/>
      <c r="U120" s="604"/>
      <c r="V120" s="604"/>
      <c r="W120" s="604"/>
      <c r="X120" s="604"/>
      <c r="Y120" s="604"/>
      <c r="Z120" s="604"/>
      <c r="AA120" s="604"/>
      <c r="AB120" s="604"/>
      <c r="AC120" s="604"/>
      <c r="AD120" s="604"/>
      <c r="AE120" s="604"/>
      <c r="AF120" s="604"/>
      <c r="AG120" s="604"/>
      <c r="AH120" s="604"/>
      <c r="AI120" s="604"/>
      <c r="AJ120" s="604"/>
      <c r="AK120" s="604"/>
      <c r="AL120" s="604"/>
      <c r="AM120" s="604"/>
      <c r="AN120" s="604"/>
      <c r="AO120" s="605"/>
      <c r="AP120" s="39"/>
      <c r="AQ120" s="603"/>
      <c r="AR120" s="604"/>
      <c r="AS120" s="604"/>
      <c r="AT120" s="604"/>
      <c r="AU120" s="604"/>
      <c r="AV120" s="604"/>
      <c r="AW120" s="604"/>
      <c r="AX120" s="604"/>
      <c r="AY120" s="604"/>
      <c r="AZ120" s="604"/>
      <c r="BA120" s="604"/>
      <c r="BB120" s="604"/>
      <c r="BC120" s="604"/>
      <c r="BD120" s="604"/>
      <c r="BE120" s="604"/>
      <c r="BF120" s="604"/>
      <c r="BG120" s="604"/>
      <c r="BH120" s="604"/>
      <c r="BI120" s="604"/>
      <c r="BJ120" s="604"/>
      <c r="BK120" s="604"/>
      <c r="BL120" s="604"/>
      <c r="BM120" s="604"/>
      <c r="BN120" s="604"/>
      <c r="BO120" s="604"/>
      <c r="BP120" s="604"/>
      <c r="BQ120" s="604"/>
      <c r="BR120" s="604"/>
      <c r="BS120" s="604"/>
      <c r="BT120" s="605"/>
    </row>
    <row r="121" spans="2:73" ht="15.6">
      <c r="B121" s="599"/>
      <c r="C121" s="599"/>
      <c r="D121" s="599"/>
      <c r="E121" s="599"/>
      <c r="F121" s="599"/>
      <c r="G121" s="599"/>
      <c r="H121" s="599"/>
      <c r="I121" s="558"/>
      <c r="J121" s="558"/>
      <c r="K121" s="39"/>
      <c r="L121" s="603"/>
      <c r="M121" s="604"/>
      <c r="N121" s="604"/>
      <c r="O121" s="604"/>
      <c r="P121" s="604"/>
      <c r="Q121" s="604"/>
      <c r="R121" s="604"/>
      <c r="S121" s="604"/>
      <c r="T121" s="604"/>
      <c r="U121" s="604"/>
      <c r="V121" s="604"/>
      <c r="W121" s="604"/>
      <c r="X121" s="604"/>
      <c r="Y121" s="604"/>
      <c r="Z121" s="604"/>
      <c r="AA121" s="604"/>
      <c r="AB121" s="604"/>
      <c r="AC121" s="604"/>
      <c r="AD121" s="604"/>
      <c r="AE121" s="604"/>
      <c r="AF121" s="604"/>
      <c r="AG121" s="604"/>
      <c r="AH121" s="604"/>
      <c r="AI121" s="604"/>
      <c r="AJ121" s="604"/>
      <c r="AK121" s="604"/>
      <c r="AL121" s="604"/>
      <c r="AM121" s="604"/>
      <c r="AN121" s="604"/>
      <c r="AO121" s="605"/>
      <c r="AP121" s="39"/>
      <c r="AQ121" s="603"/>
      <c r="AR121" s="604"/>
      <c r="AS121" s="604"/>
      <c r="AT121" s="604"/>
      <c r="AU121" s="604"/>
      <c r="AV121" s="604"/>
      <c r="AW121" s="604"/>
      <c r="AX121" s="604"/>
      <c r="AY121" s="604"/>
      <c r="AZ121" s="604"/>
      <c r="BA121" s="604"/>
      <c r="BB121" s="604"/>
      <c r="BC121" s="604"/>
      <c r="BD121" s="604"/>
      <c r="BE121" s="604"/>
      <c r="BF121" s="604"/>
      <c r="BG121" s="604"/>
      <c r="BH121" s="604"/>
      <c r="BI121" s="604"/>
      <c r="BJ121" s="604"/>
      <c r="BK121" s="604"/>
      <c r="BL121" s="604"/>
      <c r="BM121" s="604"/>
      <c r="BN121" s="604"/>
      <c r="BO121" s="604"/>
      <c r="BP121" s="604"/>
      <c r="BQ121" s="604"/>
      <c r="BR121" s="604"/>
      <c r="BS121" s="604"/>
      <c r="BT121" s="605"/>
      <c r="BU121" s="13"/>
    </row>
    <row r="122" spans="2:73" ht="15.6">
      <c r="B122" s="599"/>
      <c r="C122" s="599"/>
      <c r="D122" s="599"/>
      <c r="E122" s="599"/>
      <c r="F122" s="599"/>
      <c r="G122" s="599"/>
      <c r="H122" s="599"/>
      <c r="I122" s="558"/>
      <c r="J122" s="558"/>
      <c r="K122" s="39"/>
      <c r="L122" s="606"/>
      <c r="M122" s="607"/>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8"/>
      <c r="AP122" s="39"/>
      <c r="AQ122" s="606"/>
      <c r="AR122" s="607"/>
      <c r="AS122" s="607"/>
      <c r="AT122" s="607"/>
      <c r="AU122" s="607"/>
      <c r="AV122" s="607"/>
      <c r="AW122" s="607"/>
      <c r="AX122" s="607"/>
      <c r="AY122" s="607"/>
      <c r="AZ122" s="607"/>
      <c r="BA122" s="607"/>
      <c r="BB122" s="607"/>
      <c r="BC122" s="607"/>
      <c r="BD122" s="607"/>
      <c r="BE122" s="607"/>
      <c r="BF122" s="607"/>
      <c r="BG122" s="607"/>
      <c r="BH122" s="607"/>
      <c r="BI122" s="607"/>
      <c r="BJ122" s="607"/>
      <c r="BK122" s="607"/>
      <c r="BL122" s="607"/>
      <c r="BM122" s="607"/>
      <c r="BN122" s="607"/>
      <c r="BO122" s="607"/>
      <c r="BP122" s="607"/>
      <c r="BQ122" s="607"/>
      <c r="BR122" s="607"/>
      <c r="BS122" s="607"/>
      <c r="BT122" s="608"/>
      <c r="BU122" s="13"/>
    </row>
  </sheetData>
  <autoFilter ref="C26:BT78" xr:uid="{00000000-0009-0000-0000-00000C000000}">
    <sortState xmlns:xlrd2="http://schemas.microsoft.com/office/spreadsheetml/2017/richdata2" ref="C26:BT42">
      <sortCondition ref="H25"/>
    </sortState>
  </autoFilter>
  <mergeCells count="1">
    <mergeCell ref="C24:G24"/>
  </mergeCells>
  <conditionalFormatting sqref="L27:AO122">
    <cfRule type="cellIs" dxfId="1" priority="8" operator="equal">
      <formula>0</formula>
    </cfRule>
  </conditionalFormatting>
  <conditionalFormatting sqref="AQ27:BT122">
    <cfRule type="cellIs" dxfId="0" priority="1" operator="equal">
      <formula>0</formula>
    </cfRule>
  </conditionalFormatting>
  <pageMargins left="0.7" right="0.7" top="0.75" bottom="0.75" header="0.3" footer="0.3"/>
  <pageSetup scale="16"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DropDownList!$G$2:$G$11</xm:f>
          </x14:formula1>
          <xm:sqref>I27:I38 I79:I1048576</xm:sqref>
        </x14:dataValidation>
        <x14:dataValidation type="list" allowBlank="1" showInputMessage="1" showErrorMessage="1" xr:uid="{00000000-0002-0000-0C00-000001000000}">
          <x14:formula1>
            <xm:f>DropDownList!$H$2:$H$3</xm:f>
          </x14:formula1>
          <xm:sqref>J27:J38 J79:J1048576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C549-4A5E-4160-BD2C-B201C2496B9C}">
  <sheetPr>
    <tabColor theme="9" tint="0.39997558519241921"/>
  </sheetPr>
  <dimension ref="A1:BU47"/>
  <sheetViews>
    <sheetView topLeftCell="C1" workbookViewId="0">
      <selection activeCell="H12" sqref="H12"/>
    </sheetView>
  </sheetViews>
  <sheetFormatPr defaultRowHeight="14.4"/>
  <cols>
    <col min="1" max="1" width="44.88671875" hidden="1" customWidth="1"/>
    <col min="2" max="2" width="16.109375" hidden="1" customWidth="1"/>
    <col min="3" max="3" width="33.44140625" customWidth="1"/>
    <col min="4" max="4" width="33.44140625" hidden="1" customWidth="1"/>
    <col min="5" max="5" width="12.88671875" bestFit="1" customWidth="1"/>
    <col min="9" max="9" width="23.5546875" customWidth="1"/>
    <col min="10" max="10" width="43.109375" customWidth="1"/>
    <col min="14" max="16" width="9.33203125" bestFit="1" customWidth="1"/>
    <col min="17" max="17" width="10.109375" bestFit="1" customWidth="1"/>
    <col min="18" max="22" width="9.33203125" bestFit="1" customWidth="1"/>
    <col min="23" max="23" width="13.33203125" bestFit="1" customWidth="1"/>
    <col min="24" max="24" width="9.33203125" bestFit="1" customWidth="1"/>
    <col min="45" max="45" width="12.109375" bestFit="1" customWidth="1"/>
    <col min="51" max="66" width="13.33203125" bestFit="1" customWidth="1"/>
    <col min="67" max="67" width="5.5546875" bestFit="1" customWidth="1"/>
  </cols>
  <sheetData>
    <row r="1" spans="1:73" s="873" customFormat="1" ht="21">
      <c r="A1" s="872" t="s">
        <v>1063</v>
      </c>
      <c r="K1" s="874"/>
    </row>
    <row r="2" spans="1:73" s="873" customFormat="1" ht="13.8">
      <c r="A2" s="875" t="s">
        <v>1064</v>
      </c>
      <c r="C2" s="875"/>
      <c r="D2" s="875"/>
      <c r="E2" s="875"/>
      <c r="F2" s="876"/>
      <c r="G2" s="876"/>
      <c r="H2" s="875"/>
      <c r="I2" s="875"/>
      <c r="J2" s="877"/>
      <c r="K2" s="878"/>
      <c r="L2" s="877"/>
      <c r="M2" s="877"/>
      <c r="N2" s="984" t="s">
        <v>1065</v>
      </c>
      <c r="O2" s="985"/>
      <c r="P2" s="985"/>
      <c r="Q2" s="985"/>
      <c r="R2" s="985"/>
      <c r="S2" s="985"/>
      <c r="T2" s="985"/>
      <c r="U2" s="985"/>
      <c r="V2" s="985"/>
      <c r="W2" s="985"/>
      <c r="X2" s="985"/>
      <c r="Y2" s="985"/>
      <c r="Z2" s="985"/>
      <c r="AA2" s="985"/>
      <c r="AB2" s="985"/>
      <c r="AC2" s="985"/>
      <c r="AD2" s="985"/>
      <c r="AE2" s="985"/>
      <c r="AF2" s="985"/>
      <c r="AG2" s="985"/>
      <c r="AH2" s="985"/>
      <c r="AI2" s="985"/>
      <c r="AJ2" s="985"/>
      <c r="AK2" s="985"/>
      <c r="AL2" s="985"/>
      <c r="AM2" s="985"/>
      <c r="AN2" s="985"/>
      <c r="AO2" s="985"/>
      <c r="AP2" s="985"/>
      <c r="AQ2" s="986"/>
      <c r="AR2" s="984" t="s">
        <v>1066</v>
      </c>
      <c r="AS2" s="985"/>
      <c r="AT2" s="985"/>
      <c r="AU2" s="985"/>
      <c r="AV2" s="985"/>
      <c r="AW2" s="985"/>
      <c r="AX2" s="985"/>
      <c r="AY2" s="985"/>
      <c r="AZ2" s="985"/>
      <c r="BA2" s="985"/>
      <c r="BB2" s="985"/>
      <c r="BC2" s="985"/>
      <c r="BD2" s="985"/>
      <c r="BE2" s="985"/>
      <c r="BF2" s="985"/>
      <c r="BG2" s="985"/>
      <c r="BH2" s="985"/>
      <c r="BI2" s="985"/>
      <c r="BJ2" s="985"/>
      <c r="BK2" s="985"/>
      <c r="BL2" s="985"/>
      <c r="BM2" s="985"/>
      <c r="BN2" s="985"/>
      <c r="BO2" s="985"/>
      <c r="BP2" s="985"/>
      <c r="BQ2" s="985"/>
      <c r="BR2" s="985"/>
      <c r="BS2" s="985"/>
      <c r="BT2" s="985"/>
      <c r="BU2" s="986"/>
    </row>
    <row r="3" spans="1:73" s="873" customFormat="1" ht="27" customHeight="1">
      <c r="A3" s="879" t="s">
        <v>470</v>
      </c>
      <c r="B3" s="879" t="s">
        <v>211</v>
      </c>
      <c r="C3" s="879" t="s">
        <v>471</v>
      </c>
      <c r="D3" s="880" t="s">
        <v>208</v>
      </c>
      <c r="E3" s="880" t="s">
        <v>472</v>
      </c>
      <c r="F3" s="880" t="s">
        <v>473</v>
      </c>
      <c r="G3" s="880" t="s">
        <v>1067</v>
      </c>
      <c r="H3" s="881" t="s">
        <v>474</v>
      </c>
      <c r="I3" s="881" t="s">
        <v>1068</v>
      </c>
      <c r="J3" s="881" t="s">
        <v>1069</v>
      </c>
      <c r="K3" s="882" t="s">
        <v>1070</v>
      </c>
      <c r="L3" s="881" t="s">
        <v>1071</v>
      </c>
      <c r="M3" s="881" t="s">
        <v>1072</v>
      </c>
      <c r="N3" s="881">
        <v>2011</v>
      </c>
      <c r="O3" s="881">
        <v>2012</v>
      </c>
      <c r="P3" s="881">
        <v>2013</v>
      </c>
      <c r="Q3" s="881">
        <v>2014</v>
      </c>
      <c r="R3" s="881">
        <v>2015</v>
      </c>
      <c r="S3" s="881">
        <v>2016</v>
      </c>
      <c r="T3" s="881">
        <v>2017</v>
      </c>
      <c r="U3" s="881">
        <v>2018</v>
      </c>
      <c r="V3" s="881">
        <v>2019</v>
      </c>
      <c r="W3" s="881">
        <v>2020</v>
      </c>
      <c r="X3" s="881">
        <v>2021</v>
      </c>
      <c r="Y3" s="881">
        <v>2022</v>
      </c>
      <c r="Z3" s="881">
        <v>2023</v>
      </c>
      <c r="AA3" s="881">
        <v>2024</v>
      </c>
      <c r="AB3" s="881">
        <v>2025</v>
      </c>
      <c r="AC3" s="881">
        <v>2026</v>
      </c>
      <c r="AD3" s="881">
        <v>2027</v>
      </c>
      <c r="AE3" s="881">
        <v>2028</v>
      </c>
      <c r="AF3" s="881">
        <v>2029</v>
      </c>
      <c r="AG3" s="881">
        <v>2030</v>
      </c>
      <c r="AH3" s="881">
        <v>2031</v>
      </c>
      <c r="AI3" s="881">
        <v>2032</v>
      </c>
      <c r="AJ3" s="881">
        <v>2033</v>
      </c>
      <c r="AK3" s="881">
        <v>2034</v>
      </c>
      <c r="AL3" s="881">
        <v>2035</v>
      </c>
      <c r="AM3" s="881">
        <v>2036</v>
      </c>
      <c r="AN3" s="881">
        <v>2037</v>
      </c>
      <c r="AO3" s="881">
        <v>2038</v>
      </c>
      <c r="AP3" s="881">
        <v>2039</v>
      </c>
      <c r="AQ3" s="881">
        <v>2040</v>
      </c>
      <c r="AR3" s="881">
        <v>2011</v>
      </c>
      <c r="AS3" s="881">
        <v>2012</v>
      </c>
      <c r="AT3" s="881">
        <v>2013</v>
      </c>
      <c r="AU3" s="881">
        <v>2014</v>
      </c>
      <c r="AV3" s="881">
        <v>2015</v>
      </c>
      <c r="AW3" s="881">
        <v>2016</v>
      </c>
      <c r="AX3" s="881">
        <v>2017</v>
      </c>
      <c r="AY3" s="881">
        <v>2018</v>
      </c>
      <c r="AZ3" s="881">
        <v>2019</v>
      </c>
      <c r="BA3" s="881">
        <v>2020</v>
      </c>
      <c r="BB3" s="881">
        <v>2021</v>
      </c>
      <c r="BC3" s="881">
        <v>2022</v>
      </c>
      <c r="BD3" s="881">
        <v>2023</v>
      </c>
      <c r="BE3" s="881">
        <v>2024</v>
      </c>
      <c r="BF3" s="881">
        <v>2025</v>
      </c>
      <c r="BG3" s="881">
        <v>2026</v>
      </c>
      <c r="BH3" s="881">
        <v>2027</v>
      </c>
      <c r="BI3" s="881">
        <v>2028</v>
      </c>
      <c r="BJ3" s="881">
        <v>2029</v>
      </c>
      <c r="BK3" s="881">
        <v>2030</v>
      </c>
      <c r="BL3" s="881">
        <v>2031</v>
      </c>
      <c r="BM3" s="881">
        <v>2032</v>
      </c>
      <c r="BN3" s="881">
        <v>2033</v>
      </c>
      <c r="BO3" s="881">
        <v>2034</v>
      </c>
      <c r="BP3" s="881">
        <v>2035</v>
      </c>
      <c r="BQ3" s="881">
        <v>2036</v>
      </c>
      <c r="BR3" s="881">
        <v>2037</v>
      </c>
      <c r="BS3" s="881">
        <v>2038</v>
      </c>
      <c r="BT3" s="881">
        <v>2039</v>
      </c>
      <c r="BU3" s="881">
        <v>2040</v>
      </c>
    </row>
    <row r="4" spans="1:73">
      <c r="A4" t="s">
        <v>208</v>
      </c>
      <c r="B4" t="s">
        <v>1073</v>
      </c>
      <c r="C4" t="s">
        <v>21</v>
      </c>
      <c r="D4" t="s">
        <v>1074</v>
      </c>
      <c r="E4" t="s">
        <v>1075</v>
      </c>
      <c r="F4" t="s">
        <v>1076</v>
      </c>
      <c r="G4" t="s">
        <v>1077</v>
      </c>
      <c r="H4">
        <v>2014</v>
      </c>
      <c r="J4" t="s">
        <v>1078</v>
      </c>
      <c r="K4">
        <v>71</v>
      </c>
      <c r="L4">
        <v>78.883131480000003</v>
      </c>
      <c r="M4">
        <v>301382.7451</v>
      </c>
      <c r="N4">
        <v>0</v>
      </c>
      <c r="O4">
        <v>0</v>
      </c>
      <c r="P4">
        <v>0</v>
      </c>
      <c r="Q4">
        <v>7.8883131480000007E-2</v>
      </c>
      <c r="R4">
        <v>7.8449765749999997E-2</v>
      </c>
      <c r="S4">
        <v>7.1562300829999995E-2</v>
      </c>
      <c r="T4">
        <v>4.5809722089999998E-2</v>
      </c>
      <c r="U4">
        <v>4.5809722089999998E-2</v>
      </c>
      <c r="V4">
        <v>4.5809722089999998E-2</v>
      </c>
      <c r="W4">
        <v>4.5809722089999998E-2</v>
      </c>
      <c r="X4">
        <v>4.5809722089999998E-2</v>
      </c>
      <c r="Y4">
        <v>4.5809722089999998E-2</v>
      </c>
      <c r="Z4">
        <v>4.5809722089999998E-2</v>
      </c>
      <c r="AA4">
        <v>4.3969536720000001E-2</v>
      </c>
      <c r="AB4">
        <v>1.5561673430000001E-2</v>
      </c>
      <c r="AC4">
        <v>0</v>
      </c>
      <c r="AD4">
        <v>0</v>
      </c>
      <c r="AE4">
        <v>0</v>
      </c>
      <c r="AF4">
        <v>0</v>
      </c>
      <c r="AG4">
        <v>0</v>
      </c>
      <c r="AH4">
        <v>0</v>
      </c>
      <c r="AI4">
        <v>0</v>
      </c>
      <c r="AJ4">
        <v>0</v>
      </c>
      <c r="AK4">
        <v>0</v>
      </c>
      <c r="AL4">
        <v>0</v>
      </c>
      <c r="AM4">
        <v>0</v>
      </c>
      <c r="AN4">
        <v>0</v>
      </c>
      <c r="AO4">
        <v>0</v>
      </c>
      <c r="AP4">
        <v>0</v>
      </c>
      <c r="AQ4">
        <v>0</v>
      </c>
      <c r="AR4">
        <v>0</v>
      </c>
      <c r="AS4">
        <v>0</v>
      </c>
      <c r="AT4">
        <v>0</v>
      </c>
      <c r="AU4">
        <v>301.38274510000002</v>
      </c>
      <c r="AV4">
        <v>299.90010940000002</v>
      </c>
      <c r="AW4">
        <v>273.24124040000004</v>
      </c>
      <c r="AX4">
        <v>184.10122510000002</v>
      </c>
      <c r="AY4" s="883">
        <v>184.10122510000002</v>
      </c>
      <c r="AZ4">
        <v>184.10122510000002</v>
      </c>
      <c r="BA4">
        <v>184.10122510000002</v>
      </c>
      <c r="BB4">
        <v>184.10122510000002</v>
      </c>
      <c r="BC4">
        <v>184.10122510000002</v>
      </c>
      <c r="BD4">
        <v>184.10122510000002</v>
      </c>
      <c r="BE4">
        <v>167.13281640000002</v>
      </c>
      <c r="BF4">
        <v>53.589012140000001</v>
      </c>
      <c r="BG4">
        <v>0</v>
      </c>
      <c r="BH4">
        <v>0</v>
      </c>
      <c r="BI4">
        <v>0</v>
      </c>
      <c r="BJ4">
        <v>0</v>
      </c>
      <c r="BK4">
        <v>0</v>
      </c>
      <c r="BL4">
        <v>0</v>
      </c>
      <c r="BM4">
        <v>0</v>
      </c>
      <c r="BN4">
        <v>0</v>
      </c>
      <c r="BO4">
        <v>0</v>
      </c>
      <c r="BP4">
        <v>0</v>
      </c>
      <c r="BQ4">
        <v>0</v>
      </c>
      <c r="BR4">
        <v>0</v>
      </c>
      <c r="BS4">
        <v>0</v>
      </c>
      <c r="BT4">
        <v>0</v>
      </c>
      <c r="BU4">
        <v>0</v>
      </c>
    </row>
    <row r="5" spans="1:73">
      <c r="A5" t="s">
        <v>208</v>
      </c>
      <c r="B5" t="s">
        <v>1073</v>
      </c>
      <c r="C5" t="s">
        <v>20</v>
      </c>
      <c r="D5" t="s">
        <v>1074</v>
      </c>
      <c r="E5" t="s">
        <v>1075</v>
      </c>
      <c r="F5" t="s">
        <v>1076</v>
      </c>
      <c r="G5" t="s">
        <v>1077</v>
      </c>
      <c r="H5">
        <v>2014</v>
      </c>
      <c r="J5" t="s">
        <v>1079</v>
      </c>
      <c r="K5">
        <v>2</v>
      </c>
      <c r="L5">
        <v>26.73386103</v>
      </c>
      <c r="M5">
        <v>130547.1401</v>
      </c>
      <c r="N5">
        <v>0</v>
      </c>
      <c r="O5">
        <v>0</v>
      </c>
      <c r="P5">
        <v>0</v>
      </c>
      <c r="Q5">
        <v>2.673386103E-2</v>
      </c>
      <c r="R5">
        <v>2.673386103E-2</v>
      </c>
      <c r="S5">
        <v>2.673386103E-2</v>
      </c>
      <c r="T5">
        <v>2.673386103E-2</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130.54714010000001</v>
      </c>
      <c r="AV5">
        <v>130.54714010000001</v>
      </c>
      <c r="AW5">
        <v>130.54714010000001</v>
      </c>
      <c r="AX5">
        <v>130.54714010000001</v>
      </c>
      <c r="AY5" s="884">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row>
    <row r="6" spans="1:73">
      <c r="A6" t="s">
        <v>208</v>
      </c>
      <c r="B6" t="s">
        <v>1073</v>
      </c>
      <c r="C6" t="s">
        <v>22</v>
      </c>
      <c r="D6" t="s">
        <v>1074</v>
      </c>
      <c r="E6" t="s">
        <v>1075</v>
      </c>
      <c r="F6" t="s">
        <v>1076</v>
      </c>
      <c r="G6" t="s">
        <v>1077</v>
      </c>
      <c r="H6">
        <v>2012</v>
      </c>
      <c r="I6" t="s">
        <v>1080</v>
      </c>
      <c r="J6" t="s">
        <v>1078</v>
      </c>
      <c r="K6">
        <v>2</v>
      </c>
      <c r="L6">
        <v>22.58</v>
      </c>
      <c r="M6">
        <v>63608.37</v>
      </c>
      <c r="N6">
        <v>0</v>
      </c>
      <c r="O6">
        <v>2.2579999999999999E-2</v>
      </c>
      <c r="P6">
        <v>2.2579999999999999E-2</v>
      </c>
      <c r="Q6">
        <v>2.2579999999999999E-2</v>
      </c>
      <c r="R6">
        <v>2.2579999999999999E-2</v>
      </c>
      <c r="S6">
        <v>2.2579999999999999E-2</v>
      </c>
      <c r="T6">
        <v>2.2579999999999999E-2</v>
      </c>
      <c r="U6">
        <v>2.2579999999999999E-2</v>
      </c>
      <c r="V6">
        <v>2.2579999999999999E-2</v>
      </c>
      <c r="W6">
        <v>2.2579999999999999E-2</v>
      </c>
      <c r="X6">
        <v>2.2579999999999999E-2</v>
      </c>
      <c r="Y6">
        <v>2.2579999999999999E-2</v>
      </c>
      <c r="Z6">
        <v>2.2579999999999999E-2</v>
      </c>
      <c r="AA6">
        <v>0</v>
      </c>
      <c r="AB6">
        <v>0</v>
      </c>
      <c r="AC6">
        <v>0</v>
      </c>
      <c r="AD6">
        <v>0</v>
      </c>
      <c r="AE6">
        <v>0</v>
      </c>
      <c r="AF6">
        <v>0</v>
      </c>
      <c r="AG6">
        <v>0</v>
      </c>
      <c r="AH6">
        <v>0</v>
      </c>
      <c r="AI6">
        <v>0</v>
      </c>
      <c r="AJ6">
        <v>0</v>
      </c>
      <c r="AK6">
        <v>0</v>
      </c>
      <c r="AL6">
        <v>0</v>
      </c>
      <c r="AM6">
        <v>0</v>
      </c>
      <c r="AN6">
        <v>0</v>
      </c>
      <c r="AO6">
        <v>0</v>
      </c>
      <c r="AP6">
        <v>0</v>
      </c>
      <c r="AQ6">
        <v>0</v>
      </c>
      <c r="AR6">
        <v>0</v>
      </c>
      <c r="AS6">
        <v>131.339</v>
      </c>
      <c r="AT6">
        <v>131.339</v>
      </c>
      <c r="AU6">
        <v>131.339</v>
      </c>
      <c r="AV6">
        <v>131.339</v>
      </c>
      <c r="AW6">
        <v>131.339</v>
      </c>
      <c r="AX6">
        <v>131.339</v>
      </c>
      <c r="AY6">
        <v>131.339</v>
      </c>
      <c r="AZ6">
        <v>131.339</v>
      </c>
      <c r="BA6">
        <v>131.339</v>
      </c>
      <c r="BB6">
        <v>131.339</v>
      </c>
      <c r="BC6">
        <v>131.339</v>
      </c>
      <c r="BD6">
        <v>131.339</v>
      </c>
      <c r="BE6">
        <v>0</v>
      </c>
      <c r="BF6">
        <v>0</v>
      </c>
      <c r="BG6">
        <v>0</v>
      </c>
      <c r="BH6">
        <v>0</v>
      </c>
      <c r="BI6">
        <v>0</v>
      </c>
      <c r="BJ6">
        <v>0</v>
      </c>
      <c r="BK6">
        <v>0</v>
      </c>
      <c r="BL6">
        <v>0</v>
      </c>
      <c r="BM6">
        <v>0</v>
      </c>
      <c r="BN6">
        <v>0</v>
      </c>
      <c r="BO6">
        <v>0</v>
      </c>
      <c r="BP6">
        <v>0</v>
      </c>
      <c r="BQ6">
        <v>0</v>
      </c>
      <c r="BR6">
        <v>0</v>
      </c>
      <c r="BS6">
        <v>0</v>
      </c>
      <c r="BT6">
        <v>0</v>
      </c>
      <c r="BU6">
        <v>0</v>
      </c>
    </row>
    <row r="7" spans="1:73">
      <c r="A7" t="s">
        <v>208</v>
      </c>
      <c r="B7" t="s">
        <v>1073</v>
      </c>
      <c r="C7" t="s">
        <v>22</v>
      </c>
      <c r="D7" t="s">
        <v>1074</v>
      </c>
      <c r="E7" t="s">
        <v>1075</v>
      </c>
      <c r="F7" t="s">
        <v>1076</v>
      </c>
      <c r="G7" t="s">
        <v>1077</v>
      </c>
      <c r="H7">
        <v>2013</v>
      </c>
      <c r="I7" t="s">
        <v>1081</v>
      </c>
      <c r="J7" t="s">
        <v>1078</v>
      </c>
      <c r="K7">
        <v>6</v>
      </c>
      <c r="L7">
        <v>75.331871100000001</v>
      </c>
      <c r="M7">
        <v>995712.07239999995</v>
      </c>
      <c r="N7">
        <v>0</v>
      </c>
      <c r="O7">
        <v>0</v>
      </c>
      <c r="P7">
        <v>7.5331871100000003E-2</v>
      </c>
      <c r="Q7">
        <v>7.5331871100000003E-2</v>
      </c>
      <c r="R7">
        <v>7.5331871100000003E-2</v>
      </c>
      <c r="S7">
        <v>7.5331871100000003E-2</v>
      </c>
      <c r="T7">
        <v>7.5058352099999989E-2</v>
      </c>
      <c r="U7">
        <v>7.4352075760000011E-2</v>
      </c>
      <c r="V7">
        <v>7.4352075760000011E-2</v>
      </c>
      <c r="W7">
        <v>7.2189118940000005E-2</v>
      </c>
      <c r="X7">
        <v>6.5522996149999999E-2</v>
      </c>
      <c r="Y7">
        <v>6.0374414139999999E-2</v>
      </c>
      <c r="Z7">
        <v>3.4045753790000001E-2</v>
      </c>
      <c r="AA7">
        <v>1.6111677220000002E-2</v>
      </c>
      <c r="AB7">
        <v>1.571064816E-2</v>
      </c>
      <c r="AC7">
        <v>1.571064816E-2</v>
      </c>
      <c r="AD7">
        <v>1.571064816E-2</v>
      </c>
      <c r="AE7">
        <v>1.263472148E-2</v>
      </c>
      <c r="AF7">
        <v>0</v>
      </c>
      <c r="AG7">
        <v>0</v>
      </c>
      <c r="AH7">
        <v>0</v>
      </c>
      <c r="AI7">
        <v>0</v>
      </c>
      <c r="AJ7">
        <v>0</v>
      </c>
      <c r="AK7">
        <v>0</v>
      </c>
      <c r="AL7">
        <v>0</v>
      </c>
      <c r="AM7">
        <v>0</v>
      </c>
      <c r="AN7">
        <v>0</v>
      </c>
      <c r="AO7">
        <v>0</v>
      </c>
      <c r="AP7">
        <v>0</v>
      </c>
      <c r="AQ7">
        <v>0</v>
      </c>
      <c r="AR7">
        <v>0</v>
      </c>
      <c r="AS7">
        <v>0</v>
      </c>
      <c r="AT7">
        <v>497.85603619999995</v>
      </c>
      <c r="AU7">
        <v>497.85603619999995</v>
      </c>
      <c r="AV7">
        <v>497.85603619999995</v>
      </c>
      <c r="AW7">
        <v>497.85603619999995</v>
      </c>
      <c r="AX7">
        <v>496.90323590000003</v>
      </c>
      <c r="AY7">
        <v>492.23489710000001</v>
      </c>
      <c r="AZ7">
        <v>492.23489710000001</v>
      </c>
      <c r="BA7">
        <v>479.02749160000002</v>
      </c>
      <c r="BB7">
        <v>452.67006379999998</v>
      </c>
      <c r="BC7">
        <v>418.63901419999996</v>
      </c>
      <c r="BD7">
        <v>254.89734429999999</v>
      </c>
      <c r="BE7">
        <v>145.3886292</v>
      </c>
      <c r="BF7">
        <v>143.0185439</v>
      </c>
      <c r="BG7">
        <v>143.0185439</v>
      </c>
      <c r="BH7">
        <v>143.0185439</v>
      </c>
      <c r="BI7">
        <v>115.01749959999999</v>
      </c>
      <c r="BJ7">
        <v>0</v>
      </c>
      <c r="BK7">
        <v>0</v>
      </c>
      <c r="BL7">
        <v>0</v>
      </c>
      <c r="BM7">
        <v>0</v>
      </c>
      <c r="BN7">
        <v>0</v>
      </c>
      <c r="BO7">
        <v>0</v>
      </c>
      <c r="BP7">
        <v>0</v>
      </c>
      <c r="BQ7">
        <v>0</v>
      </c>
      <c r="BR7">
        <v>0</v>
      </c>
      <c r="BS7">
        <v>0</v>
      </c>
      <c r="BT7">
        <v>0</v>
      </c>
      <c r="BU7">
        <v>0</v>
      </c>
    </row>
    <row r="8" spans="1:73">
      <c r="A8" t="s">
        <v>208</v>
      </c>
      <c r="B8" t="s">
        <v>1073</v>
      </c>
      <c r="C8" t="s">
        <v>22</v>
      </c>
      <c r="D8" t="s">
        <v>1074</v>
      </c>
      <c r="E8" t="s">
        <v>1075</v>
      </c>
      <c r="F8" t="s">
        <v>1076</v>
      </c>
      <c r="G8" t="s">
        <v>1077</v>
      </c>
      <c r="H8">
        <v>2014</v>
      </c>
      <c r="I8" t="s">
        <v>1082</v>
      </c>
      <c r="J8" t="s">
        <v>1078</v>
      </c>
      <c r="K8">
        <v>52</v>
      </c>
      <c r="L8">
        <v>275.83855199999999</v>
      </c>
      <c r="M8">
        <v>2156840.895</v>
      </c>
      <c r="N8">
        <v>0</v>
      </c>
      <c r="O8">
        <v>0</v>
      </c>
      <c r="P8">
        <v>0</v>
      </c>
      <c r="Q8">
        <v>0.27583855200000001</v>
      </c>
      <c r="R8">
        <v>0.2635932748</v>
      </c>
      <c r="S8">
        <v>0.2635932748</v>
      </c>
      <c r="T8">
        <v>0.26307134240000002</v>
      </c>
      <c r="U8">
        <v>0.26307134240000002</v>
      </c>
      <c r="V8">
        <v>0.26307134240000002</v>
      </c>
      <c r="W8">
        <v>0.26209110629999999</v>
      </c>
      <c r="X8">
        <v>0.26209110629999999</v>
      </c>
      <c r="Y8">
        <v>0.2567131191</v>
      </c>
      <c r="Z8">
        <v>0.25256036300000001</v>
      </c>
      <c r="AA8">
        <v>0.24646765330000001</v>
      </c>
      <c r="AB8">
        <v>0.24555084320000001</v>
      </c>
      <c r="AC8">
        <v>0.1635630649</v>
      </c>
      <c r="AD8">
        <v>0.1635630649</v>
      </c>
      <c r="AE8">
        <v>0.1635630649</v>
      </c>
      <c r="AF8">
        <v>0.1398332317</v>
      </c>
      <c r="AG8">
        <v>5.3994380800000005E-2</v>
      </c>
      <c r="AH8">
        <v>5.3994380800000005E-2</v>
      </c>
      <c r="AI8">
        <v>5.3994380800000005E-2</v>
      </c>
      <c r="AJ8">
        <v>5.3994380800000005E-2</v>
      </c>
      <c r="AK8">
        <v>0</v>
      </c>
      <c r="AL8">
        <v>0</v>
      </c>
      <c r="AM8">
        <v>0</v>
      </c>
      <c r="AN8">
        <v>0</v>
      </c>
      <c r="AO8">
        <v>0</v>
      </c>
      <c r="AP8">
        <v>0</v>
      </c>
      <c r="AQ8">
        <v>0</v>
      </c>
      <c r="AR8">
        <v>0</v>
      </c>
      <c r="AS8">
        <v>0</v>
      </c>
      <c r="AT8">
        <v>0</v>
      </c>
      <c r="AU8">
        <v>2156.8408949999998</v>
      </c>
      <c r="AV8">
        <v>2113.8347690000001</v>
      </c>
      <c r="AW8">
        <v>2113.8347690000001</v>
      </c>
      <c r="AX8">
        <v>2112.0166239999999</v>
      </c>
      <c r="AY8" s="883">
        <v>2112.0166239999999</v>
      </c>
      <c r="AZ8">
        <v>2112.0166239999999</v>
      </c>
      <c r="BA8">
        <v>2099.5998339999996</v>
      </c>
      <c r="BB8">
        <v>2099.5998339999996</v>
      </c>
      <c r="BC8">
        <v>1929.8096379999999</v>
      </c>
      <c r="BD8">
        <v>1834.511176</v>
      </c>
      <c r="BE8">
        <v>1654.7219909999999</v>
      </c>
      <c r="BF8">
        <v>1504.8633170000001</v>
      </c>
      <c r="BG8">
        <v>967.62473179999995</v>
      </c>
      <c r="BH8">
        <v>967.62473179999995</v>
      </c>
      <c r="BI8">
        <v>967.62473179999995</v>
      </c>
      <c r="BJ8">
        <v>800.44181409999999</v>
      </c>
      <c r="BK8">
        <v>189.6619657</v>
      </c>
      <c r="BL8">
        <v>189.6619657</v>
      </c>
      <c r="BM8">
        <v>189.6619657</v>
      </c>
      <c r="BN8">
        <v>189.6619657</v>
      </c>
      <c r="BO8">
        <v>0</v>
      </c>
      <c r="BP8">
        <v>0</v>
      </c>
      <c r="BQ8">
        <v>0</v>
      </c>
      <c r="BR8">
        <v>0</v>
      </c>
      <c r="BS8">
        <v>0</v>
      </c>
      <c r="BT8">
        <v>0</v>
      </c>
      <c r="BU8">
        <v>0</v>
      </c>
    </row>
    <row r="9" spans="1:73">
      <c r="A9" t="s">
        <v>208</v>
      </c>
      <c r="B9" t="s">
        <v>1083</v>
      </c>
      <c r="C9" t="s">
        <v>2</v>
      </c>
      <c r="D9" t="s">
        <v>1074</v>
      </c>
      <c r="E9" t="s">
        <v>29</v>
      </c>
      <c r="F9" t="s">
        <v>1076</v>
      </c>
      <c r="G9" t="s">
        <v>1077</v>
      </c>
      <c r="H9">
        <v>2014</v>
      </c>
      <c r="I9" t="s">
        <v>1084</v>
      </c>
      <c r="J9" t="s">
        <v>1085</v>
      </c>
      <c r="K9">
        <v>9</v>
      </c>
      <c r="L9">
        <v>1.864746891</v>
      </c>
      <c r="M9">
        <v>3324.9589019999999</v>
      </c>
      <c r="N9">
        <v>0</v>
      </c>
      <c r="O9">
        <v>0</v>
      </c>
      <c r="P9">
        <v>0</v>
      </c>
      <c r="Q9">
        <v>1.8647468909999999E-3</v>
      </c>
      <c r="R9">
        <v>1.8647468909999999E-3</v>
      </c>
      <c r="S9">
        <v>1.8647468909999999E-3</v>
      </c>
      <c r="T9">
        <v>1.8647468909999999E-3</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3.3249589019999997</v>
      </c>
      <c r="AV9">
        <v>3.3249589019999997</v>
      </c>
      <c r="AW9">
        <v>3.3249589019999997</v>
      </c>
      <c r="AX9">
        <v>3.3249589019999997</v>
      </c>
      <c r="AY9" s="885">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row>
    <row r="10" spans="1:73">
      <c r="A10" t="s">
        <v>208</v>
      </c>
      <c r="B10" t="s">
        <v>1083</v>
      </c>
      <c r="C10" t="s">
        <v>1</v>
      </c>
      <c r="D10" t="s">
        <v>1074</v>
      </c>
      <c r="E10" t="s">
        <v>29</v>
      </c>
      <c r="F10" t="s">
        <v>1076</v>
      </c>
      <c r="G10" t="s">
        <v>1077</v>
      </c>
      <c r="H10">
        <v>2014</v>
      </c>
      <c r="I10" t="s">
        <v>1082</v>
      </c>
      <c r="J10" t="s">
        <v>1085</v>
      </c>
      <c r="K10">
        <v>2</v>
      </c>
      <c r="L10">
        <v>0.23350859500000001</v>
      </c>
      <c r="M10">
        <v>208.81609320000001</v>
      </c>
      <c r="N10">
        <v>0</v>
      </c>
      <c r="O10">
        <v>0</v>
      </c>
      <c r="P10">
        <v>0</v>
      </c>
      <c r="Q10">
        <v>2.3350859500000001E-4</v>
      </c>
      <c r="R10">
        <v>2.3350859500000001E-4</v>
      </c>
      <c r="S10">
        <v>2.3350859500000001E-4</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0.20881609320000002</v>
      </c>
      <c r="AV10">
        <v>0.20881609320000002</v>
      </c>
      <c r="AW10">
        <v>0.20881609320000002</v>
      </c>
      <c r="AX10">
        <v>0</v>
      </c>
      <c r="AY10" s="885">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row>
    <row r="11" spans="1:73">
      <c r="A11" t="s">
        <v>208</v>
      </c>
      <c r="B11" t="s">
        <v>1083</v>
      </c>
      <c r="C11" t="s">
        <v>1</v>
      </c>
      <c r="D11" t="s">
        <v>1074</v>
      </c>
      <c r="E11" t="s">
        <v>29</v>
      </c>
      <c r="F11" t="s">
        <v>1076</v>
      </c>
      <c r="G11" t="s">
        <v>1077</v>
      </c>
      <c r="H11">
        <v>2014</v>
      </c>
      <c r="I11" t="s">
        <v>1082</v>
      </c>
      <c r="J11" t="s">
        <v>1085</v>
      </c>
      <c r="K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s="885">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row>
    <row r="12" spans="1:73">
      <c r="A12" t="s">
        <v>208</v>
      </c>
      <c r="B12" t="s">
        <v>1083</v>
      </c>
      <c r="C12" t="s">
        <v>1</v>
      </c>
      <c r="D12" t="s">
        <v>1074</v>
      </c>
      <c r="E12" t="s">
        <v>29</v>
      </c>
      <c r="F12" t="s">
        <v>1076</v>
      </c>
      <c r="G12" t="s">
        <v>1077</v>
      </c>
      <c r="H12">
        <v>2014</v>
      </c>
      <c r="I12" t="s">
        <v>1082</v>
      </c>
      <c r="J12" t="s">
        <v>1085</v>
      </c>
      <c r="K12">
        <v>7.0047820051079794</v>
      </c>
      <c r="L12">
        <v>0.4877945832506777</v>
      </c>
      <c r="M12">
        <v>3531.9101255870178</v>
      </c>
      <c r="N12">
        <v>0</v>
      </c>
      <c r="O12">
        <v>0</v>
      </c>
      <c r="P12">
        <v>0</v>
      </c>
      <c r="Q12">
        <v>4.8779458325067768E-4</v>
      </c>
      <c r="R12">
        <v>4.8779458325067768E-4</v>
      </c>
      <c r="S12">
        <v>4.8779458325067768E-4</v>
      </c>
      <c r="T12">
        <v>4.8779458325067768E-4</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3.5319101255870176</v>
      </c>
      <c r="AV12">
        <v>3.5319101255870176</v>
      </c>
      <c r="AW12">
        <v>3.5319101255870176</v>
      </c>
      <c r="AX12">
        <v>3.5319101255870176</v>
      </c>
      <c r="AY12" s="885">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row>
    <row r="13" spans="1:73">
      <c r="A13" t="s">
        <v>208</v>
      </c>
      <c r="B13" t="s">
        <v>1083</v>
      </c>
      <c r="C13" t="s">
        <v>1</v>
      </c>
      <c r="D13" t="s">
        <v>1074</v>
      </c>
      <c r="E13" t="s">
        <v>29</v>
      </c>
      <c r="F13" t="s">
        <v>1076</v>
      </c>
      <c r="G13" t="s">
        <v>1077</v>
      </c>
      <c r="H13">
        <v>2014</v>
      </c>
      <c r="I13" t="s">
        <v>1082</v>
      </c>
      <c r="J13" t="s">
        <v>1085</v>
      </c>
      <c r="K13">
        <v>15.011955012769947</v>
      </c>
      <c r="L13">
        <v>0.90059033665548094</v>
      </c>
      <c r="M13">
        <v>6127.9592362849489</v>
      </c>
      <c r="N13">
        <v>0</v>
      </c>
      <c r="O13">
        <v>0</v>
      </c>
      <c r="P13">
        <v>0</v>
      </c>
      <c r="Q13">
        <v>9.0059033665548089E-4</v>
      </c>
      <c r="R13">
        <v>9.0059033665548089E-4</v>
      </c>
      <c r="S13">
        <v>9.0059033665548089E-4</v>
      </c>
      <c r="T13">
        <v>9.0059033665548089E-4</v>
      </c>
      <c r="U13">
        <v>9.0059033665548089E-4</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6.1279592362849487</v>
      </c>
      <c r="AV13">
        <v>6.1279592362849487</v>
      </c>
      <c r="AW13">
        <v>6.1279592362849487</v>
      </c>
      <c r="AX13">
        <v>6.1279592362849487</v>
      </c>
      <c r="AY13" s="883">
        <v>6.1279592362849487</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row>
    <row r="14" spans="1:73">
      <c r="A14" t="s">
        <v>208</v>
      </c>
      <c r="B14" t="s">
        <v>1083</v>
      </c>
      <c r="C14" t="s">
        <v>5</v>
      </c>
      <c r="D14" t="s">
        <v>1074</v>
      </c>
      <c r="E14" t="s">
        <v>29</v>
      </c>
      <c r="F14" t="s">
        <v>1076</v>
      </c>
      <c r="G14" t="s">
        <v>1077</v>
      </c>
      <c r="H14">
        <v>2014</v>
      </c>
      <c r="I14" t="s">
        <v>1086</v>
      </c>
      <c r="J14" t="s">
        <v>1087</v>
      </c>
      <c r="K14">
        <v>5767.9960940000001</v>
      </c>
      <c r="L14">
        <v>9.6159044839999996</v>
      </c>
      <c r="M14">
        <v>146930.41740000001</v>
      </c>
      <c r="N14">
        <v>0</v>
      </c>
      <c r="O14">
        <v>0</v>
      </c>
      <c r="P14">
        <v>0</v>
      </c>
      <c r="Q14">
        <v>9.6159044839999996E-3</v>
      </c>
      <c r="R14">
        <v>8.3936409939999995E-3</v>
      </c>
      <c r="S14">
        <v>7.7566649400000005E-3</v>
      </c>
      <c r="T14">
        <v>7.7566649400000005E-3</v>
      </c>
      <c r="U14">
        <v>7.7566649400000005E-3</v>
      </c>
      <c r="V14">
        <v>7.7566649400000005E-3</v>
      </c>
      <c r="W14">
        <v>7.7566649400000005E-3</v>
      </c>
      <c r="X14">
        <v>7.7508637260000008E-3</v>
      </c>
      <c r="Y14">
        <v>7.7508637260000008E-3</v>
      </c>
      <c r="Z14">
        <v>7.2359701579999998E-3</v>
      </c>
      <c r="AA14">
        <v>6.5851772149999998E-3</v>
      </c>
      <c r="AB14">
        <v>5.5782522769999999E-3</v>
      </c>
      <c r="AC14">
        <v>5.5782522769999999E-3</v>
      </c>
      <c r="AD14">
        <v>5.5514098440000003E-3</v>
      </c>
      <c r="AE14">
        <v>5.5514098440000003E-3</v>
      </c>
      <c r="AF14">
        <v>5.5400707049999996E-3</v>
      </c>
      <c r="AG14">
        <v>4.50371351E-3</v>
      </c>
      <c r="AH14">
        <v>4.50371351E-3</v>
      </c>
      <c r="AI14">
        <v>4.50371351E-3</v>
      </c>
      <c r="AJ14">
        <v>4.50371351E-3</v>
      </c>
      <c r="AK14">
        <v>0</v>
      </c>
      <c r="AL14">
        <v>0</v>
      </c>
      <c r="AM14">
        <v>0</v>
      </c>
      <c r="AN14">
        <v>0</v>
      </c>
      <c r="AO14">
        <v>0</v>
      </c>
      <c r="AP14">
        <v>0</v>
      </c>
      <c r="AQ14">
        <v>0</v>
      </c>
      <c r="AR14">
        <v>0</v>
      </c>
      <c r="AS14">
        <v>0</v>
      </c>
      <c r="AT14">
        <v>0</v>
      </c>
      <c r="AU14">
        <v>146.93041740000001</v>
      </c>
      <c r="AV14">
        <v>127.46058500000001</v>
      </c>
      <c r="AW14">
        <v>117.31398639999999</v>
      </c>
      <c r="AX14">
        <v>117.31398639999999</v>
      </c>
      <c r="AY14" s="883">
        <v>117.31398639999999</v>
      </c>
      <c r="AZ14">
        <v>117.31398639999999</v>
      </c>
      <c r="BA14">
        <v>117.31398639999999</v>
      </c>
      <c r="BB14">
        <v>117.26316779999999</v>
      </c>
      <c r="BC14">
        <v>117.26316779999999</v>
      </c>
      <c r="BD14">
        <v>109.0612608</v>
      </c>
      <c r="BE14">
        <v>106.0283144</v>
      </c>
      <c r="BF14">
        <v>89.658429119999994</v>
      </c>
      <c r="BG14">
        <v>89.658429119999994</v>
      </c>
      <c r="BH14">
        <v>88.374528130000002</v>
      </c>
      <c r="BI14">
        <v>88.374528130000002</v>
      </c>
      <c r="BJ14">
        <v>88.249586859999994</v>
      </c>
      <c r="BK14">
        <v>71.741116259999998</v>
      </c>
      <c r="BL14">
        <v>71.741116259999998</v>
      </c>
      <c r="BM14">
        <v>71.741116259999998</v>
      </c>
      <c r="BN14">
        <v>71.741116259999998</v>
      </c>
      <c r="BO14">
        <v>0</v>
      </c>
      <c r="BP14">
        <v>0</v>
      </c>
      <c r="BQ14">
        <v>0</v>
      </c>
      <c r="BR14">
        <v>0</v>
      </c>
      <c r="BS14">
        <v>0</v>
      </c>
      <c r="BT14">
        <v>0</v>
      </c>
      <c r="BU14">
        <v>0</v>
      </c>
    </row>
    <row r="15" spans="1:73">
      <c r="A15" t="s">
        <v>208</v>
      </c>
      <c r="B15" t="s">
        <v>1083</v>
      </c>
      <c r="C15" t="s">
        <v>4</v>
      </c>
      <c r="D15" t="s">
        <v>1074</v>
      </c>
      <c r="E15" t="s">
        <v>29</v>
      </c>
      <c r="F15" t="s">
        <v>1076</v>
      </c>
      <c r="G15" t="s">
        <v>1077</v>
      </c>
      <c r="H15">
        <v>2013</v>
      </c>
      <c r="I15" t="s">
        <v>1086</v>
      </c>
      <c r="J15" t="s">
        <v>1087</v>
      </c>
      <c r="K15">
        <v>1.2554156439999999</v>
      </c>
      <c r="L15">
        <v>0</v>
      </c>
      <c r="M15">
        <v>28</v>
      </c>
      <c r="N15">
        <v>0</v>
      </c>
      <c r="O15">
        <v>0</v>
      </c>
      <c r="P15">
        <v>1.9999999999999999E-6</v>
      </c>
      <c r="Q15">
        <v>1.9999999999999999E-6</v>
      </c>
      <c r="R15">
        <v>1.9999999999999999E-6</v>
      </c>
      <c r="S15">
        <v>1.9999999999999999E-6</v>
      </c>
      <c r="T15">
        <v>1.9999999999999999E-6</v>
      </c>
      <c r="U15">
        <v>1.9999999999999999E-6</v>
      </c>
      <c r="V15">
        <v>1.9999999999999999E-6</v>
      </c>
      <c r="W15">
        <v>1.9999999999999999E-6</v>
      </c>
      <c r="X15">
        <v>9.9999999999999995E-7</v>
      </c>
      <c r="Y15">
        <v>9.9999999999999995E-7</v>
      </c>
      <c r="Z15">
        <v>9.9999999999999995E-7</v>
      </c>
      <c r="AA15">
        <v>9.9999999999999995E-7</v>
      </c>
      <c r="AB15">
        <v>9.9999999999999995E-7</v>
      </c>
      <c r="AC15">
        <v>9.9999999999999995E-7</v>
      </c>
      <c r="AD15">
        <v>9.9999999999999995E-7</v>
      </c>
      <c r="AE15">
        <v>9.9999999999999995E-7</v>
      </c>
      <c r="AF15">
        <v>9.9999999999999995E-7</v>
      </c>
      <c r="AG15">
        <v>9.9999999999999995E-7</v>
      </c>
      <c r="AH15">
        <v>9.9999999999999995E-7</v>
      </c>
      <c r="AI15">
        <v>9.9999999999999995E-7</v>
      </c>
      <c r="AJ15">
        <v>0</v>
      </c>
      <c r="AK15">
        <v>0</v>
      </c>
      <c r="AL15">
        <v>0</v>
      </c>
      <c r="AM15">
        <v>0</v>
      </c>
      <c r="AN15">
        <v>0</v>
      </c>
      <c r="AO15">
        <v>0</v>
      </c>
      <c r="AP15">
        <v>0</v>
      </c>
      <c r="AQ15">
        <v>0</v>
      </c>
      <c r="AR15">
        <v>0</v>
      </c>
      <c r="AS15">
        <v>0</v>
      </c>
      <c r="AT15">
        <v>2.8000000000000001E-2</v>
      </c>
      <c r="AU15">
        <v>2.8000000000000001E-2</v>
      </c>
      <c r="AV15">
        <v>2.7E-2</v>
      </c>
      <c r="AW15">
        <v>2.3E-2</v>
      </c>
      <c r="AX15">
        <v>2.3E-2</v>
      </c>
      <c r="AY15">
        <v>2.3E-2</v>
      </c>
      <c r="AZ15">
        <v>2.3E-2</v>
      </c>
      <c r="BA15">
        <v>2.3E-2</v>
      </c>
      <c r="BB15">
        <v>1.9E-2</v>
      </c>
      <c r="BC15">
        <v>1.9E-2</v>
      </c>
      <c r="BD15">
        <v>1.7999999999999999E-2</v>
      </c>
      <c r="BE15">
        <v>1.7999999999999999E-2</v>
      </c>
      <c r="BF15">
        <v>1.7999999999999999E-2</v>
      </c>
      <c r="BG15">
        <v>1.7999999999999999E-2</v>
      </c>
      <c r="BH15">
        <v>1.7999999999999999E-2</v>
      </c>
      <c r="BI15">
        <v>1.7999999999999999E-2</v>
      </c>
      <c r="BJ15">
        <v>0.01</v>
      </c>
      <c r="BK15">
        <v>0.01</v>
      </c>
      <c r="BL15">
        <v>0.01</v>
      </c>
      <c r="BM15">
        <v>0.01</v>
      </c>
      <c r="BN15">
        <v>0</v>
      </c>
      <c r="BO15">
        <v>0</v>
      </c>
      <c r="BP15">
        <v>0</v>
      </c>
      <c r="BQ15">
        <v>0</v>
      </c>
      <c r="BR15">
        <v>0</v>
      </c>
      <c r="BS15">
        <v>0</v>
      </c>
      <c r="BT15">
        <v>0</v>
      </c>
      <c r="BU15">
        <v>0</v>
      </c>
    </row>
    <row r="16" spans="1:73">
      <c r="A16" t="s">
        <v>208</v>
      </c>
      <c r="B16" t="s">
        <v>1083</v>
      </c>
      <c r="C16" t="s">
        <v>4</v>
      </c>
      <c r="D16" t="s">
        <v>1074</v>
      </c>
      <c r="E16" t="s">
        <v>29</v>
      </c>
      <c r="F16" t="s">
        <v>1076</v>
      </c>
      <c r="G16" t="s">
        <v>1077</v>
      </c>
      <c r="H16">
        <v>2014</v>
      </c>
      <c r="I16" t="s">
        <v>1086</v>
      </c>
      <c r="J16" t="s">
        <v>1087</v>
      </c>
      <c r="K16">
        <v>1419.842007</v>
      </c>
      <c r="L16">
        <v>2.8260804070000001</v>
      </c>
      <c r="M16">
        <v>38562.658609999999</v>
      </c>
      <c r="N16">
        <v>0</v>
      </c>
      <c r="O16">
        <v>0</v>
      </c>
      <c r="P16">
        <v>0</v>
      </c>
      <c r="Q16">
        <v>2.826080407E-3</v>
      </c>
      <c r="R16">
        <v>2.6806098450000001E-3</v>
      </c>
      <c r="S16">
        <v>2.6103511750000001E-3</v>
      </c>
      <c r="T16">
        <v>2.6103511750000001E-3</v>
      </c>
      <c r="U16">
        <v>2.6103511750000001E-3</v>
      </c>
      <c r="V16">
        <v>2.6103511750000001E-3</v>
      </c>
      <c r="W16">
        <v>2.6103511750000001E-3</v>
      </c>
      <c r="X16">
        <v>2.2959795349999997E-3</v>
      </c>
      <c r="Y16">
        <v>2.2959795349999997E-3</v>
      </c>
      <c r="Z16">
        <v>2.022534832E-3</v>
      </c>
      <c r="AA16">
        <v>1.4737827569999999E-3</v>
      </c>
      <c r="AB16">
        <v>1.473746435E-3</v>
      </c>
      <c r="AC16">
        <v>1.473746435E-3</v>
      </c>
      <c r="AD16">
        <v>1.47083325E-3</v>
      </c>
      <c r="AE16">
        <v>1.47083325E-3</v>
      </c>
      <c r="AF16">
        <v>1.4682952090000001E-3</v>
      </c>
      <c r="AG16">
        <v>6.6165615700000007E-4</v>
      </c>
      <c r="AH16">
        <v>6.6165615700000007E-4</v>
      </c>
      <c r="AI16">
        <v>6.6165615700000007E-4</v>
      </c>
      <c r="AJ16">
        <v>6.6165615700000007E-4</v>
      </c>
      <c r="AK16">
        <v>0</v>
      </c>
      <c r="AL16">
        <v>0</v>
      </c>
      <c r="AM16">
        <v>0</v>
      </c>
      <c r="AN16">
        <v>0</v>
      </c>
      <c r="AO16">
        <v>0</v>
      </c>
      <c r="AP16">
        <v>0</v>
      </c>
      <c r="AQ16">
        <v>0</v>
      </c>
      <c r="AR16">
        <v>0</v>
      </c>
      <c r="AS16">
        <v>0</v>
      </c>
      <c r="AT16">
        <v>0</v>
      </c>
      <c r="AU16">
        <v>38.56265861</v>
      </c>
      <c r="AV16">
        <v>36.245410750000005</v>
      </c>
      <c r="AW16">
        <v>35.12623756</v>
      </c>
      <c r="AX16">
        <v>35.12623756</v>
      </c>
      <c r="AY16" s="883">
        <v>35.12623756</v>
      </c>
      <c r="AZ16">
        <v>35.12623756</v>
      </c>
      <c r="BA16">
        <v>35.12623756</v>
      </c>
      <c r="BB16">
        <v>30.166598880000002</v>
      </c>
      <c r="BC16">
        <v>30.166598880000002</v>
      </c>
      <c r="BD16">
        <v>25.810809330000001</v>
      </c>
      <c r="BE16">
        <v>23.857330900000001</v>
      </c>
      <c r="BF16">
        <v>23.557993119999999</v>
      </c>
      <c r="BG16">
        <v>23.557993119999999</v>
      </c>
      <c r="BH16">
        <v>23.416917219999998</v>
      </c>
      <c r="BI16">
        <v>23.416917219999998</v>
      </c>
      <c r="BJ16">
        <v>23.388951599999999</v>
      </c>
      <c r="BK16">
        <v>10.539735969999999</v>
      </c>
      <c r="BL16">
        <v>10.539735969999999</v>
      </c>
      <c r="BM16">
        <v>10.539735969999999</v>
      </c>
      <c r="BN16">
        <v>10.539735969999999</v>
      </c>
      <c r="BO16">
        <v>0</v>
      </c>
      <c r="BP16">
        <v>0</v>
      </c>
      <c r="BQ16">
        <v>0</v>
      </c>
      <c r="BR16">
        <v>0</v>
      </c>
      <c r="BS16">
        <v>0</v>
      </c>
      <c r="BT16">
        <v>0</v>
      </c>
      <c r="BU16">
        <v>0</v>
      </c>
    </row>
    <row r="17" spans="1:73">
      <c r="A17" t="s">
        <v>208</v>
      </c>
      <c r="B17" t="s">
        <v>1088</v>
      </c>
      <c r="C17" t="s">
        <v>14</v>
      </c>
      <c r="D17" t="s">
        <v>1074</v>
      </c>
      <c r="E17" t="s">
        <v>29</v>
      </c>
      <c r="F17" t="s">
        <v>1076</v>
      </c>
      <c r="G17" t="s">
        <v>1077</v>
      </c>
      <c r="H17">
        <v>2014</v>
      </c>
      <c r="I17" t="s">
        <v>1082</v>
      </c>
      <c r="J17" t="s">
        <v>1089</v>
      </c>
      <c r="K17">
        <v>21</v>
      </c>
      <c r="L17">
        <v>3.332733224</v>
      </c>
      <c r="M17">
        <v>35292.777829999999</v>
      </c>
      <c r="N17">
        <v>0</v>
      </c>
      <c r="O17">
        <v>0</v>
      </c>
      <c r="P17">
        <v>0</v>
      </c>
      <c r="Q17">
        <v>3.333296083E-3</v>
      </c>
      <c r="R17">
        <v>3.332733224E-3</v>
      </c>
      <c r="S17">
        <v>3.2539213519999998E-3</v>
      </c>
      <c r="T17">
        <v>3.2167668449999999E-3</v>
      </c>
      <c r="U17">
        <v>3.179612345E-3</v>
      </c>
      <c r="V17">
        <v>3.179612345E-3</v>
      </c>
      <c r="W17">
        <v>3.1485423319999998E-3</v>
      </c>
      <c r="X17">
        <v>3.1485423319999998E-3</v>
      </c>
      <c r="Y17">
        <v>2.8596791760000001E-3</v>
      </c>
      <c r="Z17">
        <v>2.8596791760000001E-3</v>
      </c>
      <c r="AA17">
        <v>2.8035889069999999E-3</v>
      </c>
      <c r="AB17">
        <v>2.8035889069999999E-3</v>
      </c>
      <c r="AC17">
        <v>2.6078510830000001E-3</v>
      </c>
      <c r="AD17">
        <v>2.6078510830000001E-3</v>
      </c>
      <c r="AE17">
        <v>2.5257510870000002E-3</v>
      </c>
      <c r="AF17">
        <v>2.4947010870000003E-3</v>
      </c>
      <c r="AG17">
        <v>2.4947010870000003E-3</v>
      </c>
      <c r="AH17">
        <v>2.4947010870000003E-3</v>
      </c>
      <c r="AI17">
        <v>2.4947010870000003E-3</v>
      </c>
      <c r="AJ17">
        <v>2.4947010870000003E-3</v>
      </c>
      <c r="AK17">
        <v>0</v>
      </c>
      <c r="AL17">
        <v>0</v>
      </c>
      <c r="AM17">
        <v>0</v>
      </c>
      <c r="AN17">
        <v>0</v>
      </c>
      <c r="AO17">
        <v>0</v>
      </c>
      <c r="AP17">
        <v>0</v>
      </c>
      <c r="AQ17">
        <v>0</v>
      </c>
      <c r="AR17">
        <v>0</v>
      </c>
      <c r="AS17">
        <v>0</v>
      </c>
      <c r="AT17">
        <v>0</v>
      </c>
      <c r="AU17">
        <v>17.651869399999999</v>
      </c>
      <c r="AV17">
        <v>17.640908459999999</v>
      </c>
      <c r="AW17">
        <v>16.12896516</v>
      </c>
      <c r="AX17">
        <v>15.4168372</v>
      </c>
      <c r="AY17" s="883">
        <v>14.704709169999999</v>
      </c>
      <c r="AZ17">
        <v>14.704709169999999</v>
      </c>
      <c r="BA17">
        <v>14.10867217</v>
      </c>
      <c r="BB17">
        <v>13.90012969</v>
      </c>
      <c r="BC17">
        <v>8.3582014390000001</v>
      </c>
      <c r="BD17">
        <v>8.3582014390000001</v>
      </c>
      <c r="BE17">
        <v>7.8956518549999997</v>
      </c>
      <c r="BF17">
        <v>7.8956518549999997</v>
      </c>
      <c r="BG17">
        <v>7.2445000000000004</v>
      </c>
      <c r="BH17">
        <v>7.2445000000000004</v>
      </c>
      <c r="BI17">
        <v>6.5694999999999997</v>
      </c>
      <c r="BJ17">
        <v>6.3129999999999997</v>
      </c>
      <c r="BK17">
        <v>6.3129999999999997</v>
      </c>
      <c r="BL17">
        <v>6.3129999999999997</v>
      </c>
      <c r="BM17">
        <v>6.3129999999999997</v>
      </c>
      <c r="BN17">
        <v>6.3129999999999997</v>
      </c>
      <c r="BO17">
        <v>0</v>
      </c>
      <c r="BP17">
        <v>0</v>
      </c>
      <c r="BQ17">
        <v>0</v>
      </c>
      <c r="BR17">
        <v>0</v>
      </c>
      <c r="BS17">
        <v>0</v>
      </c>
      <c r="BT17">
        <v>0</v>
      </c>
      <c r="BU17">
        <v>0</v>
      </c>
    </row>
    <row r="18" spans="1:73">
      <c r="A18" t="s">
        <v>208</v>
      </c>
      <c r="B18" t="s">
        <v>1083</v>
      </c>
      <c r="C18" t="s">
        <v>3</v>
      </c>
      <c r="D18" t="s">
        <v>1074</v>
      </c>
      <c r="E18" t="s">
        <v>29</v>
      </c>
      <c r="F18" t="s">
        <v>1090</v>
      </c>
      <c r="G18" t="s">
        <v>1077</v>
      </c>
      <c r="H18">
        <v>2013</v>
      </c>
      <c r="I18" t="s">
        <v>1091</v>
      </c>
      <c r="J18" t="s">
        <v>1092</v>
      </c>
      <c r="K18">
        <v>2</v>
      </c>
      <c r="L18">
        <v>0.39527869399999999</v>
      </c>
      <c r="M18">
        <v>1257.7989729000001</v>
      </c>
      <c r="N18">
        <v>0</v>
      </c>
      <c r="O18">
        <v>0</v>
      </c>
      <c r="P18">
        <v>3.9527869399999998E-4</v>
      </c>
      <c r="Q18">
        <v>3.9527869399999998E-4</v>
      </c>
      <c r="R18">
        <v>3.9527869399999998E-4</v>
      </c>
      <c r="S18">
        <v>3.9527869399999998E-4</v>
      </c>
      <c r="T18">
        <v>3.9527869399999998E-4</v>
      </c>
      <c r="U18">
        <v>3.9527869399999998E-4</v>
      </c>
      <c r="V18">
        <v>3.9527869399999998E-4</v>
      </c>
      <c r="W18">
        <v>3.9527869399999998E-4</v>
      </c>
      <c r="X18">
        <v>3.9527869399999998E-4</v>
      </c>
      <c r="Y18">
        <v>3.9527869399999998E-4</v>
      </c>
      <c r="Z18">
        <v>3.9527869399999998E-4</v>
      </c>
      <c r="AA18">
        <v>3.9527869399999998E-4</v>
      </c>
      <c r="AB18">
        <v>3.9527869399999998E-4</v>
      </c>
      <c r="AC18">
        <v>3.9527869399999998E-4</v>
      </c>
      <c r="AD18">
        <v>3.9527869399999998E-4</v>
      </c>
      <c r="AE18">
        <v>3.9527869399999998E-4</v>
      </c>
      <c r="AF18">
        <v>3.9527869399999998E-4</v>
      </c>
      <c r="AG18">
        <v>3.9527869399999998E-4</v>
      </c>
      <c r="AH18">
        <v>2.6293697800000001E-4</v>
      </c>
      <c r="AI18">
        <v>0</v>
      </c>
      <c r="AJ18">
        <v>0</v>
      </c>
      <c r="AK18">
        <v>0</v>
      </c>
      <c r="AL18">
        <v>0</v>
      </c>
      <c r="AM18">
        <v>0</v>
      </c>
      <c r="AN18">
        <v>0</v>
      </c>
      <c r="AO18">
        <v>0</v>
      </c>
      <c r="AP18">
        <v>0</v>
      </c>
      <c r="AQ18">
        <v>0</v>
      </c>
      <c r="AR18">
        <v>0</v>
      </c>
      <c r="AS18">
        <v>0</v>
      </c>
      <c r="AT18">
        <v>0.62889948619999991</v>
      </c>
      <c r="AU18">
        <v>0.62889948619999991</v>
      </c>
      <c r="AV18">
        <v>0.62889948619999991</v>
      </c>
      <c r="AW18">
        <v>0.62889948619999991</v>
      </c>
      <c r="AX18">
        <v>0.62889948619999991</v>
      </c>
      <c r="AY18">
        <v>0.62889948619999991</v>
      </c>
      <c r="AZ18">
        <v>0.62889948619999991</v>
      </c>
      <c r="BA18">
        <v>0.62889948619999991</v>
      </c>
      <c r="BB18">
        <v>0.62889948619999991</v>
      </c>
      <c r="BC18">
        <v>0.62889948619999991</v>
      </c>
      <c r="BD18">
        <v>0.62889948619999991</v>
      </c>
      <c r="BE18">
        <v>0.62889948619999991</v>
      </c>
      <c r="BF18">
        <v>0.62889948619999991</v>
      </c>
      <c r="BG18">
        <v>0.62889948619999991</v>
      </c>
      <c r="BH18">
        <v>0.62889948619999991</v>
      </c>
      <c r="BI18">
        <v>0.62889948619999991</v>
      </c>
      <c r="BJ18">
        <v>0.62889948619999991</v>
      </c>
      <c r="BK18">
        <v>0.62889948619999991</v>
      </c>
      <c r="BL18">
        <v>0.51055232179999999</v>
      </c>
      <c r="BM18">
        <v>0</v>
      </c>
      <c r="BN18">
        <v>0</v>
      </c>
      <c r="BO18">
        <v>0</v>
      </c>
      <c r="BP18">
        <v>0</v>
      </c>
      <c r="BQ18">
        <v>0</v>
      </c>
      <c r="BR18">
        <v>0</v>
      </c>
      <c r="BS18">
        <v>0</v>
      </c>
      <c r="BT18">
        <v>0</v>
      </c>
      <c r="BU18">
        <v>0</v>
      </c>
    </row>
    <row r="19" spans="1:73">
      <c r="A19" t="s">
        <v>208</v>
      </c>
      <c r="B19" t="s">
        <v>1083</v>
      </c>
      <c r="C19" t="s">
        <v>3</v>
      </c>
      <c r="D19" t="s">
        <v>1074</v>
      </c>
      <c r="E19" t="s">
        <v>29</v>
      </c>
      <c r="F19" t="s">
        <v>1076</v>
      </c>
      <c r="G19" t="s">
        <v>1077</v>
      </c>
      <c r="H19">
        <v>2014</v>
      </c>
      <c r="I19" t="s">
        <v>1082</v>
      </c>
      <c r="J19" t="s">
        <v>1092</v>
      </c>
      <c r="K19">
        <v>97</v>
      </c>
      <c r="L19">
        <v>22.872256203999999</v>
      </c>
      <c r="M19">
        <v>43485.945112000001</v>
      </c>
      <c r="N19">
        <v>0</v>
      </c>
      <c r="O19">
        <v>0</v>
      </c>
      <c r="P19">
        <v>0</v>
      </c>
      <c r="Q19">
        <v>2.2872256203999998E-2</v>
      </c>
      <c r="R19">
        <v>2.2872256203999998E-2</v>
      </c>
      <c r="S19">
        <v>2.2872256203999998E-2</v>
      </c>
      <c r="T19">
        <v>2.2872256203999998E-2</v>
      </c>
      <c r="U19">
        <v>2.2872256203999998E-2</v>
      </c>
      <c r="V19">
        <v>2.2872256203999998E-2</v>
      </c>
      <c r="W19">
        <v>2.2872256203999998E-2</v>
      </c>
      <c r="X19">
        <v>2.2872256203999998E-2</v>
      </c>
      <c r="Y19">
        <v>2.2872256203999998E-2</v>
      </c>
      <c r="Z19">
        <v>2.2872256203999998E-2</v>
      </c>
      <c r="AA19">
        <v>2.2872256203999998E-2</v>
      </c>
      <c r="AB19">
        <v>2.2872256203999998E-2</v>
      </c>
      <c r="AC19">
        <v>2.2872256203999998E-2</v>
      </c>
      <c r="AD19">
        <v>2.2872256203999998E-2</v>
      </c>
      <c r="AE19">
        <v>2.2872256203999998E-2</v>
      </c>
      <c r="AF19">
        <v>2.2872256203999998E-2</v>
      </c>
      <c r="AG19">
        <v>2.2872256203999998E-2</v>
      </c>
      <c r="AH19">
        <v>2.2872256203999998E-2</v>
      </c>
      <c r="AI19">
        <v>2.1712568659999997E-2</v>
      </c>
      <c r="AJ19">
        <v>0</v>
      </c>
      <c r="AK19">
        <v>0</v>
      </c>
      <c r="AL19">
        <v>0</v>
      </c>
      <c r="AM19">
        <v>0</v>
      </c>
      <c r="AN19">
        <v>0</v>
      </c>
      <c r="AO19">
        <v>0</v>
      </c>
      <c r="AP19">
        <v>0</v>
      </c>
      <c r="AQ19">
        <v>0</v>
      </c>
      <c r="AR19">
        <v>0</v>
      </c>
      <c r="AS19">
        <v>0</v>
      </c>
      <c r="AT19">
        <v>0</v>
      </c>
      <c r="AU19">
        <v>43.485945112000003</v>
      </c>
      <c r="AV19">
        <v>43.485945112000003</v>
      </c>
      <c r="AW19">
        <v>43.485945112000003</v>
      </c>
      <c r="AX19">
        <v>43.485945112000003</v>
      </c>
      <c r="AY19" s="883">
        <v>43.485945112000003</v>
      </c>
      <c r="AZ19">
        <v>43.485945112000003</v>
      </c>
      <c r="BA19">
        <v>43.485945112000003</v>
      </c>
      <c r="BB19">
        <v>43.485945112000003</v>
      </c>
      <c r="BC19">
        <v>43.485945112000003</v>
      </c>
      <c r="BD19">
        <v>43.485945112000003</v>
      </c>
      <c r="BE19">
        <v>43.485945112000003</v>
      </c>
      <c r="BF19">
        <v>43.485945112000003</v>
      </c>
      <c r="BG19">
        <v>43.485945112000003</v>
      </c>
      <c r="BH19">
        <v>43.485945112000003</v>
      </c>
      <c r="BI19">
        <v>43.485945112000003</v>
      </c>
      <c r="BJ19">
        <v>43.485945112000003</v>
      </c>
      <c r="BK19">
        <v>43.485945112000003</v>
      </c>
      <c r="BL19">
        <v>43.485945112000003</v>
      </c>
      <c r="BM19">
        <v>42.448889399999999</v>
      </c>
      <c r="BN19">
        <v>0</v>
      </c>
      <c r="BO19">
        <v>0</v>
      </c>
      <c r="BP19">
        <v>0</v>
      </c>
      <c r="BQ19">
        <v>0</v>
      </c>
      <c r="BR19">
        <v>0</v>
      </c>
      <c r="BS19">
        <v>0</v>
      </c>
      <c r="BT19">
        <v>0</v>
      </c>
      <c r="BU19">
        <v>0</v>
      </c>
    </row>
    <row r="20" spans="1:73">
      <c r="A20" t="s">
        <v>208</v>
      </c>
      <c r="B20" t="s">
        <v>487</v>
      </c>
      <c r="C20" t="s">
        <v>1093</v>
      </c>
      <c r="D20" t="s">
        <v>1074</v>
      </c>
      <c r="E20" t="s">
        <v>487</v>
      </c>
      <c r="F20" t="s">
        <v>1090</v>
      </c>
      <c r="G20" t="s">
        <v>1077</v>
      </c>
      <c r="H20">
        <v>2014</v>
      </c>
      <c r="I20" t="s">
        <v>1082</v>
      </c>
      <c r="J20" t="s">
        <v>1094</v>
      </c>
      <c r="L20">
        <v>98.463990379999998</v>
      </c>
      <c r="M20">
        <v>0</v>
      </c>
      <c r="N20">
        <v>0</v>
      </c>
      <c r="O20">
        <v>0</v>
      </c>
      <c r="P20">
        <v>0</v>
      </c>
      <c r="Q20">
        <v>9.8463990380000005E-2</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s="885">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row>
    <row r="21" spans="1:73">
      <c r="A21" t="s">
        <v>1095</v>
      </c>
      <c r="B21" t="s">
        <v>1073</v>
      </c>
      <c r="C21" t="s">
        <v>1096</v>
      </c>
      <c r="D21" t="s">
        <v>1074</v>
      </c>
      <c r="E21" t="s">
        <v>1075</v>
      </c>
      <c r="F21" t="s">
        <v>1090</v>
      </c>
      <c r="G21" t="s">
        <v>1077</v>
      </c>
      <c r="H21">
        <v>2014</v>
      </c>
      <c r="I21" t="s">
        <v>1094</v>
      </c>
      <c r="J21" t="s">
        <v>1097</v>
      </c>
      <c r="K21">
        <v>1</v>
      </c>
      <c r="N21">
        <v>0</v>
      </c>
      <c r="O21">
        <v>0</v>
      </c>
      <c r="P21">
        <v>0</v>
      </c>
      <c r="Q21">
        <v>5.4003920000000004E-2</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s="885">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row>
    <row r="22" spans="1:73">
      <c r="A22" t="s">
        <v>1095</v>
      </c>
      <c r="B22" t="s">
        <v>1098</v>
      </c>
      <c r="C22" t="s">
        <v>9</v>
      </c>
      <c r="D22" t="s">
        <v>1074</v>
      </c>
      <c r="E22" t="s">
        <v>1098</v>
      </c>
      <c r="F22" t="s">
        <v>1090</v>
      </c>
      <c r="G22" t="s">
        <v>1077</v>
      </c>
      <c r="H22">
        <v>2014</v>
      </c>
      <c r="I22" t="s">
        <v>1094</v>
      </c>
      <c r="J22" t="s">
        <v>1097</v>
      </c>
      <c r="K22">
        <v>2</v>
      </c>
      <c r="N22">
        <v>0</v>
      </c>
      <c r="O22">
        <v>0</v>
      </c>
      <c r="P22">
        <v>0</v>
      </c>
      <c r="Q22">
        <v>0.8080659</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s="885">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row>
    <row r="23" spans="1:73">
      <c r="N23" s="886">
        <f t="shared" ref="N23:P23" si="0">SUM(N4:N22)</f>
        <v>0</v>
      </c>
      <c r="O23" s="886">
        <f t="shared" si="0"/>
        <v>2.2579999999999999E-2</v>
      </c>
      <c r="P23" s="886">
        <f t="shared" si="0"/>
        <v>9.8309149794000003E-2</v>
      </c>
      <c r="Q23" s="886">
        <f>SUM(Q4:Q22)</f>
        <v>1.4824326822679061</v>
      </c>
      <c r="R23" s="886">
        <f t="shared" ref="R23:BU23" si="1">SUM(R4:R22)</f>
        <v>0.50785193204690615</v>
      </c>
      <c r="S23" s="886">
        <f t="shared" si="1"/>
        <v>0.50017842053090611</v>
      </c>
      <c r="T23" s="886">
        <f t="shared" si="1"/>
        <v>0.47335972728890618</v>
      </c>
      <c r="U23" s="886">
        <f t="shared" si="1"/>
        <v>0.44352989394465558</v>
      </c>
      <c r="V23" s="886">
        <f t="shared" si="1"/>
        <v>0.44262930360800012</v>
      </c>
      <c r="W23" s="886">
        <f t="shared" si="1"/>
        <v>0.43945504067500007</v>
      </c>
      <c r="X23" s="886">
        <f t="shared" si="1"/>
        <v>0.43246774503099999</v>
      </c>
      <c r="Y23" s="886">
        <f t="shared" si="1"/>
        <v>0.42165231266499997</v>
      </c>
      <c r="Z23" s="886">
        <f t="shared" si="1"/>
        <v>0.39038255794399995</v>
      </c>
      <c r="AA23" s="886">
        <f t="shared" si="1"/>
        <v>0.34067995101700005</v>
      </c>
      <c r="AB23" s="886">
        <f t="shared" si="1"/>
        <v>0.309947287307</v>
      </c>
      <c r="AC23" s="886">
        <f t="shared" si="1"/>
        <v>0.212202097753</v>
      </c>
      <c r="AD23" s="886">
        <f t="shared" si="1"/>
        <v>0.21217234213499997</v>
      </c>
      <c r="AE23" s="886">
        <f t="shared" si="1"/>
        <v>0.20901431545899998</v>
      </c>
      <c r="AF23" s="886">
        <f t="shared" si="1"/>
        <v>0.172604833599</v>
      </c>
      <c r="AG23" s="886">
        <f t="shared" si="1"/>
        <v>8.4922986451999999E-2</v>
      </c>
      <c r="AH23" s="886">
        <f t="shared" si="1"/>
        <v>8.4790644736000009E-2</v>
      </c>
      <c r="AI23" s="886">
        <f t="shared" si="1"/>
        <v>8.3368020213999999E-2</v>
      </c>
      <c r="AJ23" s="886">
        <f t="shared" si="1"/>
        <v>6.1654451554000005E-2</v>
      </c>
      <c r="AK23" s="886">
        <f t="shared" si="1"/>
        <v>0</v>
      </c>
      <c r="AL23" s="886">
        <f t="shared" si="1"/>
        <v>0</v>
      </c>
      <c r="AM23" s="886">
        <f t="shared" si="1"/>
        <v>0</v>
      </c>
      <c r="AN23" s="886">
        <f t="shared" si="1"/>
        <v>0</v>
      </c>
      <c r="AO23" s="886">
        <f t="shared" si="1"/>
        <v>0</v>
      </c>
      <c r="AP23" s="886">
        <f t="shared" si="1"/>
        <v>0</v>
      </c>
      <c r="AQ23" s="886">
        <f t="shared" si="1"/>
        <v>0</v>
      </c>
      <c r="AR23" s="886">
        <f t="shared" si="1"/>
        <v>0</v>
      </c>
      <c r="AS23" s="886">
        <f t="shared" si="1"/>
        <v>131.339</v>
      </c>
      <c r="AT23" s="886">
        <f t="shared" si="1"/>
        <v>629.85193568620002</v>
      </c>
      <c r="AU23" s="886">
        <f t="shared" si="1"/>
        <v>3478.4472507652717</v>
      </c>
      <c r="AV23" s="886">
        <f t="shared" si="1"/>
        <v>3412.1594478652714</v>
      </c>
      <c r="AW23" s="886">
        <f t="shared" si="1"/>
        <v>3372.718863775272</v>
      </c>
      <c r="AX23" s="886">
        <f t="shared" si="1"/>
        <v>3279.8869591220719</v>
      </c>
      <c r="AY23" s="886">
        <f t="shared" si="1"/>
        <v>3137.1024831644854</v>
      </c>
      <c r="AZ23" s="886">
        <f t="shared" si="1"/>
        <v>3130.9745239282006</v>
      </c>
      <c r="BA23" s="886">
        <f t="shared" si="1"/>
        <v>3104.7542914281998</v>
      </c>
      <c r="BB23" s="886">
        <f t="shared" si="1"/>
        <v>3073.1738638681995</v>
      </c>
      <c r="BC23" s="886">
        <f t="shared" si="1"/>
        <v>2863.8106900171997</v>
      </c>
      <c r="BD23" s="886">
        <f t="shared" si="1"/>
        <v>2592.2118615672007</v>
      </c>
      <c r="BE23" s="886">
        <f t="shared" si="1"/>
        <v>2149.1575783531998</v>
      </c>
      <c r="BF23" s="886">
        <f t="shared" si="1"/>
        <v>1866.7157917332001</v>
      </c>
      <c r="BG23" s="886">
        <f t="shared" si="1"/>
        <v>1275.2370425382001</v>
      </c>
      <c r="BH23" s="886">
        <f t="shared" si="1"/>
        <v>1273.8120656482001</v>
      </c>
      <c r="BI23" s="886">
        <f t="shared" si="1"/>
        <v>1245.1360213482001</v>
      </c>
      <c r="BJ23" s="886">
        <f t="shared" si="1"/>
        <v>962.5181971582</v>
      </c>
      <c r="BK23" s="886">
        <f t="shared" si="1"/>
        <v>322.38066252819999</v>
      </c>
      <c r="BL23" s="886">
        <f t="shared" si="1"/>
        <v>322.26231536379998</v>
      </c>
      <c r="BM23" s="886">
        <f t="shared" si="1"/>
        <v>320.71470732999995</v>
      </c>
      <c r="BN23" s="886">
        <f t="shared" si="1"/>
        <v>278.25581792999998</v>
      </c>
      <c r="BO23" s="886">
        <f t="shared" si="1"/>
        <v>0</v>
      </c>
      <c r="BP23" s="886">
        <f t="shared" si="1"/>
        <v>0</v>
      </c>
      <c r="BQ23" s="886">
        <f t="shared" si="1"/>
        <v>0</v>
      </c>
      <c r="BR23" s="886">
        <f t="shared" si="1"/>
        <v>0</v>
      </c>
      <c r="BS23" s="886">
        <f t="shared" si="1"/>
        <v>0</v>
      </c>
      <c r="BT23" s="886">
        <f t="shared" si="1"/>
        <v>0</v>
      </c>
      <c r="BU23" s="886">
        <f t="shared" si="1"/>
        <v>0</v>
      </c>
    </row>
    <row r="25" spans="1:73" ht="15.6">
      <c r="D25" s="887" t="s">
        <v>1099</v>
      </c>
      <c r="Q25">
        <f>+Q9+Q10+Q11+Q12+Q13+Q14+Q16+Q17+Q19</f>
        <v>4.2134177583906154E-2</v>
      </c>
      <c r="R25">
        <f>+R9+R10+R11+R12+R13+R14+R16+R17+R19</f>
        <v>4.0765880672906152E-2</v>
      </c>
      <c r="S25">
        <f>+S9+S10+S11+S12+S13+S14+S16+S17+S19</f>
        <v>3.9979834076906154E-2</v>
      </c>
      <c r="AU25">
        <f>+AU9+AU10+AU12+AU13+AU14+AU16+AU17+AU19</f>
        <v>259.82453487907202</v>
      </c>
      <c r="AV25" s="888">
        <f t="shared" ref="AV25:AW25" si="2">+AV9+AV10+AV12+AV13+AV14+AV16+AV17+AV19</f>
        <v>238.02649367907199</v>
      </c>
      <c r="AW25" s="888">
        <f t="shared" si="2"/>
        <v>225.24877858907195</v>
      </c>
    </row>
    <row r="26" spans="1:73" ht="15.6">
      <c r="D26" s="887" t="s">
        <v>1100</v>
      </c>
      <c r="Q26">
        <f>+Q4</f>
        <v>7.8883131480000007E-2</v>
      </c>
      <c r="R26">
        <f>+R4</f>
        <v>7.8449765749999997E-2</v>
      </c>
      <c r="S26">
        <f>+S4</f>
        <v>7.1562300829999995E-2</v>
      </c>
      <c r="AU26">
        <f>+AU4</f>
        <v>301.38274510000002</v>
      </c>
      <c r="AV26" s="888">
        <f t="shared" ref="AV26:AW26" si="3">+AV4</f>
        <v>299.90010940000002</v>
      </c>
      <c r="AW26" s="888">
        <f t="shared" si="3"/>
        <v>273.24124040000004</v>
      </c>
    </row>
    <row r="27" spans="1:73" ht="15.6">
      <c r="D27" s="887" t="s">
        <v>1101</v>
      </c>
      <c r="Q27">
        <f>+Q5+Q8</f>
        <v>0.30257241303000004</v>
      </c>
      <c r="R27">
        <f>+R5+R8</f>
        <v>0.29032713583000003</v>
      </c>
      <c r="S27">
        <f>+S5+S8</f>
        <v>0.29032713583000003</v>
      </c>
      <c r="AU27">
        <f>+AU5+AU8</f>
        <v>2287.3880350999998</v>
      </c>
      <c r="AV27" s="888">
        <f t="shared" ref="AV27:AW27" si="4">+AV5+AV8</f>
        <v>2244.3819091</v>
      </c>
      <c r="AW27" s="888">
        <f t="shared" si="4"/>
        <v>2244.3819091</v>
      </c>
    </row>
    <row r="28" spans="1:73" ht="15.6">
      <c r="D28" s="887" t="s">
        <v>1102</v>
      </c>
      <c r="Q28">
        <f>+Q21+Q22</f>
        <v>0.86206981999999999</v>
      </c>
      <c r="R28">
        <f>+R21+R22</f>
        <v>0</v>
      </c>
      <c r="S28">
        <f>+S21+S22</f>
        <v>0</v>
      </c>
    </row>
    <row r="29" spans="1:73" ht="15.6">
      <c r="D29" s="887" t="s">
        <v>1103</v>
      </c>
      <c r="Q29">
        <f>+Q20</f>
        <v>9.8463990380000005E-2</v>
      </c>
      <c r="R29">
        <f>+R20</f>
        <v>0</v>
      </c>
      <c r="S29">
        <f>+S20</f>
        <v>0</v>
      </c>
    </row>
    <row r="30" spans="1:73" ht="15.6">
      <c r="D30" s="887"/>
    </row>
    <row r="31" spans="1:73" ht="15.6">
      <c r="D31" s="887" t="s">
        <v>1104</v>
      </c>
      <c r="Q31">
        <f>+Q15+Q18</f>
        <v>3.9727869399999998E-4</v>
      </c>
      <c r="R31">
        <f>+R15+R18</f>
        <v>3.9727869399999998E-4</v>
      </c>
      <c r="S31">
        <f>+S15+S18</f>
        <v>3.9727869399999998E-4</v>
      </c>
      <c r="AU31">
        <f>+AU15+AU18</f>
        <v>0.65689948619999994</v>
      </c>
      <c r="AV31" s="888">
        <f t="shared" ref="AV31:AW31" si="5">+AV15+AV18</f>
        <v>0.65589948619999994</v>
      </c>
      <c r="AW31" s="888">
        <f t="shared" si="5"/>
        <v>0.65189948619999993</v>
      </c>
    </row>
    <row r="32" spans="1:73" ht="15.6">
      <c r="D32" s="887"/>
    </row>
    <row r="33" spans="4:73" ht="15.6">
      <c r="D33" s="887" t="s">
        <v>1105</v>
      </c>
      <c r="Q33">
        <f t="shared" ref="Q33:S34" si="6">+Q6</f>
        <v>2.2579999999999999E-2</v>
      </c>
      <c r="R33">
        <f t="shared" si="6"/>
        <v>2.2579999999999999E-2</v>
      </c>
      <c r="S33">
        <f t="shared" si="6"/>
        <v>2.2579999999999999E-2</v>
      </c>
      <c r="AU33">
        <f>+AU6</f>
        <v>131.339</v>
      </c>
      <c r="AV33" s="888">
        <f t="shared" ref="AV33:AW34" si="7">+AV6</f>
        <v>131.339</v>
      </c>
      <c r="AW33" s="888">
        <f t="shared" si="7"/>
        <v>131.339</v>
      </c>
    </row>
    <row r="34" spans="4:73" ht="15.6">
      <c r="D34" s="887" t="s">
        <v>1106</v>
      </c>
      <c r="Q34">
        <f t="shared" si="6"/>
        <v>7.5331871100000003E-2</v>
      </c>
      <c r="R34">
        <f t="shared" si="6"/>
        <v>7.5331871100000003E-2</v>
      </c>
      <c r="S34">
        <f t="shared" si="6"/>
        <v>7.5331871100000003E-2</v>
      </c>
      <c r="AU34">
        <f>+AU7</f>
        <v>497.85603619999995</v>
      </c>
      <c r="AV34" s="888">
        <f t="shared" si="7"/>
        <v>497.85603619999995</v>
      </c>
      <c r="AW34" s="888">
        <f t="shared" si="7"/>
        <v>497.85603619999995</v>
      </c>
    </row>
    <row r="35" spans="4:73" ht="15.6">
      <c r="D35" s="887"/>
      <c r="Q35" s="886">
        <f>SUM(Q25:Q34)</f>
        <v>1.4824326822679061</v>
      </c>
      <c r="R35" s="886">
        <f t="shared" ref="R35:S35" si="8">SUM(R25:R34)</f>
        <v>0.50785193204690615</v>
      </c>
      <c r="S35" s="886">
        <f t="shared" si="8"/>
        <v>0.50017842053090611</v>
      </c>
      <c r="T35" s="886"/>
      <c r="U35" s="886"/>
      <c r="AU35" s="886">
        <f>SUM(AU25:AU34)</f>
        <v>3478.4472507652717</v>
      </c>
      <c r="AV35" s="886">
        <f t="shared" ref="AV35:AW35" si="9">SUM(AV25:AV34)</f>
        <v>3412.1594478652714</v>
      </c>
      <c r="AW35" s="886">
        <f t="shared" si="9"/>
        <v>3372.7188637752715</v>
      </c>
    </row>
    <row r="36" spans="4:73" ht="15.6">
      <c r="D36" s="887"/>
    </row>
    <row r="37" spans="4:73" s="889" customFormat="1">
      <c r="D37" s="889" t="s">
        <v>1107</v>
      </c>
      <c r="Q37" s="889">
        <f>+Q23-Q35</f>
        <v>0</v>
      </c>
      <c r="R37" s="889">
        <f>+R23-R35</f>
        <v>0</v>
      </c>
      <c r="S37" s="889">
        <f>+S23-S35</f>
        <v>0</v>
      </c>
      <c r="AU37" s="889">
        <f>+AU23-AU35</f>
        <v>0</v>
      </c>
      <c r="AV37" s="889">
        <f t="shared" ref="AV37:AW37" si="10">+AV23-AV35</f>
        <v>0</v>
      </c>
      <c r="AW37" s="889">
        <f t="shared" si="10"/>
        <v>0</v>
      </c>
    </row>
    <row r="40" spans="4:73">
      <c r="J40" s="873" t="s">
        <v>1108</v>
      </c>
      <c r="K40" s="873"/>
    </row>
    <row r="41" spans="4:73">
      <c r="J41" s="873"/>
      <c r="K41" s="873" t="s">
        <v>1109</v>
      </c>
      <c r="N41">
        <f>+N23*1000</f>
        <v>0</v>
      </c>
      <c r="O41">
        <f t="shared" ref="O41:BU41" si="11">+O23*1000</f>
        <v>22.58</v>
      </c>
      <c r="P41">
        <f t="shared" si="11"/>
        <v>98.309149794000007</v>
      </c>
      <c r="Q41">
        <f t="shared" si="11"/>
        <v>1482.4326822679061</v>
      </c>
      <c r="R41">
        <f t="shared" si="11"/>
        <v>507.85193204690614</v>
      </c>
      <c r="S41">
        <f t="shared" si="11"/>
        <v>500.17842053090612</v>
      </c>
      <c r="T41">
        <f t="shared" si="11"/>
        <v>473.35972728890619</v>
      </c>
      <c r="U41">
        <f t="shared" si="11"/>
        <v>443.52989394465561</v>
      </c>
      <c r="V41">
        <f t="shared" si="11"/>
        <v>442.6293036080001</v>
      </c>
      <c r="W41">
        <f t="shared" si="11"/>
        <v>439.45504067500008</v>
      </c>
      <c r="X41">
        <f t="shared" si="11"/>
        <v>432.46774503099999</v>
      </c>
      <c r="Y41">
        <f t="shared" si="11"/>
        <v>421.65231266499995</v>
      </c>
      <c r="Z41">
        <f t="shared" si="11"/>
        <v>390.38255794399993</v>
      </c>
      <c r="AA41">
        <f t="shared" si="11"/>
        <v>340.67995101700006</v>
      </c>
      <c r="AB41">
        <f t="shared" si="11"/>
        <v>309.94728730700001</v>
      </c>
      <c r="AC41">
        <f t="shared" si="11"/>
        <v>212.202097753</v>
      </c>
      <c r="AD41">
        <f t="shared" si="11"/>
        <v>212.17234213499998</v>
      </c>
      <c r="AE41">
        <f t="shared" si="11"/>
        <v>209.01431545899999</v>
      </c>
      <c r="AF41">
        <f t="shared" si="11"/>
        <v>172.60483359899999</v>
      </c>
      <c r="AG41">
        <f t="shared" si="11"/>
        <v>84.922986452000004</v>
      </c>
      <c r="AH41">
        <f t="shared" si="11"/>
        <v>84.790644736000004</v>
      </c>
      <c r="AI41">
        <f t="shared" si="11"/>
        <v>83.368020213999998</v>
      </c>
      <c r="AJ41">
        <f t="shared" si="11"/>
        <v>61.654451554000005</v>
      </c>
      <c r="AK41">
        <f t="shared" si="11"/>
        <v>0</v>
      </c>
      <c r="AL41">
        <f t="shared" si="11"/>
        <v>0</v>
      </c>
      <c r="AM41">
        <f t="shared" si="11"/>
        <v>0</v>
      </c>
      <c r="AN41">
        <f t="shared" si="11"/>
        <v>0</v>
      </c>
      <c r="AO41">
        <f t="shared" si="11"/>
        <v>0</v>
      </c>
      <c r="AP41">
        <f t="shared" si="11"/>
        <v>0</v>
      </c>
      <c r="AQ41">
        <f t="shared" si="11"/>
        <v>0</v>
      </c>
      <c r="AR41">
        <f t="shared" si="11"/>
        <v>0</v>
      </c>
      <c r="AS41">
        <f t="shared" si="11"/>
        <v>131339</v>
      </c>
      <c r="AT41">
        <f t="shared" si="11"/>
        <v>629851.93568620004</v>
      </c>
      <c r="AU41">
        <f t="shared" si="11"/>
        <v>3478447.250765272</v>
      </c>
      <c r="AV41">
        <f t="shared" si="11"/>
        <v>3412159.4478652715</v>
      </c>
      <c r="AW41">
        <f t="shared" si="11"/>
        <v>3372718.8637752719</v>
      </c>
      <c r="AX41">
        <f t="shared" si="11"/>
        <v>3279886.959122072</v>
      </c>
      <c r="AY41" s="890">
        <f t="shared" si="11"/>
        <v>3137102.4831644855</v>
      </c>
      <c r="AZ41">
        <f t="shared" si="11"/>
        <v>3130974.5239282008</v>
      </c>
      <c r="BA41">
        <f t="shared" si="11"/>
        <v>3104754.2914282</v>
      </c>
      <c r="BB41">
        <f t="shared" si="11"/>
        <v>3073173.8638681998</v>
      </c>
      <c r="BC41">
        <f t="shared" si="11"/>
        <v>2863810.6900171996</v>
      </c>
      <c r="BD41">
        <f t="shared" si="11"/>
        <v>2592211.8615672006</v>
      </c>
      <c r="BE41">
        <f t="shared" si="11"/>
        <v>2149157.5783531996</v>
      </c>
      <c r="BF41">
        <f t="shared" si="11"/>
        <v>1866715.7917332002</v>
      </c>
      <c r="BG41">
        <f t="shared" si="11"/>
        <v>1275237.0425382</v>
      </c>
      <c r="BH41">
        <f t="shared" si="11"/>
        <v>1273812.0656482002</v>
      </c>
      <c r="BI41">
        <f t="shared" si="11"/>
        <v>1245136.0213482</v>
      </c>
      <c r="BJ41">
        <f t="shared" si="11"/>
        <v>962518.19715819997</v>
      </c>
      <c r="BK41">
        <f t="shared" si="11"/>
        <v>322380.66252820002</v>
      </c>
      <c r="BL41">
        <f t="shared" si="11"/>
        <v>322262.31536379998</v>
      </c>
      <c r="BM41">
        <f t="shared" si="11"/>
        <v>320714.70732999995</v>
      </c>
      <c r="BN41">
        <f t="shared" si="11"/>
        <v>278255.81792999996</v>
      </c>
      <c r="BO41">
        <f t="shared" si="11"/>
        <v>0</v>
      </c>
      <c r="BP41">
        <f t="shared" si="11"/>
        <v>0</v>
      </c>
      <c r="BQ41">
        <f t="shared" si="11"/>
        <v>0</v>
      </c>
      <c r="BR41">
        <f t="shared" si="11"/>
        <v>0</v>
      </c>
      <c r="BS41">
        <f t="shared" si="11"/>
        <v>0</v>
      </c>
      <c r="BT41">
        <f t="shared" si="11"/>
        <v>0</v>
      </c>
      <c r="BU41">
        <f t="shared" si="11"/>
        <v>0</v>
      </c>
    </row>
    <row r="42" spans="4:73">
      <c r="J42" s="873"/>
      <c r="K42" s="873" t="s">
        <v>1110</v>
      </c>
      <c r="N42" s="891">
        <f>SUM('[7]7.  Persistence Report'!L227:L245)</f>
        <v>0</v>
      </c>
      <c r="O42" s="891">
        <f>SUM('[7]7.  Persistence Report'!M227:M245)</f>
        <v>22.58</v>
      </c>
      <c r="P42" s="891">
        <f>SUM('[7]7.  Persistence Report'!N227:N245)</f>
        <v>98.309149793999993</v>
      </c>
      <c r="Q42" s="891">
        <f>SUM('[7]7.  Persistence Report'!O227:O245)</f>
        <v>1482.4326822679063</v>
      </c>
      <c r="R42" s="891">
        <f>SUM('[7]7.  Persistence Report'!P227:P245)</f>
        <v>507.85193204690609</v>
      </c>
      <c r="S42" s="891">
        <f>SUM('[7]7.  Persistence Report'!Q227:Q245)</f>
        <v>500.17842053090612</v>
      </c>
      <c r="T42" s="891">
        <f>SUM('[7]7.  Persistence Report'!R227:R245)</f>
        <v>473.35972728890607</v>
      </c>
      <c r="U42" s="891">
        <f>SUM('[7]7.  Persistence Report'!S227:S245)</f>
        <v>443.5298939446555</v>
      </c>
      <c r="V42" s="891">
        <f>SUM('[7]7.  Persistence Report'!T227:T245)</f>
        <v>442.62930360800004</v>
      </c>
      <c r="W42" s="891">
        <f>SUM('[7]7.  Persistence Report'!U227:U245)</f>
        <v>439.45504067499996</v>
      </c>
      <c r="X42" s="891">
        <f>SUM('[7]7.  Persistence Report'!V227:V245)</f>
        <v>432.46774503099994</v>
      </c>
      <c r="Y42" s="891">
        <f>SUM('[7]7.  Persistence Report'!W227:W245)</f>
        <v>421.6523126649999</v>
      </c>
      <c r="Z42" s="891">
        <f>SUM('[7]7.  Persistence Report'!X227:X245)</f>
        <v>390.38255794399998</v>
      </c>
      <c r="AA42" s="891">
        <f>SUM('[7]7.  Persistence Report'!Y227:Y245)</f>
        <v>340.67995101699995</v>
      </c>
      <c r="AB42" s="891">
        <f>SUM('[7]7.  Persistence Report'!Z227:Z245)</f>
        <v>309.94728730700001</v>
      </c>
      <c r="AC42" s="891">
        <f>SUM('[7]7.  Persistence Report'!AA227:AA245)</f>
        <v>212.20209775300003</v>
      </c>
      <c r="AD42" s="891">
        <f>SUM('[7]7.  Persistence Report'!AB227:AB245)</f>
        <v>212.17234213500001</v>
      </c>
      <c r="AE42" s="891">
        <f>SUM('[7]7.  Persistence Report'!AC227:AC245)</f>
        <v>209.01431545900002</v>
      </c>
      <c r="AF42" s="891">
        <f>SUM('[7]7.  Persistence Report'!AD227:AD245)</f>
        <v>172.60483359900002</v>
      </c>
      <c r="AG42" s="891">
        <f>SUM('[7]7.  Persistence Report'!AE227:AE245)</f>
        <v>84.922986452000004</v>
      </c>
      <c r="AH42" s="891">
        <f>SUM('[7]7.  Persistence Report'!AF227:AF245)</f>
        <v>84.790644736000004</v>
      </c>
      <c r="AI42" s="891">
        <f>SUM('[7]7.  Persistence Report'!AG227:AG245)</f>
        <v>83.368020213999998</v>
      </c>
      <c r="AJ42" s="891">
        <f>SUM('[7]7.  Persistence Report'!AH227:AH245)</f>
        <v>61.654451554000005</v>
      </c>
      <c r="AK42" s="891">
        <f>SUM('[7]7.  Persistence Report'!AI227:AI245)</f>
        <v>0</v>
      </c>
      <c r="AL42" s="891">
        <f>SUM('[7]7.  Persistence Report'!AJ227:AJ245)</f>
        <v>0</v>
      </c>
      <c r="AM42" s="891">
        <f>SUM('[7]7.  Persistence Report'!AK227:AK245)</f>
        <v>0</v>
      </c>
      <c r="AN42" s="891">
        <f>SUM('[7]7.  Persistence Report'!AL227:AL245)</f>
        <v>0</v>
      </c>
      <c r="AO42" s="891">
        <f>SUM('[7]7.  Persistence Report'!AM227:AM245)</f>
        <v>0</v>
      </c>
      <c r="AP42" s="891">
        <f>SUM('[7]7.  Persistence Report'!AN227:AN245)</f>
        <v>0</v>
      </c>
      <c r="AQ42" s="891">
        <f>SUM('[7]7.  Persistence Report'!AO227:AO245)</f>
        <v>0</v>
      </c>
      <c r="AR42" s="891">
        <f>SUM('[7]7.  Persistence Report'!AP227:AP245)</f>
        <v>0</v>
      </c>
      <c r="AS42" s="892">
        <f>SUM('[7]7.  Persistence Report'!AR227:AR245)</f>
        <v>131339</v>
      </c>
      <c r="AT42" s="892">
        <f>SUM('[7]7.  Persistence Report'!AS227:AS245)</f>
        <v>629851.93568619993</v>
      </c>
      <c r="AU42" s="892">
        <f>SUM('[7]7.  Persistence Report'!AT227:AT245)</f>
        <v>3478447.250765272</v>
      </c>
      <c r="AV42" s="892">
        <f>SUM('[7]7.  Persistence Report'!AU227:AU245)</f>
        <v>3412159.4478652715</v>
      </c>
      <c r="AW42" s="892">
        <f>SUM('[7]7.  Persistence Report'!AV227:AV245)</f>
        <v>3372718.8637752715</v>
      </c>
      <c r="AX42" s="892">
        <f>SUM('[7]7.  Persistence Report'!AW227:AW245)</f>
        <v>3279886.9591220715</v>
      </c>
      <c r="AY42" s="892">
        <f>SUM('[7]7.  Persistence Report'!AX227:AX245)</f>
        <v>3137102.4831644846</v>
      </c>
      <c r="AZ42" s="892">
        <f>SUM('[7]7.  Persistence Report'!AY227:AY245)</f>
        <v>3130974.5239281999</v>
      </c>
      <c r="BA42" s="892">
        <f>SUM('[7]7.  Persistence Report'!AZ227:AZ245)</f>
        <v>3104754.2914281995</v>
      </c>
      <c r="BB42" s="892">
        <f>SUM('[7]7.  Persistence Report'!BA227:BA245)</f>
        <v>3073173.8638681998</v>
      </c>
      <c r="BC42" s="892">
        <f>SUM('[7]7.  Persistence Report'!BB227:BB245)</f>
        <v>2863810.6900172001</v>
      </c>
      <c r="BD42" s="892">
        <f>SUM('[7]7.  Persistence Report'!BC227:BC245)</f>
        <v>2592211.8615672002</v>
      </c>
      <c r="BE42" s="892">
        <f>SUM('[7]7.  Persistence Report'!BD227:BD245)</f>
        <v>2149157.5783532001</v>
      </c>
      <c r="BF42" s="892">
        <f>SUM('[7]7.  Persistence Report'!BE227:BE245)</f>
        <v>1866715.7917332</v>
      </c>
      <c r="BG42" s="892">
        <f>SUM('[7]7.  Persistence Report'!BF227:BF245)</f>
        <v>1275237.0425381998</v>
      </c>
      <c r="BH42" s="892">
        <f>SUM('[7]7.  Persistence Report'!BG227:BG245)</f>
        <v>1273812.0656481998</v>
      </c>
      <c r="BI42" s="892">
        <f>SUM('[7]7.  Persistence Report'!BH227:BH245)</f>
        <v>1245136.0213481998</v>
      </c>
      <c r="BJ42" s="892">
        <f>SUM('[7]7.  Persistence Report'!BI227:BI245)</f>
        <v>962518.19715819997</v>
      </c>
      <c r="BK42" s="892">
        <f>SUM('[7]7.  Persistence Report'!BJ227:BJ245)</f>
        <v>322380.66252819996</v>
      </c>
      <c r="BL42" s="892">
        <f>SUM('[7]7.  Persistence Report'!BK227:BK245)</f>
        <v>322262.31536379992</v>
      </c>
      <c r="BM42" s="892">
        <f>SUM('[7]7.  Persistence Report'!BL227:BL245)</f>
        <v>320714.70732999995</v>
      </c>
      <c r="BN42" s="892">
        <f>SUM('[7]7.  Persistence Report'!BM227:BM245)</f>
        <v>278255.81792999996</v>
      </c>
      <c r="BO42" s="892">
        <f>SUM('[7]7.  Persistence Report'!BN227:BN245)</f>
        <v>0</v>
      </c>
      <c r="BP42" s="892">
        <f>SUM('[7]7.  Persistence Report'!BO227:BO245)</f>
        <v>0</v>
      </c>
      <c r="BQ42" s="892">
        <f>SUM('[7]7.  Persistence Report'!BP227:BP245)</f>
        <v>0</v>
      </c>
      <c r="BR42" s="892">
        <f>SUM('[7]7.  Persistence Report'!BQ227:BQ245)</f>
        <v>0</v>
      </c>
      <c r="BS42" s="892">
        <f>SUM('[7]7.  Persistence Report'!BR227:BR245)</f>
        <v>0</v>
      </c>
      <c r="BT42" s="892">
        <f>SUM('[7]7.  Persistence Report'!BS227:BS245)</f>
        <v>0</v>
      </c>
      <c r="BU42" s="892">
        <f>SUM('[7]7.  Persistence Report'!BT227:BT245)</f>
        <v>0</v>
      </c>
    </row>
    <row r="43" spans="4:73" s="889" customFormat="1">
      <c r="J43" s="893"/>
      <c r="K43" s="889" t="s">
        <v>1107</v>
      </c>
      <c r="N43" s="894">
        <f>+N41-N42</f>
        <v>0</v>
      </c>
      <c r="O43" s="894">
        <f t="shared" ref="O43:BU43" si="12">+O41-O42</f>
        <v>0</v>
      </c>
      <c r="P43" s="894">
        <f t="shared" si="12"/>
        <v>0</v>
      </c>
      <c r="Q43" s="894">
        <f t="shared" si="12"/>
        <v>0</v>
      </c>
      <c r="R43" s="894">
        <f t="shared" si="12"/>
        <v>0</v>
      </c>
      <c r="S43" s="894">
        <f t="shared" si="12"/>
        <v>0</v>
      </c>
      <c r="T43" s="894">
        <f t="shared" si="12"/>
        <v>0</v>
      </c>
      <c r="U43" s="894">
        <f t="shared" si="12"/>
        <v>0</v>
      </c>
      <c r="V43" s="894">
        <f t="shared" si="12"/>
        <v>0</v>
      </c>
      <c r="W43" s="894">
        <f t="shared" si="12"/>
        <v>0</v>
      </c>
      <c r="X43" s="894">
        <f t="shared" si="12"/>
        <v>0</v>
      </c>
      <c r="Y43" s="894">
        <f t="shared" si="12"/>
        <v>0</v>
      </c>
      <c r="Z43" s="894">
        <f t="shared" si="12"/>
        <v>0</v>
      </c>
      <c r="AA43" s="894">
        <f t="shared" si="12"/>
        <v>0</v>
      </c>
      <c r="AB43" s="894">
        <f t="shared" si="12"/>
        <v>0</v>
      </c>
      <c r="AC43" s="894">
        <f t="shared" si="12"/>
        <v>0</v>
      </c>
      <c r="AD43" s="894">
        <f t="shared" si="12"/>
        <v>0</v>
      </c>
      <c r="AE43" s="894">
        <f t="shared" si="12"/>
        <v>0</v>
      </c>
      <c r="AF43" s="894">
        <f t="shared" si="12"/>
        <v>0</v>
      </c>
      <c r="AG43" s="894">
        <f t="shared" si="12"/>
        <v>0</v>
      </c>
      <c r="AH43" s="894">
        <f t="shared" si="12"/>
        <v>0</v>
      </c>
      <c r="AI43" s="894">
        <f t="shared" si="12"/>
        <v>0</v>
      </c>
      <c r="AJ43" s="894">
        <f t="shared" si="12"/>
        <v>0</v>
      </c>
      <c r="AK43" s="894">
        <f t="shared" si="12"/>
        <v>0</v>
      </c>
      <c r="AL43" s="894">
        <f t="shared" si="12"/>
        <v>0</v>
      </c>
      <c r="AM43" s="894">
        <f t="shared" si="12"/>
        <v>0</v>
      </c>
      <c r="AN43" s="894">
        <f t="shared" si="12"/>
        <v>0</v>
      </c>
      <c r="AO43" s="894">
        <f t="shared" si="12"/>
        <v>0</v>
      </c>
      <c r="AP43" s="894">
        <f t="shared" si="12"/>
        <v>0</v>
      </c>
      <c r="AQ43" s="894">
        <f t="shared" si="12"/>
        <v>0</v>
      </c>
      <c r="AR43" s="894">
        <f t="shared" si="12"/>
        <v>0</v>
      </c>
      <c r="AS43" s="894">
        <f t="shared" si="12"/>
        <v>0</v>
      </c>
      <c r="AT43" s="894">
        <f t="shared" si="12"/>
        <v>0</v>
      </c>
      <c r="AU43" s="894">
        <f t="shared" si="12"/>
        <v>0</v>
      </c>
      <c r="AV43" s="894">
        <f t="shared" si="12"/>
        <v>0</v>
      </c>
      <c r="AW43" s="894">
        <f t="shared" si="12"/>
        <v>0</v>
      </c>
      <c r="AX43" s="894">
        <f t="shared" si="12"/>
        <v>0</v>
      </c>
      <c r="AY43" s="894">
        <f t="shared" si="12"/>
        <v>0</v>
      </c>
      <c r="AZ43" s="894">
        <f t="shared" si="12"/>
        <v>0</v>
      </c>
      <c r="BA43" s="894">
        <f t="shared" si="12"/>
        <v>0</v>
      </c>
      <c r="BB43" s="894">
        <f t="shared" si="12"/>
        <v>0</v>
      </c>
      <c r="BC43" s="894">
        <f t="shared" si="12"/>
        <v>0</v>
      </c>
      <c r="BD43" s="894">
        <f t="shared" si="12"/>
        <v>0</v>
      </c>
      <c r="BE43" s="894">
        <f t="shared" si="12"/>
        <v>0</v>
      </c>
      <c r="BF43" s="894">
        <f t="shared" si="12"/>
        <v>0</v>
      </c>
      <c r="BG43" s="894">
        <f t="shared" si="12"/>
        <v>0</v>
      </c>
      <c r="BH43" s="894">
        <f t="shared" si="12"/>
        <v>0</v>
      </c>
      <c r="BI43" s="894">
        <f t="shared" si="12"/>
        <v>0</v>
      </c>
      <c r="BJ43" s="894">
        <f t="shared" si="12"/>
        <v>0</v>
      </c>
      <c r="BK43" s="894">
        <f t="shared" si="12"/>
        <v>0</v>
      </c>
      <c r="BL43" s="894">
        <f t="shared" si="12"/>
        <v>0</v>
      </c>
      <c r="BM43" s="894">
        <f t="shared" si="12"/>
        <v>0</v>
      </c>
      <c r="BN43" s="894">
        <f t="shared" si="12"/>
        <v>0</v>
      </c>
      <c r="BO43" s="894">
        <f t="shared" si="12"/>
        <v>0</v>
      </c>
      <c r="BP43" s="894">
        <f t="shared" si="12"/>
        <v>0</v>
      </c>
      <c r="BQ43" s="894">
        <f t="shared" si="12"/>
        <v>0</v>
      </c>
      <c r="BR43" s="894">
        <f t="shared" si="12"/>
        <v>0</v>
      </c>
      <c r="BS43" s="894">
        <f t="shared" si="12"/>
        <v>0</v>
      </c>
      <c r="BT43" s="894">
        <f t="shared" si="12"/>
        <v>0</v>
      </c>
      <c r="BU43" s="894">
        <f t="shared" si="12"/>
        <v>0</v>
      </c>
    </row>
    <row r="46" spans="4:73">
      <c r="N46" t="s">
        <v>1111</v>
      </c>
      <c r="W46" s="890">
        <f t="shared" ref="W46:AQ46" si="13">+(W4+W8+W13+W14+W16+W17+W19)*1000</f>
        <v>344.28864304100006</v>
      </c>
      <c r="X46" s="890">
        <f t="shared" si="13"/>
        <v>343.96847018699998</v>
      </c>
      <c r="Y46" s="890">
        <f t="shared" si="13"/>
        <v>338.30161983099998</v>
      </c>
      <c r="Z46" s="890">
        <f t="shared" si="13"/>
        <v>333.36052546000002</v>
      </c>
      <c r="AA46" s="890">
        <f t="shared" si="13"/>
        <v>324.17199510300003</v>
      </c>
      <c r="AB46" s="890">
        <f t="shared" si="13"/>
        <v>293.84036045300002</v>
      </c>
      <c r="AC46" s="890">
        <f t="shared" si="13"/>
        <v>196.09517089900001</v>
      </c>
      <c r="AD46" s="890">
        <f t="shared" si="13"/>
        <v>196.06541528099996</v>
      </c>
      <c r="AE46" s="890">
        <f t="shared" si="13"/>
        <v>195.98331528499997</v>
      </c>
      <c r="AF46" s="890">
        <f t="shared" si="13"/>
        <v>172.208554905</v>
      </c>
      <c r="AG46" s="890">
        <f t="shared" si="13"/>
        <v>84.526707758000001</v>
      </c>
      <c r="AH46" s="890">
        <f t="shared" si="13"/>
        <v>84.526707758000001</v>
      </c>
      <c r="AI46" s="890">
        <f t="shared" si="13"/>
        <v>83.367020213999993</v>
      </c>
      <c r="AJ46" s="890">
        <f t="shared" si="13"/>
        <v>61.654451554000005</v>
      </c>
      <c r="AK46" s="890">
        <f t="shared" si="13"/>
        <v>0</v>
      </c>
      <c r="AL46" s="890">
        <f t="shared" si="13"/>
        <v>0</v>
      </c>
      <c r="AM46" s="890">
        <f t="shared" si="13"/>
        <v>0</v>
      </c>
      <c r="AN46" s="890">
        <f t="shared" si="13"/>
        <v>0</v>
      </c>
      <c r="AO46" s="890">
        <f t="shared" si="13"/>
        <v>0</v>
      </c>
      <c r="AP46" s="890">
        <f t="shared" si="13"/>
        <v>0</v>
      </c>
      <c r="AQ46" s="890">
        <f t="shared" si="13"/>
        <v>0</v>
      </c>
      <c r="AR46" s="888" t="s">
        <v>1111</v>
      </c>
      <c r="AY46" s="890">
        <f>+(AY4+AY8+AY13+AY14+AY16+AY17+AY19)*1000</f>
        <v>2512876.6865782849</v>
      </c>
      <c r="AZ46" s="890">
        <f t="shared" ref="AZ46:BN46" si="14">+(AZ4+AZ8+AZ13+AZ14+AZ16+AZ17+AZ19)*1000</f>
        <v>2506748.7273420002</v>
      </c>
      <c r="BA46" s="890">
        <f t="shared" si="14"/>
        <v>2493735.9003419997</v>
      </c>
      <c r="BB46" s="890">
        <f t="shared" si="14"/>
        <v>2488516.9005819997</v>
      </c>
      <c r="BC46" s="890">
        <f t="shared" si="14"/>
        <v>2313184.7763309996</v>
      </c>
      <c r="BD46" s="890">
        <f t="shared" si="14"/>
        <v>2205328.6177810002</v>
      </c>
      <c r="BE46" s="890">
        <f t="shared" si="14"/>
        <v>2003122.0496670003</v>
      </c>
      <c r="BF46" s="890">
        <f t="shared" si="14"/>
        <v>1723050.3483470001</v>
      </c>
      <c r="BG46" s="890">
        <f t="shared" si="14"/>
        <v>1131571.5991520002</v>
      </c>
      <c r="BH46" s="890">
        <f t="shared" si="14"/>
        <v>1130146.6222619999</v>
      </c>
      <c r="BI46" s="890">
        <f t="shared" si="14"/>
        <v>1129471.6222619999</v>
      </c>
      <c r="BJ46" s="890">
        <f t="shared" si="14"/>
        <v>961879.29767200002</v>
      </c>
      <c r="BK46" s="890">
        <f t="shared" si="14"/>
        <v>321741.76304200001</v>
      </c>
      <c r="BL46" s="890">
        <f t="shared" si="14"/>
        <v>321741.76304200001</v>
      </c>
      <c r="BM46" s="890">
        <f t="shared" si="14"/>
        <v>320704.70732999995</v>
      </c>
      <c r="BN46" s="890">
        <f t="shared" si="14"/>
        <v>278255.81792999996</v>
      </c>
    </row>
    <row r="47" spans="4:73">
      <c r="AY47" s="895">
        <f>+AY41-AY46</f>
        <v>624225.79658620059</v>
      </c>
    </row>
  </sheetData>
  <mergeCells count="2">
    <mergeCell ref="N2:AQ2"/>
    <mergeCell ref="AR2:BU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6E89D-B9DF-484C-95AB-1EF2758AD7F1}">
  <sheetPr>
    <tabColor theme="9" tint="0.39997558519241921"/>
  </sheetPr>
  <dimension ref="B1:FI63"/>
  <sheetViews>
    <sheetView workbookViewId="0">
      <pane xSplit="83" ySplit="5" topLeftCell="CG6" activePane="bottomRight" state="frozen"/>
      <selection pane="topRight" activeCell="CF1" sqref="CF1"/>
      <selection pane="bottomLeft" activeCell="A6" sqref="A6"/>
      <selection pane="bottomRight" activeCell="CM28" sqref="CM28"/>
    </sheetView>
  </sheetViews>
  <sheetFormatPr defaultRowHeight="14.4" outlineLevelCol="2"/>
  <cols>
    <col min="3" max="3" width="48.33203125" bestFit="1" customWidth="1"/>
    <col min="4" max="4" width="1.6640625" customWidth="1"/>
    <col min="5" max="41" width="9.109375" hidden="1" customWidth="1" outlineLevel="1"/>
    <col min="42" max="42" width="9.109375" hidden="1" customWidth="1" outlineLevel="1" collapsed="1"/>
    <col min="43" max="43" width="1.6640625" hidden="1" customWidth="1" outlineLevel="1"/>
    <col min="44" max="80" width="9.109375" hidden="1" customWidth="1" outlineLevel="2"/>
    <col min="81" max="81" width="9.109375" hidden="1" customWidth="1" outlineLevel="1"/>
    <col min="82" max="82" width="1.6640625" hidden="1" customWidth="1" outlineLevel="1"/>
    <col min="83" max="83" width="9.109375" collapsed="1"/>
    <col min="84" max="84" width="1.6640625" customWidth="1"/>
    <col min="85" max="120" width="9.109375" customWidth="1" outlineLevel="1"/>
    <col min="121" max="121" width="1.6640625" customWidth="1" outlineLevel="1"/>
    <col min="123" max="123" width="1.6640625" customWidth="1"/>
    <col min="124" max="160" width="9.109375" outlineLevel="1"/>
    <col min="162" max="162" width="1.6640625" customWidth="1"/>
    <col min="164" max="164" width="1.6640625" customWidth="1"/>
  </cols>
  <sheetData>
    <row r="1" spans="2:165" ht="15.6">
      <c r="B1" s="771" t="s">
        <v>1033</v>
      </c>
      <c r="E1" s="772"/>
      <c r="F1" s="772"/>
      <c r="G1" s="772"/>
      <c r="H1" s="772"/>
      <c r="I1" s="772"/>
      <c r="J1" s="772"/>
      <c r="K1" s="772"/>
      <c r="L1" s="772"/>
      <c r="M1" s="772"/>
      <c r="N1" s="772"/>
      <c r="O1" s="772"/>
      <c r="P1" s="772"/>
      <c r="Q1" s="772"/>
      <c r="R1" s="772"/>
      <c r="S1" s="772"/>
      <c r="T1" s="772"/>
      <c r="U1" s="772"/>
      <c r="V1" s="772"/>
      <c r="W1" s="772"/>
      <c r="X1" s="772"/>
      <c r="Y1" s="772"/>
      <c r="Z1" s="772"/>
      <c r="AA1" s="772"/>
      <c r="AB1" s="772"/>
      <c r="AC1" s="772"/>
      <c r="AD1" s="772"/>
      <c r="AE1" s="772"/>
      <c r="AF1" s="772"/>
      <c r="AG1" s="772"/>
      <c r="AH1" s="772"/>
      <c r="AI1" s="772"/>
      <c r="AJ1" s="772"/>
      <c r="AK1" s="772"/>
      <c r="AL1" s="772"/>
      <c r="AM1" s="772"/>
      <c r="AN1" s="772"/>
      <c r="AO1" s="772"/>
      <c r="AP1" s="993" t="s">
        <v>1034</v>
      </c>
      <c r="AQ1" s="772"/>
      <c r="AR1" s="772"/>
      <c r="AS1" s="772"/>
      <c r="AT1" s="772"/>
      <c r="AU1" s="772"/>
      <c r="AV1" s="772"/>
      <c r="AW1" s="772"/>
      <c r="AX1" s="772"/>
      <c r="AY1" s="772"/>
      <c r="AZ1" s="772"/>
      <c r="BA1" s="772"/>
      <c r="BB1" s="772"/>
      <c r="BC1" s="772"/>
      <c r="BD1" s="772"/>
      <c r="BE1" s="772"/>
      <c r="BF1" s="772"/>
      <c r="BG1" s="772"/>
      <c r="BH1" s="772"/>
      <c r="BI1" s="772"/>
      <c r="BJ1" s="772"/>
      <c r="BK1" s="772"/>
      <c r="BL1" s="772"/>
      <c r="BM1" s="772"/>
      <c r="BN1" s="772"/>
      <c r="BO1" s="772"/>
      <c r="BP1" s="772"/>
      <c r="BQ1" s="772"/>
      <c r="BR1" s="772"/>
      <c r="BS1" s="772"/>
      <c r="BT1" s="772"/>
      <c r="BU1" s="772"/>
      <c r="BV1" s="772"/>
      <c r="BW1" s="772"/>
      <c r="BX1" s="772"/>
      <c r="BY1" s="772"/>
      <c r="BZ1" s="772"/>
      <c r="CA1" s="772"/>
      <c r="CB1" s="772"/>
      <c r="CC1" s="995" t="s">
        <v>1035</v>
      </c>
      <c r="CD1" s="772"/>
      <c r="CE1" s="996" t="s">
        <v>1036</v>
      </c>
      <c r="CF1" s="772"/>
      <c r="CG1" s="772"/>
      <c r="CH1" s="772"/>
      <c r="CI1" s="772"/>
      <c r="CJ1" s="772"/>
      <c r="CK1" s="772"/>
      <c r="CL1" s="772"/>
      <c r="CM1" s="772"/>
      <c r="CN1" s="772"/>
      <c r="CO1" s="772"/>
      <c r="CP1" s="772"/>
      <c r="CQ1" s="772"/>
      <c r="CR1" s="772"/>
      <c r="CS1" s="772"/>
      <c r="CT1" s="772"/>
      <c r="CU1" s="772"/>
      <c r="CV1" s="772"/>
      <c r="CW1" s="772"/>
      <c r="CX1" s="772"/>
      <c r="CY1" s="772"/>
      <c r="CZ1" s="772"/>
      <c r="DA1" s="772"/>
      <c r="DB1" s="772"/>
      <c r="DC1" s="772"/>
      <c r="DD1" s="772"/>
      <c r="DE1" s="772"/>
      <c r="DF1" s="772"/>
      <c r="DG1" s="772"/>
      <c r="DH1" s="772"/>
      <c r="DI1" s="772"/>
      <c r="DJ1" s="772"/>
      <c r="DK1" s="772"/>
      <c r="DL1" s="772"/>
      <c r="DM1" s="772"/>
      <c r="DN1" s="772"/>
      <c r="DO1" s="772"/>
      <c r="DP1" s="772"/>
      <c r="DQ1" s="772"/>
      <c r="DR1" s="997" t="s">
        <v>1037</v>
      </c>
      <c r="DS1" s="772"/>
      <c r="DT1" s="772"/>
      <c r="DU1" s="772"/>
      <c r="DV1" s="772"/>
      <c r="DW1" s="772"/>
      <c r="DX1" s="772"/>
      <c r="DY1" s="772"/>
      <c r="DZ1" s="772"/>
      <c r="EA1" s="772"/>
      <c r="EB1" s="772"/>
      <c r="EC1" s="772"/>
      <c r="ED1" s="772"/>
      <c r="EE1" s="772"/>
      <c r="EF1" s="772"/>
      <c r="EG1" s="772"/>
      <c r="EH1" s="772"/>
      <c r="EI1" s="772"/>
      <c r="EJ1" s="772"/>
      <c r="EK1" s="772"/>
      <c r="EL1" s="772"/>
      <c r="EM1" s="772"/>
      <c r="EN1" s="772"/>
      <c r="EO1" s="772"/>
      <c r="EP1" s="772"/>
      <c r="EQ1" s="772"/>
      <c r="ER1" s="772"/>
      <c r="ES1" s="772"/>
      <c r="ET1" s="772"/>
      <c r="EU1" s="772"/>
      <c r="EV1" s="772"/>
      <c r="EW1" s="772"/>
      <c r="EX1" s="772"/>
      <c r="EY1" s="772"/>
      <c r="EZ1" s="772"/>
      <c r="FA1" s="772"/>
      <c r="FB1" s="772"/>
      <c r="FC1" s="772"/>
      <c r="FD1" s="772"/>
      <c r="FE1" s="998" t="s">
        <v>1038</v>
      </c>
      <c r="FF1" s="772"/>
      <c r="FG1" s="999" t="s">
        <v>1039</v>
      </c>
    </row>
    <row r="2" spans="2:165">
      <c r="B2" s="773" t="s">
        <v>1040</v>
      </c>
      <c r="E2" s="772"/>
      <c r="F2" s="772"/>
      <c r="G2" s="772"/>
      <c r="H2" s="772"/>
      <c r="I2" s="772"/>
      <c r="J2" s="772"/>
      <c r="K2" s="772"/>
      <c r="L2" s="772"/>
      <c r="M2" s="772"/>
      <c r="N2" s="772"/>
      <c r="O2" s="772"/>
      <c r="P2" s="772"/>
      <c r="Q2" s="772"/>
      <c r="R2" s="772"/>
      <c r="S2" s="772"/>
      <c r="T2" s="772"/>
      <c r="U2" s="772"/>
      <c r="V2" s="772"/>
      <c r="W2" s="772"/>
      <c r="X2" s="772"/>
      <c r="Y2" s="772"/>
      <c r="Z2" s="772"/>
      <c r="AA2" s="772"/>
      <c r="AB2" s="772"/>
      <c r="AC2" s="772"/>
      <c r="AD2" s="772"/>
      <c r="AE2" s="772"/>
      <c r="AF2" s="772"/>
      <c r="AG2" s="772"/>
      <c r="AH2" s="772"/>
      <c r="AI2" s="772"/>
      <c r="AJ2" s="772"/>
      <c r="AK2" s="772"/>
      <c r="AL2" s="772"/>
      <c r="AM2" s="772"/>
      <c r="AN2" s="772"/>
      <c r="AO2" s="772"/>
      <c r="AP2" s="994"/>
      <c r="AQ2" s="772"/>
      <c r="AR2" s="772"/>
      <c r="AS2" s="772"/>
      <c r="AT2" s="772"/>
      <c r="AU2" s="772"/>
      <c r="AV2" s="772"/>
      <c r="AW2" s="772"/>
      <c r="AX2" s="772"/>
      <c r="AY2" s="772"/>
      <c r="AZ2" s="772"/>
      <c r="BA2" s="772"/>
      <c r="BB2" s="772"/>
      <c r="BC2" s="772"/>
      <c r="BD2" s="772"/>
      <c r="BE2" s="772"/>
      <c r="BF2" s="772"/>
      <c r="BG2" s="772"/>
      <c r="BH2" s="772"/>
      <c r="BI2" s="772"/>
      <c r="BJ2" s="772"/>
      <c r="BK2" s="772"/>
      <c r="BL2" s="772"/>
      <c r="BM2" s="772"/>
      <c r="BN2" s="772"/>
      <c r="BO2" s="772"/>
      <c r="BP2" s="772"/>
      <c r="BQ2" s="772"/>
      <c r="BR2" s="772"/>
      <c r="BS2" s="772"/>
      <c r="BT2" s="772"/>
      <c r="BU2" s="772"/>
      <c r="BV2" s="772"/>
      <c r="BW2" s="772"/>
      <c r="BX2" s="772"/>
      <c r="BY2" s="772"/>
      <c r="BZ2" s="772"/>
      <c r="CA2" s="772"/>
      <c r="CB2" s="772"/>
      <c r="CC2" s="994"/>
      <c r="CD2" s="772"/>
      <c r="CE2" s="994"/>
      <c r="CF2" s="772"/>
      <c r="CG2" s="772"/>
      <c r="CH2" s="772"/>
      <c r="CI2" s="772"/>
      <c r="CJ2" s="772"/>
      <c r="CK2" s="772"/>
      <c r="CL2" s="772"/>
      <c r="CM2" s="772"/>
      <c r="CN2" s="772"/>
      <c r="CO2" s="772"/>
      <c r="CP2" s="772"/>
      <c r="CQ2" s="772"/>
      <c r="CR2" s="772"/>
      <c r="CS2" s="772"/>
      <c r="CT2" s="772"/>
      <c r="CU2" s="772"/>
      <c r="CV2" s="772"/>
      <c r="CW2" s="772"/>
      <c r="CX2" s="772"/>
      <c r="CY2" s="772"/>
      <c r="CZ2" s="772"/>
      <c r="DA2" s="772"/>
      <c r="DB2" s="772"/>
      <c r="DC2" s="772"/>
      <c r="DD2" s="772"/>
      <c r="DE2" s="772"/>
      <c r="DF2" s="772"/>
      <c r="DG2" s="772"/>
      <c r="DH2" s="772"/>
      <c r="DI2" s="772"/>
      <c r="DJ2" s="772"/>
      <c r="DK2" s="772"/>
      <c r="DL2" s="772"/>
      <c r="DM2" s="772"/>
      <c r="DN2" s="772"/>
      <c r="DO2" s="772"/>
      <c r="DP2" s="772"/>
      <c r="DQ2" s="772"/>
      <c r="DR2" s="994"/>
      <c r="DS2" s="772"/>
      <c r="DT2" s="772"/>
      <c r="DU2" s="772"/>
      <c r="DV2" s="772"/>
      <c r="DW2" s="772"/>
      <c r="DX2" s="772"/>
      <c r="DY2" s="772"/>
      <c r="DZ2" s="772"/>
      <c r="EA2" s="772"/>
      <c r="EB2" s="772"/>
      <c r="EC2" s="772"/>
      <c r="ED2" s="772"/>
      <c r="EE2" s="772"/>
      <c r="EF2" s="772"/>
      <c r="EG2" s="772"/>
      <c r="EH2" s="772"/>
      <c r="EI2" s="772"/>
      <c r="EJ2" s="772"/>
      <c r="EK2" s="772"/>
      <c r="EL2" s="772"/>
      <c r="EM2" s="772"/>
      <c r="EN2" s="772"/>
      <c r="EO2" s="772"/>
      <c r="EP2" s="772"/>
      <c r="EQ2" s="772"/>
      <c r="ER2" s="772"/>
      <c r="ES2" s="772"/>
      <c r="ET2" s="772"/>
      <c r="EU2" s="772"/>
      <c r="EV2" s="772"/>
      <c r="EW2" s="772"/>
      <c r="EX2" s="772"/>
      <c r="EY2" s="772"/>
      <c r="EZ2" s="772"/>
      <c r="FA2" s="772"/>
      <c r="FB2" s="772"/>
      <c r="FC2" s="772"/>
      <c r="FD2" s="772"/>
      <c r="FE2" s="994"/>
      <c r="FF2" s="772"/>
      <c r="FG2" s="994"/>
    </row>
    <row r="3" spans="2:165">
      <c r="E3" s="772"/>
      <c r="F3" s="772"/>
      <c r="G3" s="772"/>
      <c r="H3" s="772"/>
      <c r="I3" s="772"/>
      <c r="J3" s="772"/>
      <c r="K3" s="772"/>
      <c r="L3" s="772"/>
      <c r="M3" s="772"/>
      <c r="N3" s="772"/>
      <c r="O3" s="772"/>
      <c r="P3" s="772"/>
      <c r="Q3" s="772"/>
      <c r="R3" s="772"/>
      <c r="S3" s="772"/>
      <c r="T3" s="772"/>
      <c r="U3" s="772"/>
      <c r="V3" s="772"/>
      <c r="W3" s="772"/>
      <c r="X3" s="772"/>
      <c r="Y3" s="772"/>
      <c r="Z3" s="772"/>
      <c r="AA3" s="772"/>
      <c r="AB3" s="772"/>
      <c r="AC3" s="772"/>
      <c r="AD3" s="772"/>
      <c r="AE3" s="772"/>
      <c r="AF3" s="772"/>
      <c r="AG3" s="772"/>
      <c r="AH3" s="772"/>
      <c r="AI3" s="772"/>
      <c r="AJ3" s="772"/>
      <c r="AK3" s="772"/>
      <c r="AL3" s="772"/>
      <c r="AM3" s="772"/>
      <c r="AN3" s="772"/>
      <c r="AO3" s="772"/>
      <c r="AP3" s="994"/>
      <c r="AQ3" s="772"/>
      <c r="AR3" s="772"/>
      <c r="AS3" s="772"/>
      <c r="AT3" s="772"/>
      <c r="AU3" s="772"/>
      <c r="AV3" s="772"/>
      <c r="AW3" s="772"/>
      <c r="AX3" s="772"/>
      <c r="AY3" s="772"/>
      <c r="AZ3" s="772"/>
      <c r="BA3" s="772"/>
      <c r="BB3" s="772"/>
      <c r="BC3" s="772"/>
      <c r="BD3" s="772"/>
      <c r="BE3" s="772"/>
      <c r="BF3" s="772"/>
      <c r="BG3" s="772"/>
      <c r="BH3" s="772"/>
      <c r="BI3" s="772"/>
      <c r="BJ3" s="772"/>
      <c r="BK3" s="772"/>
      <c r="BL3" s="772"/>
      <c r="BM3" s="772"/>
      <c r="BN3" s="772"/>
      <c r="BO3" s="772"/>
      <c r="BP3" s="772"/>
      <c r="BQ3" s="772"/>
      <c r="BR3" s="772"/>
      <c r="BS3" s="772"/>
      <c r="BT3" s="772"/>
      <c r="BU3" s="772"/>
      <c r="BV3" s="772"/>
      <c r="BW3" s="772"/>
      <c r="BX3" s="772"/>
      <c r="BY3" s="772"/>
      <c r="BZ3" s="772"/>
      <c r="CA3" s="772"/>
      <c r="CB3" s="772"/>
      <c r="CC3" s="994"/>
      <c r="CD3" s="772"/>
      <c r="CE3" s="994"/>
      <c r="CF3" s="772"/>
      <c r="CG3" s="772"/>
      <c r="CH3" s="772"/>
      <c r="CI3" s="772"/>
      <c r="CJ3" s="772"/>
      <c r="CK3" s="772"/>
      <c r="CL3" s="772"/>
      <c r="CM3" s="772"/>
      <c r="CN3" s="772"/>
      <c r="CO3" s="772"/>
      <c r="CP3" s="772"/>
      <c r="CQ3" s="772"/>
      <c r="CR3" s="772"/>
      <c r="CS3" s="772"/>
      <c r="CT3" s="772"/>
      <c r="CU3" s="772"/>
      <c r="CV3" s="772"/>
      <c r="CW3" s="772"/>
      <c r="CX3" s="772"/>
      <c r="CY3" s="772"/>
      <c r="CZ3" s="772"/>
      <c r="DA3" s="772"/>
      <c r="DB3" s="772"/>
      <c r="DC3" s="772"/>
      <c r="DD3" s="772"/>
      <c r="DE3" s="772"/>
      <c r="DF3" s="772"/>
      <c r="DG3" s="772"/>
      <c r="DH3" s="772"/>
      <c r="DI3" s="772"/>
      <c r="DJ3" s="772"/>
      <c r="DK3" s="772"/>
      <c r="DL3" s="772"/>
      <c r="DM3" s="772"/>
      <c r="DN3" s="772"/>
      <c r="DO3" s="772"/>
      <c r="DP3" s="772"/>
      <c r="DQ3" s="772"/>
      <c r="DR3" s="994"/>
      <c r="DS3" s="772"/>
      <c r="DT3" s="772"/>
      <c r="DU3" s="772"/>
      <c r="DV3" s="772"/>
      <c r="DW3" s="772"/>
      <c r="DX3" s="772"/>
      <c r="DY3" s="772"/>
      <c r="DZ3" s="772"/>
      <c r="EA3" s="772"/>
      <c r="EB3" s="772"/>
      <c r="EC3" s="772"/>
      <c r="ED3" s="772"/>
      <c r="EE3" s="772"/>
      <c r="EF3" s="772"/>
      <c r="EG3" s="772"/>
      <c r="EH3" s="772"/>
      <c r="EI3" s="772"/>
      <c r="EJ3" s="772"/>
      <c r="EK3" s="772"/>
      <c r="EL3" s="772"/>
      <c r="EM3" s="772"/>
      <c r="EN3" s="772"/>
      <c r="EO3" s="772"/>
      <c r="EP3" s="772"/>
      <c r="EQ3" s="772"/>
      <c r="ER3" s="772"/>
      <c r="ES3" s="772"/>
      <c r="ET3" s="772"/>
      <c r="EU3" s="772"/>
      <c r="EV3" s="772"/>
      <c r="EW3" s="772"/>
      <c r="EX3" s="772"/>
      <c r="EY3" s="772"/>
      <c r="EZ3" s="772"/>
      <c r="FA3" s="772"/>
      <c r="FB3" s="772"/>
      <c r="FC3" s="772"/>
      <c r="FD3" s="772"/>
      <c r="FE3" s="994"/>
      <c r="FF3" s="772"/>
      <c r="FG3" s="994"/>
    </row>
    <row r="4" spans="2:165">
      <c r="B4" s="987" t="s">
        <v>1041</v>
      </c>
      <c r="C4" s="989" t="s">
        <v>1042</v>
      </c>
      <c r="E4" s="774" t="s">
        <v>1043</v>
      </c>
      <c r="F4" s="775"/>
      <c r="G4" s="775"/>
      <c r="H4" s="775"/>
      <c r="I4" s="775"/>
      <c r="J4" s="775"/>
      <c r="K4" s="775"/>
      <c r="L4" s="775"/>
      <c r="M4" s="775"/>
      <c r="N4" s="775"/>
      <c r="O4" s="775"/>
      <c r="P4" s="775"/>
      <c r="Q4" s="775"/>
      <c r="R4" s="775"/>
      <c r="S4" s="775"/>
      <c r="T4" s="775"/>
      <c r="U4" s="775"/>
      <c r="V4" s="775"/>
      <c r="W4" s="775"/>
      <c r="X4" s="775"/>
      <c r="Y4" s="775"/>
      <c r="Z4" s="775"/>
      <c r="AA4" s="775"/>
      <c r="AB4" s="775"/>
      <c r="AC4" s="775"/>
      <c r="AD4" s="775"/>
      <c r="AE4" s="775"/>
      <c r="AF4" s="775"/>
      <c r="AG4" s="775"/>
      <c r="AH4" s="775"/>
      <c r="AI4" s="775"/>
      <c r="AJ4" s="775"/>
      <c r="AK4" s="775"/>
      <c r="AL4" s="775"/>
      <c r="AM4" s="775"/>
      <c r="AN4" s="776"/>
      <c r="AO4" s="772"/>
      <c r="AP4" s="994"/>
      <c r="AQ4" s="772"/>
      <c r="AR4" s="777" t="s">
        <v>1044</v>
      </c>
      <c r="AS4" s="778"/>
      <c r="AT4" s="778"/>
      <c r="AU4" s="778"/>
      <c r="AV4" s="778"/>
      <c r="AW4" s="778"/>
      <c r="AX4" s="778"/>
      <c r="AY4" s="778"/>
      <c r="AZ4" s="778"/>
      <c r="BA4" s="778"/>
      <c r="BB4" s="778"/>
      <c r="BC4" s="778"/>
      <c r="BD4" s="778"/>
      <c r="BE4" s="778"/>
      <c r="BF4" s="778"/>
      <c r="BG4" s="778"/>
      <c r="BH4" s="778"/>
      <c r="BI4" s="778"/>
      <c r="BJ4" s="778"/>
      <c r="BK4" s="778"/>
      <c r="BL4" s="778"/>
      <c r="BM4" s="778"/>
      <c r="BN4" s="778"/>
      <c r="BO4" s="778"/>
      <c r="BP4" s="778"/>
      <c r="BQ4" s="778"/>
      <c r="BR4" s="778"/>
      <c r="BS4" s="778"/>
      <c r="BT4" s="778"/>
      <c r="BU4" s="778"/>
      <c r="BV4" s="778"/>
      <c r="BW4" s="778"/>
      <c r="BX4" s="778"/>
      <c r="BY4" s="778"/>
      <c r="BZ4" s="778"/>
      <c r="CA4" s="779"/>
      <c r="CB4" s="772"/>
      <c r="CC4" s="994"/>
      <c r="CD4" s="772"/>
      <c r="CE4" s="994"/>
      <c r="CF4" s="772"/>
      <c r="CG4" s="780" t="s">
        <v>1045</v>
      </c>
      <c r="CH4" s="781"/>
      <c r="CI4" s="781"/>
      <c r="CJ4" s="781"/>
      <c r="CK4" s="781"/>
      <c r="CL4" s="781"/>
      <c r="CM4" s="781"/>
      <c r="CN4" s="781"/>
      <c r="CO4" s="781"/>
      <c r="CP4" s="781"/>
      <c r="CQ4" s="781"/>
      <c r="CR4" s="781"/>
      <c r="CS4" s="781"/>
      <c r="CT4" s="781"/>
      <c r="CU4" s="781"/>
      <c r="CV4" s="781"/>
      <c r="CW4" s="781"/>
      <c r="CX4" s="781"/>
      <c r="CY4" s="781"/>
      <c r="CZ4" s="781"/>
      <c r="DA4" s="781"/>
      <c r="DB4" s="781"/>
      <c r="DC4" s="781"/>
      <c r="DD4" s="781"/>
      <c r="DE4" s="781"/>
      <c r="DF4" s="781"/>
      <c r="DG4" s="781"/>
      <c r="DH4" s="781"/>
      <c r="DI4" s="781"/>
      <c r="DJ4" s="781"/>
      <c r="DK4" s="781"/>
      <c r="DL4" s="781"/>
      <c r="DM4" s="781"/>
      <c r="DN4" s="781"/>
      <c r="DO4" s="781"/>
      <c r="DP4" s="782"/>
      <c r="DQ4" s="772"/>
      <c r="DR4" s="994"/>
      <c r="DS4" s="772"/>
      <c r="DT4" s="783" t="s">
        <v>1046</v>
      </c>
      <c r="DU4" s="784"/>
      <c r="DV4" s="784"/>
      <c r="DW4" s="784"/>
      <c r="DX4" s="784"/>
      <c r="DY4" s="784"/>
      <c r="DZ4" s="784"/>
      <c r="EA4" s="784"/>
      <c r="EB4" s="784"/>
      <c r="EC4" s="784"/>
      <c r="ED4" s="784"/>
      <c r="EE4" s="784"/>
      <c r="EF4" s="784"/>
      <c r="EG4" s="784"/>
      <c r="EH4" s="784"/>
      <c r="EI4" s="784"/>
      <c r="EJ4" s="784"/>
      <c r="EK4" s="784"/>
      <c r="EL4" s="784"/>
      <c r="EM4" s="784"/>
      <c r="EN4" s="784"/>
      <c r="EO4" s="784"/>
      <c r="EP4" s="784"/>
      <c r="EQ4" s="784"/>
      <c r="ER4" s="784"/>
      <c r="ES4" s="784"/>
      <c r="ET4" s="784"/>
      <c r="EU4" s="784"/>
      <c r="EV4" s="784"/>
      <c r="EW4" s="784"/>
      <c r="EX4" s="784"/>
      <c r="EY4" s="784"/>
      <c r="EZ4" s="784"/>
      <c r="FA4" s="784"/>
      <c r="FB4" s="784"/>
      <c r="FC4" s="785"/>
      <c r="FD4" s="772"/>
      <c r="FE4" s="994"/>
      <c r="FF4" s="772"/>
      <c r="FG4" s="994"/>
      <c r="FI4" s="991" t="s">
        <v>1047</v>
      </c>
    </row>
    <row r="5" spans="2:165" ht="21">
      <c r="B5" s="988"/>
      <c r="C5" s="990"/>
      <c r="E5" s="786">
        <v>2015</v>
      </c>
      <c r="F5" s="786">
        <v>2016</v>
      </c>
      <c r="G5" s="786">
        <v>2017</v>
      </c>
      <c r="H5" s="786">
        <v>2018</v>
      </c>
      <c r="I5" s="786">
        <v>2019</v>
      </c>
      <c r="J5" s="786">
        <v>2020</v>
      </c>
      <c r="K5" s="786">
        <v>2021</v>
      </c>
      <c r="L5" s="786">
        <v>2022</v>
      </c>
      <c r="M5" s="786">
        <v>2023</v>
      </c>
      <c r="N5" s="786">
        <v>2024</v>
      </c>
      <c r="O5" s="786">
        <v>2025</v>
      </c>
      <c r="P5" s="786">
        <v>2026</v>
      </c>
      <c r="Q5" s="786">
        <v>2027</v>
      </c>
      <c r="R5" s="786">
        <v>2028</v>
      </c>
      <c r="S5" s="786">
        <v>2029</v>
      </c>
      <c r="T5" s="786">
        <v>2030</v>
      </c>
      <c r="U5" s="786">
        <v>2031</v>
      </c>
      <c r="V5" s="786">
        <v>2032</v>
      </c>
      <c r="W5" s="786">
        <v>2033</v>
      </c>
      <c r="X5" s="786">
        <v>2034</v>
      </c>
      <c r="Y5" s="786">
        <v>2035</v>
      </c>
      <c r="Z5" s="786">
        <v>2036</v>
      </c>
      <c r="AA5" s="786">
        <v>2037</v>
      </c>
      <c r="AB5" s="786">
        <v>2038</v>
      </c>
      <c r="AC5" s="786">
        <v>2039</v>
      </c>
      <c r="AD5" s="786">
        <v>2040</v>
      </c>
      <c r="AE5" s="786">
        <v>2041</v>
      </c>
      <c r="AF5" s="786">
        <v>2042</v>
      </c>
      <c r="AG5" s="786">
        <v>2043</v>
      </c>
      <c r="AH5" s="786">
        <v>2044</v>
      </c>
      <c r="AI5" s="786">
        <v>2045</v>
      </c>
      <c r="AJ5" s="786">
        <v>2046</v>
      </c>
      <c r="AK5" s="786">
        <v>2047</v>
      </c>
      <c r="AL5" s="786">
        <v>2048</v>
      </c>
      <c r="AM5" s="786">
        <v>2049</v>
      </c>
      <c r="AN5" s="786">
        <v>2050</v>
      </c>
      <c r="AO5" s="772"/>
      <c r="AP5" s="994"/>
      <c r="AQ5" s="772"/>
      <c r="AR5" s="787">
        <v>2015</v>
      </c>
      <c r="AS5" s="787">
        <v>2016</v>
      </c>
      <c r="AT5" s="787">
        <v>2017</v>
      </c>
      <c r="AU5" s="787">
        <v>2018</v>
      </c>
      <c r="AV5" s="787">
        <v>2019</v>
      </c>
      <c r="AW5" s="787">
        <v>2020</v>
      </c>
      <c r="AX5" s="787">
        <v>2021</v>
      </c>
      <c r="AY5" s="787">
        <v>2022</v>
      </c>
      <c r="AZ5" s="787">
        <v>2023</v>
      </c>
      <c r="BA5" s="787">
        <v>2024</v>
      </c>
      <c r="BB5" s="787">
        <v>2025</v>
      </c>
      <c r="BC5" s="787">
        <v>2026</v>
      </c>
      <c r="BD5" s="787">
        <v>2027</v>
      </c>
      <c r="BE5" s="787">
        <v>2028</v>
      </c>
      <c r="BF5" s="787">
        <v>2029</v>
      </c>
      <c r="BG5" s="787">
        <v>2030</v>
      </c>
      <c r="BH5" s="787">
        <v>2031</v>
      </c>
      <c r="BI5" s="787">
        <v>2032</v>
      </c>
      <c r="BJ5" s="787">
        <v>2033</v>
      </c>
      <c r="BK5" s="787">
        <v>2034</v>
      </c>
      <c r="BL5" s="787">
        <v>2035</v>
      </c>
      <c r="BM5" s="787">
        <v>2036</v>
      </c>
      <c r="BN5" s="787">
        <v>2037</v>
      </c>
      <c r="BO5" s="787">
        <v>2038</v>
      </c>
      <c r="BP5" s="787">
        <v>2039</v>
      </c>
      <c r="BQ5" s="787">
        <v>2040</v>
      </c>
      <c r="BR5" s="787">
        <v>2041</v>
      </c>
      <c r="BS5" s="787">
        <v>2042</v>
      </c>
      <c r="BT5" s="787">
        <v>2043</v>
      </c>
      <c r="BU5" s="787">
        <v>2044</v>
      </c>
      <c r="BV5" s="787">
        <v>2045</v>
      </c>
      <c r="BW5" s="787">
        <v>2046</v>
      </c>
      <c r="BX5" s="787">
        <v>2047</v>
      </c>
      <c r="BY5" s="787">
        <v>2048</v>
      </c>
      <c r="BZ5" s="787">
        <v>2049</v>
      </c>
      <c r="CA5" s="787">
        <v>2050</v>
      </c>
      <c r="CB5" s="772"/>
      <c r="CC5" s="994"/>
      <c r="CD5" s="772"/>
      <c r="CE5" s="994"/>
      <c r="CF5" s="772"/>
      <c r="CG5" s="788">
        <v>2015</v>
      </c>
      <c r="CH5" s="788">
        <v>2016</v>
      </c>
      <c r="CI5" s="788">
        <v>2017</v>
      </c>
      <c r="CJ5" s="788">
        <v>2018</v>
      </c>
      <c r="CK5" s="788">
        <v>2019</v>
      </c>
      <c r="CL5" s="788">
        <v>2020</v>
      </c>
      <c r="CM5" s="788">
        <v>2021</v>
      </c>
      <c r="CN5" s="788">
        <v>2022</v>
      </c>
      <c r="CO5" s="788">
        <v>2023</v>
      </c>
      <c r="CP5" s="788">
        <v>2024</v>
      </c>
      <c r="CQ5" s="788">
        <v>2025</v>
      </c>
      <c r="CR5" s="788">
        <v>2026</v>
      </c>
      <c r="CS5" s="788">
        <v>2027</v>
      </c>
      <c r="CT5" s="788">
        <v>2028</v>
      </c>
      <c r="CU5" s="788">
        <v>2029</v>
      </c>
      <c r="CV5" s="788">
        <v>2030</v>
      </c>
      <c r="CW5" s="788">
        <v>2031</v>
      </c>
      <c r="CX5" s="788">
        <v>2032</v>
      </c>
      <c r="CY5" s="788">
        <v>2033</v>
      </c>
      <c r="CZ5" s="788">
        <v>2034</v>
      </c>
      <c r="DA5" s="788">
        <v>2035</v>
      </c>
      <c r="DB5" s="788">
        <v>2036</v>
      </c>
      <c r="DC5" s="788">
        <v>2037</v>
      </c>
      <c r="DD5" s="788">
        <v>2038</v>
      </c>
      <c r="DE5" s="788">
        <v>2039</v>
      </c>
      <c r="DF5" s="788">
        <v>2040</v>
      </c>
      <c r="DG5" s="788">
        <v>2041</v>
      </c>
      <c r="DH5" s="788">
        <v>2042</v>
      </c>
      <c r="DI5" s="788">
        <v>2043</v>
      </c>
      <c r="DJ5" s="788">
        <v>2044</v>
      </c>
      <c r="DK5" s="788">
        <v>2045</v>
      </c>
      <c r="DL5" s="788">
        <v>2046</v>
      </c>
      <c r="DM5" s="788">
        <v>2047</v>
      </c>
      <c r="DN5" s="788">
        <v>2048</v>
      </c>
      <c r="DO5" s="788">
        <v>2049</v>
      </c>
      <c r="DP5" s="788">
        <v>2050</v>
      </c>
      <c r="DQ5" s="772"/>
      <c r="DR5" s="994"/>
      <c r="DS5" s="772"/>
      <c r="DT5" s="789">
        <v>2015</v>
      </c>
      <c r="DU5" s="789">
        <v>2016</v>
      </c>
      <c r="DV5" s="789">
        <v>2017</v>
      </c>
      <c r="DW5" s="789">
        <v>2018</v>
      </c>
      <c r="DX5" s="789">
        <v>2019</v>
      </c>
      <c r="DY5" s="789">
        <v>2020</v>
      </c>
      <c r="DZ5" s="789">
        <v>2021</v>
      </c>
      <c r="EA5" s="789">
        <v>2022</v>
      </c>
      <c r="EB5" s="789">
        <v>2023</v>
      </c>
      <c r="EC5" s="789">
        <v>2024</v>
      </c>
      <c r="ED5" s="789">
        <v>2025</v>
      </c>
      <c r="EE5" s="789">
        <v>2026</v>
      </c>
      <c r="EF5" s="789">
        <v>2027</v>
      </c>
      <c r="EG5" s="789">
        <v>2028</v>
      </c>
      <c r="EH5" s="789">
        <v>2029</v>
      </c>
      <c r="EI5" s="789">
        <v>2030</v>
      </c>
      <c r="EJ5" s="789">
        <v>2031</v>
      </c>
      <c r="EK5" s="789">
        <v>2032</v>
      </c>
      <c r="EL5" s="789">
        <v>2033</v>
      </c>
      <c r="EM5" s="789">
        <v>2034</v>
      </c>
      <c r="EN5" s="789">
        <v>2035</v>
      </c>
      <c r="EO5" s="789">
        <v>2036</v>
      </c>
      <c r="EP5" s="789">
        <v>2037</v>
      </c>
      <c r="EQ5" s="789">
        <v>2038</v>
      </c>
      <c r="ER5" s="789">
        <v>2039</v>
      </c>
      <c r="ES5" s="789">
        <v>2040</v>
      </c>
      <c r="ET5" s="789">
        <v>2041</v>
      </c>
      <c r="EU5" s="789">
        <v>2042</v>
      </c>
      <c r="EV5" s="789">
        <v>2043</v>
      </c>
      <c r="EW5" s="789">
        <v>2044</v>
      </c>
      <c r="EX5" s="789">
        <v>2045</v>
      </c>
      <c r="EY5" s="789">
        <v>2046</v>
      </c>
      <c r="EZ5" s="789">
        <v>2047</v>
      </c>
      <c r="FA5" s="789">
        <v>2048</v>
      </c>
      <c r="FB5" s="789">
        <v>2049</v>
      </c>
      <c r="FC5" s="789">
        <v>2050</v>
      </c>
      <c r="FD5" s="772"/>
      <c r="FE5" s="994"/>
      <c r="FF5" s="772"/>
      <c r="FG5" s="994"/>
      <c r="FI5" s="992"/>
    </row>
    <row r="6" spans="2:165">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2"/>
      <c r="AJ6" s="772"/>
      <c r="AK6" s="772"/>
      <c r="AL6" s="772"/>
      <c r="AM6" s="772"/>
      <c r="AN6" s="772"/>
      <c r="AO6" s="772"/>
      <c r="AP6" s="790"/>
      <c r="AQ6" s="772"/>
      <c r="AR6" s="772"/>
      <c r="AS6" s="772"/>
      <c r="AT6" s="772"/>
      <c r="AU6" s="772"/>
      <c r="AV6" s="772"/>
      <c r="AW6" s="772"/>
      <c r="AX6" s="772"/>
      <c r="AY6" s="772"/>
      <c r="AZ6" s="772"/>
      <c r="BA6" s="772"/>
      <c r="BB6" s="772"/>
      <c r="BC6" s="772"/>
      <c r="BD6" s="772"/>
      <c r="BE6" s="772"/>
      <c r="BF6" s="772"/>
      <c r="BG6" s="772"/>
      <c r="BH6" s="772"/>
      <c r="BI6" s="772"/>
      <c r="BJ6" s="772"/>
      <c r="BK6" s="772"/>
      <c r="BL6" s="772"/>
      <c r="BM6" s="772"/>
      <c r="BN6" s="772"/>
      <c r="BO6" s="772"/>
      <c r="BP6" s="772"/>
      <c r="BQ6" s="772"/>
      <c r="BR6" s="772"/>
      <c r="BS6" s="772"/>
      <c r="BT6" s="772"/>
      <c r="BU6" s="772"/>
      <c r="BV6" s="772"/>
      <c r="BW6" s="772"/>
      <c r="BX6" s="772"/>
      <c r="BY6" s="772"/>
      <c r="BZ6" s="772"/>
      <c r="CA6" s="772"/>
      <c r="CB6" s="772"/>
      <c r="CC6" s="791"/>
      <c r="CD6" s="772"/>
      <c r="CE6" s="792"/>
      <c r="CF6" s="772"/>
      <c r="CG6" s="772"/>
      <c r="CH6" s="772"/>
      <c r="CI6" s="772"/>
      <c r="CJ6" s="772"/>
      <c r="CK6" s="772"/>
      <c r="CL6" s="772"/>
      <c r="CM6" s="772"/>
      <c r="CN6" s="772"/>
      <c r="CO6" s="772"/>
      <c r="CP6" s="772"/>
      <c r="CQ6" s="772"/>
      <c r="CR6" s="772"/>
      <c r="CS6" s="772"/>
      <c r="CT6" s="772"/>
      <c r="CU6" s="772"/>
      <c r="CV6" s="772"/>
      <c r="CW6" s="772"/>
      <c r="CX6" s="772"/>
      <c r="CY6" s="772"/>
      <c r="CZ6" s="772"/>
      <c r="DA6" s="772"/>
      <c r="DB6" s="772"/>
      <c r="DC6" s="772"/>
      <c r="DD6" s="772"/>
      <c r="DE6" s="772"/>
      <c r="DF6" s="772"/>
      <c r="DG6" s="772"/>
      <c r="DH6" s="772"/>
      <c r="DI6" s="772"/>
      <c r="DJ6" s="772"/>
      <c r="DK6" s="772"/>
      <c r="DL6" s="772"/>
      <c r="DM6" s="772"/>
      <c r="DN6" s="772"/>
      <c r="DO6" s="772"/>
      <c r="DP6" s="772"/>
      <c r="DQ6" s="772"/>
      <c r="DR6" s="793"/>
      <c r="DS6" s="772"/>
      <c r="DT6" s="772"/>
      <c r="DU6" s="772"/>
      <c r="DV6" s="772"/>
      <c r="DW6" s="772"/>
      <c r="DX6" s="772"/>
      <c r="DY6" s="772"/>
      <c r="DZ6" s="772"/>
      <c r="EA6" s="772"/>
      <c r="EB6" s="772"/>
      <c r="EC6" s="772"/>
      <c r="ED6" s="772"/>
      <c r="EE6" s="772"/>
      <c r="EF6" s="772"/>
      <c r="EG6" s="772"/>
      <c r="EH6" s="772"/>
      <c r="EI6" s="772"/>
      <c r="EJ6" s="772"/>
      <c r="EK6" s="772"/>
      <c r="EL6" s="772"/>
      <c r="EM6" s="772"/>
      <c r="EN6" s="772"/>
      <c r="EO6" s="772"/>
      <c r="EP6" s="772"/>
      <c r="EQ6" s="772"/>
      <c r="ER6" s="772"/>
      <c r="ES6" s="772"/>
      <c r="ET6" s="772"/>
      <c r="EU6" s="772"/>
      <c r="EV6" s="772"/>
      <c r="EW6" s="772"/>
      <c r="EX6" s="772"/>
      <c r="EY6" s="772"/>
      <c r="EZ6" s="772"/>
      <c r="FA6" s="772"/>
      <c r="FB6" s="772"/>
      <c r="FC6" s="772"/>
      <c r="FD6" s="772"/>
      <c r="FE6" s="794"/>
      <c r="FF6" s="772"/>
      <c r="FG6" s="795"/>
    </row>
    <row r="7" spans="2:165">
      <c r="B7" s="796" t="s">
        <v>1048</v>
      </c>
      <c r="C7" s="797"/>
      <c r="E7" s="798"/>
      <c r="F7" s="799"/>
      <c r="G7" s="799"/>
      <c r="H7" s="799"/>
      <c r="I7" s="799"/>
      <c r="J7" s="799"/>
      <c r="K7" s="799"/>
      <c r="L7" s="799"/>
      <c r="M7" s="799"/>
      <c r="N7" s="799"/>
      <c r="O7" s="799"/>
      <c r="P7" s="799"/>
      <c r="Q7" s="799"/>
      <c r="R7" s="799"/>
      <c r="S7" s="799"/>
      <c r="T7" s="799"/>
      <c r="U7" s="799"/>
      <c r="V7" s="799"/>
      <c r="W7" s="799"/>
      <c r="X7" s="799"/>
      <c r="Y7" s="799"/>
      <c r="Z7" s="799"/>
      <c r="AA7" s="799"/>
      <c r="AB7" s="799"/>
      <c r="AC7" s="799"/>
      <c r="AD7" s="799"/>
      <c r="AE7" s="799"/>
      <c r="AF7" s="799"/>
      <c r="AG7" s="799"/>
      <c r="AH7" s="799"/>
      <c r="AI7" s="799"/>
      <c r="AJ7" s="799"/>
      <c r="AK7" s="799"/>
      <c r="AL7" s="799"/>
      <c r="AM7" s="799"/>
      <c r="AN7" s="800"/>
      <c r="AO7" s="772"/>
      <c r="AP7" s="790"/>
      <c r="AQ7" s="772"/>
      <c r="AR7" s="798"/>
      <c r="AS7" s="799"/>
      <c r="AT7" s="799"/>
      <c r="AU7" s="799"/>
      <c r="AV7" s="799"/>
      <c r="AW7" s="799"/>
      <c r="AX7" s="799"/>
      <c r="AY7" s="799"/>
      <c r="AZ7" s="799"/>
      <c r="BA7" s="799"/>
      <c r="BB7" s="799"/>
      <c r="BC7" s="799"/>
      <c r="BD7" s="799"/>
      <c r="BE7" s="799"/>
      <c r="BF7" s="799"/>
      <c r="BG7" s="799"/>
      <c r="BH7" s="799"/>
      <c r="BI7" s="799"/>
      <c r="BJ7" s="799"/>
      <c r="BK7" s="799"/>
      <c r="BL7" s="799"/>
      <c r="BM7" s="799"/>
      <c r="BN7" s="799"/>
      <c r="BO7" s="799"/>
      <c r="BP7" s="799"/>
      <c r="BQ7" s="799"/>
      <c r="BR7" s="799"/>
      <c r="BS7" s="799"/>
      <c r="BT7" s="799"/>
      <c r="BU7" s="799"/>
      <c r="BV7" s="799"/>
      <c r="BW7" s="799"/>
      <c r="BX7" s="799"/>
      <c r="BY7" s="799"/>
      <c r="BZ7" s="799"/>
      <c r="CA7" s="800"/>
      <c r="CB7" s="772"/>
      <c r="CC7" s="801"/>
      <c r="CD7" s="772"/>
      <c r="CE7" s="802"/>
      <c r="CF7" s="772"/>
      <c r="CG7" s="798"/>
      <c r="CH7" s="799"/>
      <c r="CI7" s="799"/>
      <c r="CJ7" s="799"/>
      <c r="CK7" s="799"/>
      <c r="CL7" s="799"/>
      <c r="CM7" s="799"/>
      <c r="CN7" s="799"/>
      <c r="CO7" s="799"/>
      <c r="CP7" s="799"/>
      <c r="CQ7" s="799"/>
      <c r="CR7" s="799"/>
      <c r="CS7" s="799"/>
      <c r="CT7" s="799"/>
      <c r="CU7" s="799"/>
      <c r="CV7" s="799"/>
      <c r="CW7" s="799"/>
      <c r="CX7" s="799"/>
      <c r="CY7" s="799"/>
      <c r="CZ7" s="799"/>
      <c r="DA7" s="799"/>
      <c r="DB7" s="799"/>
      <c r="DC7" s="799"/>
      <c r="DD7" s="799"/>
      <c r="DE7" s="799"/>
      <c r="DF7" s="799"/>
      <c r="DG7" s="799"/>
      <c r="DH7" s="799"/>
      <c r="DI7" s="799"/>
      <c r="DJ7" s="799"/>
      <c r="DK7" s="799"/>
      <c r="DL7" s="799"/>
      <c r="DM7" s="799"/>
      <c r="DN7" s="799"/>
      <c r="DO7" s="799"/>
      <c r="DP7" s="800"/>
      <c r="DQ7" s="772"/>
      <c r="DR7" s="803"/>
      <c r="DS7" s="772"/>
      <c r="DT7" s="798"/>
      <c r="DU7" s="799"/>
      <c r="DV7" s="799"/>
      <c r="DW7" s="799"/>
      <c r="DX7" s="799"/>
      <c r="DY7" s="799"/>
      <c r="DZ7" s="799"/>
      <c r="EA7" s="799"/>
      <c r="EB7" s="799"/>
      <c r="EC7" s="799"/>
      <c r="ED7" s="799"/>
      <c r="EE7" s="799"/>
      <c r="EF7" s="799"/>
      <c r="EG7" s="799"/>
      <c r="EH7" s="799"/>
      <c r="EI7" s="799"/>
      <c r="EJ7" s="799"/>
      <c r="EK7" s="799"/>
      <c r="EL7" s="799"/>
      <c r="EM7" s="799"/>
      <c r="EN7" s="799"/>
      <c r="EO7" s="799"/>
      <c r="EP7" s="799"/>
      <c r="EQ7" s="799"/>
      <c r="ER7" s="799"/>
      <c r="ES7" s="799"/>
      <c r="ET7" s="799"/>
      <c r="EU7" s="799"/>
      <c r="EV7" s="799"/>
      <c r="EW7" s="799"/>
      <c r="EX7" s="799"/>
      <c r="EY7" s="799"/>
      <c r="EZ7" s="799"/>
      <c r="FA7" s="799"/>
      <c r="FB7" s="799"/>
      <c r="FC7" s="800"/>
      <c r="FD7" s="772"/>
      <c r="FE7" s="804"/>
      <c r="FF7" s="772"/>
      <c r="FG7" s="805"/>
      <c r="FI7" s="806"/>
    </row>
    <row r="8" spans="2:165">
      <c r="B8" s="807">
        <v>67</v>
      </c>
      <c r="C8" s="808" t="s">
        <v>97</v>
      </c>
      <c r="E8" s="809">
        <v>7349</v>
      </c>
      <c r="F8" s="810">
        <v>7349</v>
      </c>
      <c r="G8" s="811">
        <v>7349</v>
      </c>
      <c r="H8" s="810">
        <v>7349</v>
      </c>
      <c r="I8" s="811">
        <v>5247</v>
      </c>
      <c r="J8" s="810">
        <v>0</v>
      </c>
      <c r="K8" s="811">
        <v>0</v>
      </c>
      <c r="L8" s="810">
        <v>0</v>
      </c>
      <c r="M8" s="811">
        <v>0</v>
      </c>
      <c r="N8" s="810">
        <v>0</v>
      </c>
      <c r="O8" s="811">
        <v>0</v>
      </c>
      <c r="P8" s="810">
        <v>0</v>
      </c>
      <c r="Q8" s="811">
        <v>0</v>
      </c>
      <c r="R8" s="810">
        <v>0</v>
      </c>
      <c r="S8" s="811">
        <v>0</v>
      </c>
      <c r="T8" s="810">
        <v>0</v>
      </c>
      <c r="U8" s="811">
        <v>0</v>
      </c>
      <c r="V8" s="810">
        <v>0</v>
      </c>
      <c r="W8" s="811">
        <v>0</v>
      </c>
      <c r="X8" s="810">
        <v>0</v>
      </c>
      <c r="Y8" s="811">
        <v>0</v>
      </c>
      <c r="Z8" s="810">
        <v>0</v>
      </c>
      <c r="AA8" s="811">
        <v>0</v>
      </c>
      <c r="AB8" s="810">
        <v>0</v>
      </c>
      <c r="AC8" s="811">
        <v>0</v>
      </c>
      <c r="AD8" s="810">
        <v>0</v>
      </c>
      <c r="AE8" s="811">
        <v>0</v>
      </c>
      <c r="AF8" s="810">
        <v>0</v>
      </c>
      <c r="AG8" s="811">
        <v>0</v>
      </c>
      <c r="AH8" s="810">
        <v>0</v>
      </c>
      <c r="AI8" s="811">
        <v>0</v>
      </c>
      <c r="AJ8" s="810">
        <v>0</v>
      </c>
      <c r="AK8" s="811">
        <v>0</v>
      </c>
      <c r="AL8" s="810">
        <v>0</v>
      </c>
      <c r="AM8" s="811">
        <v>0</v>
      </c>
      <c r="AN8" s="812">
        <v>0</v>
      </c>
      <c r="AO8" s="772"/>
      <c r="AP8" s="790"/>
      <c r="AQ8" s="772"/>
      <c r="AR8" s="809">
        <v>1</v>
      </c>
      <c r="AS8" s="810">
        <v>1</v>
      </c>
      <c r="AT8" s="811">
        <v>1</v>
      </c>
      <c r="AU8" s="810">
        <v>1</v>
      </c>
      <c r="AV8" s="811">
        <v>1</v>
      </c>
      <c r="AW8" s="810">
        <v>0</v>
      </c>
      <c r="AX8" s="811">
        <v>0</v>
      </c>
      <c r="AY8" s="810">
        <v>0</v>
      </c>
      <c r="AZ8" s="811">
        <v>0</v>
      </c>
      <c r="BA8" s="810">
        <v>0</v>
      </c>
      <c r="BB8" s="811">
        <v>0</v>
      </c>
      <c r="BC8" s="810">
        <v>0</v>
      </c>
      <c r="BD8" s="811">
        <v>0</v>
      </c>
      <c r="BE8" s="810">
        <v>0</v>
      </c>
      <c r="BF8" s="811">
        <v>0</v>
      </c>
      <c r="BG8" s="810">
        <v>0</v>
      </c>
      <c r="BH8" s="811">
        <v>0</v>
      </c>
      <c r="BI8" s="810">
        <v>0</v>
      </c>
      <c r="BJ8" s="811">
        <v>0</v>
      </c>
      <c r="BK8" s="810">
        <v>0</v>
      </c>
      <c r="BL8" s="811">
        <v>0</v>
      </c>
      <c r="BM8" s="810">
        <v>0</v>
      </c>
      <c r="BN8" s="811">
        <v>0</v>
      </c>
      <c r="BO8" s="810">
        <v>0</v>
      </c>
      <c r="BP8" s="811">
        <v>0</v>
      </c>
      <c r="BQ8" s="810">
        <v>0</v>
      </c>
      <c r="BR8" s="811">
        <v>0</v>
      </c>
      <c r="BS8" s="810">
        <v>0</v>
      </c>
      <c r="BT8" s="811">
        <v>0</v>
      </c>
      <c r="BU8" s="810">
        <v>0</v>
      </c>
      <c r="BV8" s="811">
        <v>0</v>
      </c>
      <c r="BW8" s="810">
        <v>0</v>
      </c>
      <c r="BX8" s="811">
        <v>0</v>
      </c>
      <c r="BY8" s="810">
        <v>0</v>
      </c>
      <c r="BZ8" s="811">
        <v>0</v>
      </c>
      <c r="CA8" s="812">
        <v>0</v>
      </c>
      <c r="CB8" s="772"/>
      <c r="CC8" s="801"/>
      <c r="CD8" s="772"/>
      <c r="CE8" s="802"/>
      <c r="CF8" s="772"/>
      <c r="CG8" s="809">
        <v>3460</v>
      </c>
      <c r="CH8" s="810">
        <v>3460</v>
      </c>
      <c r="CI8" s="811">
        <v>3460</v>
      </c>
      <c r="CJ8" s="810">
        <v>3460</v>
      </c>
      <c r="CK8" s="811">
        <v>2442</v>
      </c>
      <c r="CL8" s="810">
        <v>0</v>
      </c>
      <c r="CM8" s="811">
        <v>0</v>
      </c>
      <c r="CN8" s="810">
        <v>0</v>
      </c>
      <c r="CO8" s="811">
        <v>0</v>
      </c>
      <c r="CP8" s="810">
        <v>0</v>
      </c>
      <c r="CQ8" s="811">
        <v>0</v>
      </c>
      <c r="CR8" s="810">
        <v>0</v>
      </c>
      <c r="CS8" s="811">
        <v>0</v>
      </c>
      <c r="CT8" s="810">
        <v>0</v>
      </c>
      <c r="CU8" s="811">
        <v>0</v>
      </c>
      <c r="CV8" s="810">
        <v>0</v>
      </c>
      <c r="CW8" s="811">
        <v>0</v>
      </c>
      <c r="CX8" s="810">
        <v>0</v>
      </c>
      <c r="CY8" s="811">
        <v>0</v>
      </c>
      <c r="CZ8" s="810">
        <v>0</v>
      </c>
      <c r="DA8" s="811">
        <v>0</v>
      </c>
      <c r="DB8" s="810">
        <v>0</v>
      </c>
      <c r="DC8" s="811">
        <v>0</v>
      </c>
      <c r="DD8" s="810">
        <v>0</v>
      </c>
      <c r="DE8" s="811">
        <v>0</v>
      </c>
      <c r="DF8" s="810">
        <v>0</v>
      </c>
      <c r="DG8" s="811">
        <v>0</v>
      </c>
      <c r="DH8" s="810">
        <v>0</v>
      </c>
      <c r="DI8" s="811">
        <v>0</v>
      </c>
      <c r="DJ8" s="810">
        <v>0</v>
      </c>
      <c r="DK8" s="811">
        <v>0</v>
      </c>
      <c r="DL8" s="810">
        <v>0</v>
      </c>
      <c r="DM8" s="811">
        <v>0</v>
      </c>
      <c r="DN8" s="810">
        <v>0</v>
      </c>
      <c r="DO8" s="811">
        <v>0</v>
      </c>
      <c r="DP8" s="812">
        <v>0</v>
      </c>
      <c r="DQ8" s="772"/>
      <c r="DR8" s="803"/>
      <c r="DS8" s="772"/>
      <c r="DT8" s="809">
        <v>0</v>
      </c>
      <c r="DU8" s="810">
        <v>0</v>
      </c>
      <c r="DV8" s="811">
        <v>0</v>
      </c>
      <c r="DW8" s="810">
        <v>0</v>
      </c>
      <c r="DX8" s="811">
        <v>0</v>
      </c>
      <c r="DY8" s="810">
        <v>0</v>
      </c>
      <c r="DZ8" s="811">
        <v>0</v>
      </c>
      <c r="EA8" s="810">
        <v>0</v>
      </c>
      <c r="EB8" s="811">
        <v>0</v>
      </c>
      <c r="EC8" s="810">
        <v>0</v>
      </c>
      <c r="ED8" s="811">
        <v>0</v>
      </c>
      <c r="EE8" s="810">
        <v>0</v>
      </c>
      <c r="EF8" s="811">
        <v>0</v>
      </c>
      <c r="EG8" s="810">
        <v>0</v>
      </c>
      <c r="EH8" s="811">
        <v>0</v>
      </c>
      <c r="EI8" s="810">
        <v>0</v>
      </c>
      <c r="EJ8" s="811">
        <v>0</v>
      </c>
      <c r="EK8" s="810">
        <v>0</v>
      </c>
      <c r="EL8" s="811">
        <v>0</v>
      </c>
      <c r="EM8" s="810">
        <v>0</v>
      </c>
      <c r="EN8" s="811">
        <v>0</v>
      </c>
      <c r="EO8" s="810">
        <v>0</v>
      </c>
      <c r="EP8" s="811">
        <v>0</v>
      </c>
      <c r="EQ8" s="810">
        <v>0</v>
      </c>
      <c r="ER8" s="811">
        <v>0</v>
      </c>
      <c r="ES8" s="810">
        <v>0</v>
      </c>
      <c r="ET8" s="811">
        <v>0</v>
      </c>
      <c r="EU8" s="810">
        <v>0</v>
      </c>
      <c r="EV8" s="811">
        <v>0</v>
      </c>
      <c r="EW8" s="810">
        <v>0</v>
      </c>
      <c r="EX8" s="811">
        <v>0</v>
      </c>
      <c r="EY8" s="810">
        <v>0</v>
      </c>
      <c r="EZ8" s="811">
        <v>0</v>
      </c>
      <c r="FA8" s="810">
        <v>0</v>
      </c>
      <c r="FB8" s="811">
        <v>0</v>
      </c>
      <c r="FC8" s="812">
        <v>0</v>
      </c>
      <c r="FD8" s="772"/>
      <c r="FE8" s="804"/>
      <c r="FF8" s="772"/>
      <c r="FG8" s="805"/>
      <c r="FI8" s="813" t="b">
        <v>0</v>
      </c>
    </row>
    <row r="9" spans="2:165">
      <c r="B9" s="814">
        <v>68</v>
      </c>
      <c r="C9" s="815" t="s">
        <v>95</v>
      </c>
      <c r="E9" s="816">
        <v>166158</v>
      </c>
      <c r="F9" s="817">
        <v>164490</v>
      </c>
      <c r="G9" s="818">
        <v>164490</v>
      </c>
      <c r="H9" s="817">
        <v>164490</v>
      </c>
      <c r="I9" s="818">
        <v>164490</v>
      </c>
      <c r="J9" s="817">
        <v>164490</v>
      </c>
      <c r="K9" s="818">
        <v>164490</v>
      </c>
      <c r="L9" s="817">
        <v>164482</v>
      </c>
      <c r="M9" s="818">
        <v>164482</v>
      </c>
      <c r="N9" s="817">
        <v>164482</v>
      </c>
      <c r="O9" s="818">
        <v>156526</v>
      </c>
      <c r="P9" s="817">
        <v>155268</v>
      </c>
      <c r="Q9" s="818">
        <v>155268</v>
      </c>
      <c r="R9" s="817">
        <v>155153</v>
      </c>
      <c r="S9" s="818">
        <v>155153</v>
      </c>
      <c r="T9" s="817">
        <v>155111</v>
      </c>
      <c r="U9" s="818">
        <v>91236</v>
      </c>
      <c r="V9" s="817">
        <v>91236</v>
      </c>
      <c r="W9" s="818">
        <v>91236</v>
      </c>
      <c r="X9" s="817">
        <v>91236</v>
      </c>
      <c r="Y9" s="818">
        <v>0</v>
      </c>
      <c r="Z9" s="817">
        <v>0</v>
      </c>
      <c r="AA9" s="818">
        <v>0</v>
      </c>
      <c r="AB9" s="817">
        <v>0</v>
      </c>
      <c r="AC9" s="818">
        <v>0</v>
      </c>
      <c r="AD9" s="817">
        <v>0</v>
      </c>
      <c r="AE9" s="818">
        <v>0</v>
      </c>
      <c r="AF9" s="817">
        <v>0</v>
      </c>
      <c r="AG9" s="818">
        <v>0</v>
      </c>
      <c r="AH9" s="817">
        <v>0</v>
      </c>
      <c r="AI9" s="818">
        <v>0</v>
      </c>
      <c r="AJ9" s="817">
        <v>0</v>
      </c>
      <c r="AK9" s="818">
        <v>0</v>
      </c>
      <c r="AL9" s="817">
        <v>0</v>
      </c>
      <c r="AM9" s="818">
        <v>0</v>
      </c>
      <c r="AN9" s="819">
        <v>0</v>
      </c>
      <c r="AO9" s="772"/>
      <c r="AP9" s="790"/>
      <c r="AQ9" s="772"/>
      <c r="AR9" s="816">
        <v>11</v>
      </c>
      <c r="AS9" s="817">
        <v>11</v>
      </c>
      <c r="AT9" s="818">
        <v>11</v>
      </c>
      <c r="AU9" s="817">
        <v>11</v>
      </c>
      <c r="AV9" s="818">
        <v>11</v>
      </c>
      <c r="AW9" s="817">
        <v>11</v>
      </c>
      <c r="AX9" s="818">
        <v>11</v>
      </c>
      <c r="AY9" s="817">
        <v>11</v>
      </c>
      <c r="AZ9" s="818">
        <v>11</v>
      </c>
      <c r="BA9" s="817">
        <v>11</v>
      </c>
      <c r="BB9" s="818">
        <v>10</v>
      </c>
      <c r="BC9" s="817">
        <v>10</v>
      </c>
      <c r="BD9" s="818">
        <v>10</v>
      </c>
      <c r="BE9" s="817">
        <v>10</v>
      </c>
      <c r="BF9" s="818">
        <v>10</v>
      </c>
      <c r="BG9" s="817">
        <v>10</v>
      </c>
      <c r="BH9" s="818">
        <v>6</v>
      </c>
      <c r="BI9" s="817">
        <v>6</v>
      </c>
      <c r="BJ9" s="818">
        <v>6</v>
      </c>
      <c r="BK9" s="817">
        <v>6</v>
      </c>
      <c r="BL9" s="818">
        <v>0</v>
      </c>
      <c r="BM9" s="817">
        <v>0</v>
      </c>
      <c r="BN9" s="818">
        <v>0</v>
      </c>
      <c r="BO9" s="817">
        <v>0</v>
      </c>
      <c r="BP9" s="818">
        <v>0</v>
      </c>
      <c r="BQ9" s="817">
        <v>0</v>
      </c>
      <c r="BR9" s="818">
        <v>0</v>
      </c>
      <c r="BS9" s="817">
        <v>0</v>
      </c>
      <c r="BT9" s="818">
        <v>0</v>
      </c>
      <c r="BU9" s="817">
        <v>0</v>
      </c>
      <c r="BV9" s="818">
        <v>0</v>
      </c>
      <c r="BW9" s="817">
        <v>0</v>
      </c>
      <c r="BX9" s="818">
        <v>0</v>
      </c>
      <c r="BY9" s="817">
        <v>0</v>
      </c>
      <c r="BZ9" s="818">
        <v>0</v>
      </c>
      <c r="CA9" s="819">
        <v>0</v>
      </c>
      <c r="CB9" s="772"/>
      <c r="CC9" s="801"/>
      <c r="CD9" s="772"/>
      <c r="CE9" s="802"/>
      <c r="CF9" s="772"/>
      <c r="CG9" s="816">
        <v>271996</v>
      </c>
      <c r="CH9" s="817">
        <v>269265</v>
      </c>
      <c r="CI9" s="818">
        <v>269265</v>
      </c>
      <c r="CJ9" s="817">
        <v>269265</v>
      </c>
      <c r="CK9" s="818">
        <v>269265</v>
      </c>
      <c r="CL9" s="817">
        <v>269265</v>
      </c>
      <c r="CM9" s="818">
        <v>269265</v>
      </c>
      <c r="CN9" s="817">
        <v>269252</v>
      </c>
      <c r="CO9" s="818">
        <v>269252</v>
      </c>
      <c r="CP9" s="817">
        <v>269252</v>
      </c>
      <c r="CQ9" s="818">
        <v>256228</v>
      </c>
      <c r="CR9" s="817">
        <v>254169</v>
      </c>
      <c r="CS9" s="818">
        <v>254169</v>
      </c>
      <c r="CT9" s="817">
        <v>253981</v>
      </c>
      <c r="CU9" s="818">
        <v>253981</v>
      </c>
      <c r="CV9" s="817">
        <v>253912</v>
      </c>
      <c r="CW9" s="818">
        <v>149351</v>
      </c>
      <c r="CX9" s="817">
        <v>149351</v>
      </c>
      <c r="CY9" s="818">
        <v>149351</v>
      </c>
      <c r="CZ9" s="817">
        <v>149351</v>
      </c>
      <c r="DA9" s="818">
        <v>0</v>
      </c>
      <c r="DB9" s="817">
        <v>0</v>
      </c>
      <c r="DC9" s="818">
        <v>0</v>
      </c>
      <c r="DD9" s="817">
        <v>0</v>
      </c>
      <c r="DE9" s="818">
        <v>0</v>
      </c>
      <c r="DF9" s="817">
        <v>0</v>
      </c>
      <c r="DG9" s="818">
        <v>0</v>
      </c>
      <c r="DH9" s="817">
        <v>0</v>
      </c>
      <c r="DI9" s="818">
        <v>0</v>
      </c>
      <c r="DJ9" s="817">
        <v>0</v>
      </c>
      <c r="DK9" s="818">
        <v>0</v>
      </c>
      <c r="DL9" s="817">
        <v>0</v>
      </c>
      <c r="DM9" s="818">
        <v>0</v>
      </c>
      <c r="DN9" s="817">
        <v>0</v>
      </c>
      <c r="DO9" s="818">
        <v>0</v>
      </c>
      <c r="DP9" s="819">
        <v>0</v>
      </c>
      <c r="DQ9" s="772"/>
      <c r="DR9" s="803"/>
      <c r="DS9" s="772"/>
      <c r="DT9" s="816">
        <v>18</v>
      </c>
      <c r="DU9" s="817">
        <v>18</v>
      </c>
      <c r="DV9" s="818">
        <v>18</v>
      </c>
      <c r="DW9" s="817">
        <v>18</v>
      </c>
      <c r="DX9" s="818">
        <v>18</v>
      </c>
      <c r="DY9" s="817">
        <v>18</v>
      </c>
      <c r="DZ9" s="818">
        <v>18</v>
      </c>
      <c r="EA9" s="817">
        <v>18</v>
      </c>
      <c r="EB9" s="818">
        <v>18</v>
      </c>
      <c r="EC9" s="817">
        <v>18</v>
      </c>
      <c r="ED9" s="818">
        <v>16</v>
      </c>
      <c r="EE9" s="817">
        <v>16</v>
      </c>
      <c r="EF9" s="818">
        <v>16</v>
      </c>
      <c r="EG9" s="817">
        <v>16</v>
      </c>
      <c r="EH9" s="818">
        <v>16</v>
      </c>
      <c r="EI9" s="817">
        <v>16</v>
      </c>
      <c r="EJ9" s="818">
        <v>9</v>
      </c>
      <c r="EK9" s="817">
        <v>9</v>
      </c>
      <c r="EL9" s="818">
        <v>9</v>
      </c>
      <c r="EM9" s="817">
        <v>9</v>
      </c>
      <c r="EN9" s="818">
        <v>0</v>
      </c>
      <c r="EO9" s="817">
        <v>0</v>
      </c>
      <c r="EP9" s="818">
        <v>0</v>
      </c>
      <c r="EQ9" s="817">
        <v>0</v>
      </c>
      <c r="ER9" s="818">
        <v>0</v>
      </c>
      <c r="ES9" s="817">
        <v>0</v>
      </c>
      <c r="ET9" s="818">
        <v>0</v>
      </c>
      <c r="EU9" s="817">
        <v>0</v>
      </c>
      <c r="EV9" s="818">
        <v>0</v>
      </c>
      <c r="EW9" s="817">
        <v>0</v>
      </c>
      <c r="EX9" s="818">
        <v>0</v>
      </c>
      <c r="EY9" s="817">
        <v>0</v>
      </c>
      <c r="EZ9" s="818">
        <v>0</v>
      </c>
      <c r="FA9" s="817">
        <v>0</v>
      </c>
      <c r="FB9" s="818">
        <v>0</v>
      </c>
      <c r="FC9" s="819">
        <v>0</v>
      </c>
      <c r="FD9" s="772"/>
      <c r="FE9" s="804"/>
      <c r="FF9" s="772"/>
      <c r="FG9" s="805"/>
      <c r="FI9" s="820" t="b">
        <v>0</v>
      </c>
    </row>
    <row r="10" spans="2:165">
      <c r="B10" s="821">
        <v>69</v>
      </c>
      <c r="C10" s="822" t="s">
        <v>96</v>
      </c>
      <c r="E10" s="823">
        <v>67392</v>
      </c>
      <c r="F10" s="824">
        <v>66194</v>
      </c>
      <c r="G10" s="825">
        <v>66194</v>
      </c>
      <c r="H10" s="824">
        <v>66194</v>
      </c>
      <c r="I10" s="825">
        <v>66194</v>
      </c>
      <c r="J10" s="824">
        <v>66194</v>
      </c>
      <c r="K10" s="825">
        <v>66194</v>
      </c>
      <c r="L10" s="824">
        <v>66160</v>
      </c>
      <c r="M10" s="825">
        <v>66160</v>
      </c>
      <c r="N10" s="824">
        <v>66160</v>
      </c>
      <c r="O10" s="825">
        <v>61009</v>
      </c>
      <c r="P10" s="824">
        <v>57867</v>
      </c>
      <c r="Q10" s="825">
        <v>57867</v>
      </c>
      <c r="R10" s="824">
        <v>56623</v>
      </c>
      <c r="S10" s="825">
        <v>56623</v>
      </c>
      <c r="T10" s="824">
        <v>56491</v>
      </c>
      <c r="U10" s="825">
        <v>20928</v>
      </c>
      <c r="V10" s="824">
        <v>20928</v>
      </c>
      <c r="W10" s="825">
        <v>20928</v>
      </c>
      <c r="X10" s="824">
        <v>20928</v>
      </c>
      <c r="Y10" s="825">
        <v>0</v>
      </c>
      <c r="Z10" s="824">
        <v>0</v>
      </c>
      <c r="AA10" s="825">
        <v>0</v>
      </c>
      <c r="AB10" s="824">
        <v>0</v>
      </c>
      <c r="AC10" s="825">
        <v>0</v>
      </c>
      <c r="AD10" s="824">
        <v>0</v>
      </c>
      <c r="AE10" s="825">
        <v>0</v>
      </c>
      <c r="AF10" s="824">
        <v>0</v>
      </c>
      <c r="AG10" s="825">
        <v>0</v>
      </c>
      <c r="AH10" s="824">
        <v>0</v>
      </c>
      <c r="AI10" s="825">
        <v>0</v>
      </c>
      <c r="AJ10" s="824">
        <v>0</v>
      </c>
      <c r="AK10" s="825">
        <v>0</v>
      </c>
      <c r="AL10" s="824">
        <v>0</v>
      </c>
      <c r="AM10" s="825">
        <v>0</v>
      </c>
      <c r="AN10" s="826">
        <v>0</v>
      </c>
      <c r="AO10" s="772"/>
      <c r="AP10" s="790"/>
      <c r="AQ10" s="772"/>
      <c r="AR10" s="823">
        <v>5</v>
      </c>
      <c r="AS10" s="824">
        <v>4</v>
      </c>
      <c r="AT10" s="825">
        <v>4</v>
      </c>
      <c r="AU10" s="824">
        <v>4</v>
      </c>
      <c r="AV10" s="825">
        <v>4</v>
      </c>
      <c r="AW10" s="824">
        <v>4</v>
      </c>
      <c r="AX10" s="825">
        <v>4</v>
      </c>
      <c r="AY10" s="824">
        <v>4</v>
      </c>
      <c r="AZ10" s="825">
        <v>4</v>
      </c>
      <c r="BA10" s="824">
        <v>4</v>
      </c>
      <c r="BB10" s="825">
        <v>4</v>
      </c>
      <c r="BC10" s="824">
        <v>4</v>
      </c>
      <c r="BD10" s="825">
        <v>4</v>
      </c>
      <c r="BE10" s="824">
        <v>4</v>
      </c>
      <c r="BF10" s="825">
        <v>4</v>
      </c>
      <c r="BG10" s="824">
        <v>4</v>
      </c>
      <c r="BH10" s="825">
        <v>1</v>
      </c>
      <c r="BI10" s="824">
        <v>1</v>
      </c>
      <c r="BJ10" s="825">
        <v>1</v>
      </c>
      <c r="BK10" s="824">
        <v>1</v>
      </c>
      <c r="BL10" s="825">
        <v>0</v>
      </c>
      <c r="BM10" s="824">
        <v>0</v>
      </c>
      <c r="BN10" s="825">
        <v>0</v>
      </c>
      <c r="BO10" s="824">
        <v>0</v>
      </c>
      <c r="BP10" s="825">
        <v>0</v>
      </c>
      <c r="BQ10" s="824">
        <v>0</v>
      </c>
      <c r="BR10" s="825">
        <v>0</v>
      </c>
      <c r="BS10" s="824">
        <v>0</v>
      </c>
      <c r="BT10" s="825">
        <v>0</v>
      </c>
      <c r="BU10" s="824">
        <v>0</v>
      </c>
      <c r="BV10" s="825">
        <v>0</v>
      </c>
      <c r="BW10" s="824">
        <v>0</v>
      </c>
      <c r="BX10" s="825">
        <v>0</v>
      </c>
      <c r="BY10" s="824">
        <v>0</v>
      </c>
      <c r="BZ10" s="825">
        <v>0</v>
      </c>
      <c r="CA10" s="826">
        <v>0</v>
      </c>
      <c r="CB10" s="772"/>
      <c r="CC10" s="801"/>
      <c r="CD10" s="772"/>
      <c r="CE10" s="802"/>
      <c r="CF10" s="772"/>
      <c r="CG10" s="823">
        <v>110319</v>
      </c>
      <c r="CH10" s="824">
        <v>108358</v>
      </c>
      <c r="CI10" s="825">
        <v>108358</v>
      </c>
      <c r="CJ10" s="824">
        <v>108358</v>
      </c>
      <c r="CK10" s="825">
        <v>108358</v>
      </c>
      <c r="CL10" s="824">
        <v>108358</v>
      </c>
      <c r="CM10" s="825">
        <v>108358</v>
      </c>
      <c r="CN10" s="824">
        <v>108301</v>
      </c>
      <c r="CO10" s="825">
        <v>108301</v>
      </c>
      <c r="CP10" s="824">
        <v>108301</v>
      </c>
      <c r="CQ10" s="825">
        <v>99869</v>
      </c>
      <c r="CR10" s="824">
        <v>94727</v>
      </c>
      <c r="CS10" s="825">
        <v>94727</v>
      </c>
      <c r="CT10" s="824">
        <v>92690</v>
      </c>
      <c r="CU10" s="825">
        <v>92690</v>
      </c>
      <c r="CV10" s="824">
        <v>92474</v>
      </c>
      <c r="CW10" s="825">
        <v>34258</v>
      </c>
      <c r="CX10" s="824">
        <v>34258</v>
      </c>
      <c r="CY10" s="825">
        <v>34258</v>
      </c>
      <c r="CZ10" s="824">
        <v>34258</v>
      </c>
      <c r="DA10" s="825">
        <v>0</v>
      </c>
      <c r="DB10" s="824">
        <v>0</v>
      </c>
      <c r="DC10" s="825">
        <v>0</v>
      </c>
      <c r="DD10" s="824">
        <v>0</v>
      </c>
      <c r="DE10" s="825">
        <v>0</v>
      </c>
      <c r="DF10" s="824">
        <v>0</v>
      </c>
      <c r="DG10" s="825">
        <v>0</v>
      </c>
      <c r="DH10" s="824">
        <v>0</v>
      </c>
      <c r="DI10" s="825">
        <v>0</v>
      </c>
      <c r="DJ10" s="824">
        <v>0</v>
      </c>
      <c r="DK10" s="825">
        <v>0</v>
      </c>
      <c r="DL10" s="824">
        <v>0</v>
      </c>
      <c r="DM10" s="825">
        <v>0</v>
      </c>
      <c r="DN10" s="824">
        <v>0</v>
      </c>
      <c r="DO10" s="825">
        <v>0</v>
      </c>
      <c r="DP10" s="826">
        <v>0</v>
      </c>
      <c r="DQ10" s="772"/>
      <c r="DR10" s="803"/>
      <c r="DS10" s="772"/>
      <c r="DT10" s="823">
        <v>7</v>
      </c>
      <c r="DU10" s="824">
        <v>7</v>
      </c>
      <c r="DV10" s="825">
        <v>7</v>
      </c>
      <c r="DW10" s="824">
        <v>7</v>
      </c>
      <c r="DX10" s="825">
        <v>7</v>
      </c>
      <c r="DY10" s="824">
        <v>7</v>
      </c>
      <c r="DZ10" s="825">
        <v>7</v>
      </c>
      <c r="EA10" s="824">
        <v>7</v>
      </c>
      <c r="EB10" s="825">
        <v>7</v>
      </c>
      <c r="EC10" s="824">
        <v>7</v>
      </c>
      <c r="ED10" s="825">
        <v>6</v>
      </c>
      <c r="EE10" s="824">
        <v>6</v>
      </c>
      <c r="EF10" s="825">
        <v>6</v>
      </c>
      <c r="EG10" s="824">
        <v>6</v>
      </c>
      <c r="EH10" s="825">
        <v>6</v>
      </c>
      <c r="EI10" s="824">
        <v>6</v>
      </c>
      <c r="EJ10" s="825">
        <v>2</v>
      </c>
      <c r="EK10" s="824">
        <v>2</v>
      </c>
      <c r="EL10" s="825">
        <v>2</v>
      </c>
      <c r="EM10" s="824">
        <v>2</v>
      </c>
      <c r="EN10" s="825">
        <v>0</v>
      </c>
      <c r="EO10" s="824">
        <v>0</v>
      </c>
      <c r="EP10" s="825">
        <v>0</v>
      </c>
      <c r="EQ10" s="824">
        <v>0</v>
      </c>
      <c r="ER10" s="825">
        <v>0</v>
      </c>
      <c r="ES10" s="824">
        <v>0</v>
      </c>
      <c r="ET10" s="825">
        <v>0</v>
      </c>
      <c r="EU10" s="824">
        <v>0</v>
      </c>
      <c r="EV10" s="825">
        <v>0</v>
      </c>
      <c r="EW10" s="824">
        <v>0</v>
      </c>
      <c r="EX10" s="825">
        <v>0</v>
      </c>
      <c r="EY10" s="824">
        <v>0</v>
      </c>
      <c r="EZ10" s="825">
        <v>0</v>
      </c>
      <c r="FA10" s="824">
        <v>0</v>
      </c>
      <c r="FB10" s="825">
        <v>0</v>
      </c>
      <c r="FC10" s="826">
        <v>0</v>
      </c>
      <c r="FD10" s="772"/>
      <c r="FE10" s="804"/>
      <c r="FF10" s="772"/>
      <c r="FG10" s="805"/>
      <c r="FI10" s="827" t="b">
        <v>0</v>
      </c>
    </row>
    <row r="11" spans="2:165">
      <c r="B11" s="814">
        <v>70</v>
      </c>
      <c r="C11" s="828" t="s">
        <v>653</v>
      </c>
      <c r="E11" s="816">
        <v>111571</v>
      </c>
      <c r="F11" s="817">
        <v>111571</v>
      </c>
      <c r="G11" s="818">
        <v>111571</v>
      </c>
      <c r="H11" s="817">
        <v>111571</v>
      </c>
      <c r="I11" s="818">
        <v>111571</v>
      </c>
      <c r="J11" s="817">
        <v>111571</v>
      </c>
      <c r="K11" s="818">
        <v>111571</v>
      </c>
      <c r="L11" s="817">
        <v>111571</v>
      </c>
      <c r="M11" s="818">
        <v>111571</v>
      </c>
      <c r="N11" s="817">
        <v>111571</v>
      </c>
      <c r="O11" s="818">
        <v>111571</v>
      </c>
      <c r="P11" s="817">
        <v>111571</v>
      </c>
      <c r="Q11" s="818">
        <v>111571</v>
      </c>
      <c r="R11" s="817">
        <v>111571</v>
      </c>
      <c r="S11" s="818">
        <v>111571</v>
      </c>
      <c r="T11" s="817">
        <v>111571</v>
      </c>
      <c r="U11" s="818">
        <v>111571</v>
      </c>
      <c r="V11" s="817">
        <v>111571</v>
      </c>
      <c r="W11" s="818">
        <v>108546</v>
      </c>
      <c r="X11" s="817">
        <v>0</v>
      </c>
      <c r="Y11" s="818">
        <v>0</v>
      </c>
      <c r="Z11" s="817">
        <v>0</v>
      </c>
      <c r="AA11" s="818">
        <v>0</v>
      </c>
      <c r="AB11" s="817">
        <v>0</v>
      </c>
      <c r="AC11" s="818">
        <v>0</v>
      </c>
      <c r="AD11" s="817">
        <v>0</v>
      </c>
      <c r="AE11" s="818">
        <v>0</v>
      </c>
      <c r="AF11" s="817">
        <v>0</v>
      </c>
      <c r="AG11" s="818">
        <v>0</v>
      </c>
      <c r="AH11" s="817">
        <v>0</v>
      </c>
      <c r="AI11" s="818">
        <v>0</v>
      </c>
      <c r="AJ11" s="817">
        <v>0</v>
      </c>
      <c r="AK11" s="818">
        <v>0</v>
      </c>
      <c r="AL11" s="817">
        <v>0</v>
      </c>
      <c r="AM11" s="818">
        <v>0</v>
      </c>
      <c r="AN11" s="819">
        <v>0</v>
      </c>
      <c r="AO11" s="772"/>
      <c r="AP11" s="790"/>
      <c r="AQ11" s="772"/>
      <c r="AR11" s="816">
        <v>57</v>
      </c>
      <c r="AS11" s="817">
        <v>57</v>
      </c>
      <c r="AT11" s="818">
        <v>57</v>
      </c>
      <c r="AU11" s="817">
        <v>57</v>
      </c>
      <c r="AV11" s="818">
        <v>57</v>
      </c>
      <c r="AW11" s="817">
        <v>57</v>
      </c>
      <c r="AX11" s="818">
        <v>57</v>
      </c>
      <c r="AY11" s="817">
        <v>57</v>
      </c>
      <c r="AZ11" s="818">
        <v>57</v>
      </c>
      <c r="BA11" s="817">
        <v>57</v>
      </c>
      <c r="BB11" s="818">
        <v>57</v>
      </c>
      <c r="BC11" s="817">
        <v>57</v>
      </c>
      <c r="BD11" s="818">
        <v>57</v>
      </c>
      <c r="BE11" s="817">
        <v>57</v>
      </c>
      <c r="BF11" s="818">
        <v>57</v>
      </c>
      <c r="BG11" s="817">
        <v>57</v>
      </c>
      <c r="BH11" s="818">
        <v>57</v>
      </c>
      <c r="BI11" s="817">
        <v>57</v>
      </c>
      <c r="BJ11" s="818">
        <v>54</v>
      </c>
      <c r="BK11" s="817">
        <v>0</v>
      </c>
      <c r="BL11" s="818">
        <v>0</v>
      </c>
      <c r="BM11" s="817">
        <v>0</v>
      </c>
      <c r="BN11" s="818">
        <v>0</v>
      </c>
      <c r="BO11" s="817">
        <v>0</v>
      </c>
      <c r="BP11" s="818">
        <v>0</v>
      </c>
      <c r="BQ11" s="817">
        <v>0</v>
      </c>
      <c r="BR11" s="818">
        <v>0</v>
      </c>
      <c r="BS11" s="817">
        <v>0</v>
      </c>
      <c r="BT11" s="818">
        <v>0</v>
      </c>
      <c r="BU11" s="817">
        <v>0</v>
      </c>
      <c r="BV11" s="818">
        <v>0</v>
      </c>
      <c r="BW11" s="817">
        <v>0</v>
      </c>
      <c r="BX11" s="818">
        <v>0</v>
      </c>
      <c r="BY11" s="817">
        <v>0</v>
      </c>
      <c r="BZ11" s="818">
        <v>0</v>
      </c>
      <c r="CA11" s="819">
        <v>0</v>
      </c>
      <c r="CB11" s="772"/>
      <c r="CC11" s="801"/>
      <c r="CD11" s="772"/>
      <c r="CE11" s="802"/>
      <c r="CF11" s="772"/>
      <c r="CG11" s="816">
        <v>50362</v>
      </c>
      <c r="CH11" s="817">
        <v>50362</v>
      </c>
      <c r="CI11" s="818">
        <v>50362</v>
      </c>
      <c r="CJ11" s="817">
        <v>50362</v>
      </c>
      <c r="CK11" s="818">
        <v>50362</v>
      </c>
      <c r="CL11" s="817">
        <v>50362</v>
      </c>
      <c r="CM11" s="818">
        <v>50362</v>
      </c>
      <c r="CN11" s="817">
        <v>50362</v>
      </c>
      <c r="CO11" s="818">
        <v>50362</v>
      </c>
      <c r="CP11" s="817">
        <v>50362</v>
      </c>
      <c r="CQ11" s="818">
        <v>50362</v>
      </c>
      <c r="CR11" s="817">
        <v>50362</v>
      </c>
      <c r="CS11" s="818">
        <v>50362</v>
      </c>
      <c r="CT11" s="817">
        <v>50362</v>
      </c>
      <c r="CU11" s="818">
        <v>50362</v>
      </c>
      <c r="CV11" s="817">
        <v>50362</v>
      </c>
      <c r="CW11" s="818">
        <v>50362</v>
      </c>
      <c r="CX11" s="817">
        <v>50362</v>
      </c>
      <c r="CY11" s="818">
        <v>48996</v>
      </c>
      <c r="CZ11" s="817">
        <v>0</v>
      </c>
      <c r="DA11" s="818">
        <v>0</v>
      </c>
      <c r="DB11" s="817">
        <v>0</v>
      </c>
      <c r="DC11" s="818">
        <v>0</v>
      </c>
      <c r="DD11" s="817">
        <v>0</v>
      </c>
      <c r="DE11" s="818">
        <v>0</v>
      </c>
      <c r="DF11" s="817">
        <v>0</v>
      </c>
      <c r="DG11" s="818">
        <v>0</v>
      </c>
      <c r="DH11" s="817">
        <v>0</v>
      </c>
      <c r="DI11" s="818">
        <v>0</v>
      </c>
      <c r="DJ11" s="817">
        <v>0</v>
      </c>
      <c r="DK11" s="818">
        <v>0</v>
      </c>
      <c r="DL11" s="817">
        <v>0</v>
      </c>
      <c r="DM11" s="818">
        <v>0</v>
      </c>
      <c r="DN11" s="817">
        <v>0</v>
      </c>
      <c r="DO11" s="818">
        <v>0</v>
      </c>
      <c r="DP11" s="819">
        <v>0</v>
      </c>
      <c r="DQ11" s="772"/>
      <c r="DR11" s="803"/>
      <c r="DS11" s="772"/>
      <c r="DT11" s="816">
        <v>26</v>
      </c>
      <c r="DU11" s="817">
        <v>26</v>
      </c>
      <c r="DV11" s="818">
        <v>26</v>
      </c>
      <c r="DW11" s="817">
        <v>26</v>
      </c>
      <c r="DX11" s="818">
        <v>26</v>
      </c>
      <c r="DY11" s="817">
        <v>26</v>
      </c>
      <c r="DZ11" s="818">
        <v>26</v>
      </c>
      <c r="EA11" s="817">
        <v>26</v>
      </c>
      <c r="EB11" s="818">
        <v>26</v>
      </c>
      <c r="EC11" s="817">
        <v>26</v>
      </c>
      <c r="ED11" s="818">
        <v>26</v>
      </c>
      <c r="EE11" s="817">
        <v>26</v>
      </c>
      <c r="EF11" s="818">
        <v>26</v>
      </c>
      <c r="EG11" s="817">
        <v>26</v>
      </c>
      <c r="EH11" s="818">
        <v>26</v>
      </c>
      <c r="EI11" s="817">
        <v>26</v>
      </c>
      <c r="EJ11" s="818">
        <v>26</v>
      </c>
      <c r="EK11" s="817">
        <v>26</v>
      </c>
      <c r="EL11" s="818">
        <v>24</v>
      </c>
      <c r="EM11" s="817">
        <v>0</v>
      </c>
      <c r="EN11" s="818">
        <v>0</v>
      </c>
      <c r="EO11" s="817">
        <v>0</v>
      </c>
      <c r="EP11" s="818">
        <v>0</v>
      </c>
      <c r="EQ11" s="817">
        <v>0</v>
      </c>
      <c r="ER11" s="818">
        <v>0</v>
      </c>
      <c r="ES11" s="817">
        <v>0</v>
      </c>
      <c r="ET11" s="818">
        <v>0</v>
      </c>
      <c r="EU11" s="817">
        <v>0</v>
      </c>
      <c r="EV11" s="818">
        <v>0</v>
      </c>
      <c r="EW11" s="817">
        <v>0</v>
      </c>
      <c r="EX11" s="818">
        <v>0</v>
      </c>
      <c r="EY11" s="817">
        <v>0</v>
      </c>
      <c r="EZ11" s="818">
        <v>0</v>
      </c>
      <c r="FA11" s="817">
        <v>0</v>
      </c>
      <c r="FB11" s="818">
        <v>0</v>
      </c>
      <c r="FC11" s="819">
        <v>0</v>
      </c>
      <c r="FD11" s="772"/>
      <c r="FE11" s="804"/>
      <c r="FF11" s="772"/>
      <c r="FG11" s="805"/>
      <c r="FI11" s="820" t="b">
        <v>0</v>
      </c>
    </row>
    <row r="12" spans="2:165">
      <c r="B12" s="829">
        <v>72</v>
      </c>
      <c r="C12" s="830" t="s">
        <v>99</v>
      </c>
      <c r="E12" s="831">
        <v>165936</v>
      </c>
      <c r="F12" s="832">
        <v>165936</v>
      </c>
      <c r="G12" s="833">
        <v>165936</v>
      </c>
      <c r="H12" s="832">
        <v>165936</v>
      </c>
      <c r="I12" s="833">
        <v>0</v>
      </c>
      <c r="J12" s="832">
        <v>0</v>
      </c>
      <c r="K12" s="833">
        <v>0</v>
      </c>
      <c r="L12" s="832">
        <v>0</v>
      </c>
      <c r="M12" s="833">
        <v>0</v>
      </c>
      <c r="N12" s="832">
        <v>0</v>
      </c>
      <c r="O12" s="833">
        <v>0</v>
      </c>
      <c r="P12" s="832">
        <v>0</v>
      </c>
      <c r="Q12" s="833">
        <v>0</v>
      </c>
      <c r="R12" s="832">
        <v>0</v>
      </c>
      <c r="S12" s="833">
        <v>0</v>
      </c>
      <c r="T12" s="832">
        <v>0</v>
      </c>
      <c r="U12" s="833">
        <v>0</v>
      </c>
      <c r="V12" s="832">
        <v>0</v>
      </c>
      <c r="W12" s="833">
        <v>0</v>
      </c>
      <c r="X12" s="832">
        <v>0</v>
      </c>
      <c r="Y12" s="833">
        <v>0</v>
      </c>
      <c r="Z12" s="832">
        <v>0</v>
      </c>
      <c r="AA12" s="833">
        <v>0</v>
      </c>
      <c r="AB12" s="832">
        <v>0</v>
      </c>
      <c r="AC12" s="833">
        <v>0</v>
      </c>
      <c r="AD12" s="832">
        <v>0</v>
      </c>
      <c r="AE12" s="833">
        <v>0</v>
      </c>
      <c r="AF12" s="832">
        <v>0</v>
      </c>
      <c r="AG12" s="833">
        <v>0</v>
      </c>
      <c r="AH12" s="832">
        <v>0</v>
      </c>
      <c r="AI12" s="833">
        <v>0</v>
      </c>
      <c r="AJ12" s="832">
        <v>0</v>
      </c>
      <c r="AK12" s="833">
        <v>0</v>
      </c>
      <c r="AL12" s="832">
        <v>0</v>
      </c>
      <c r="AM12" s="833">
        <v>0</v>
      </c>
      <c r="AN12" s="834">
        <v>0</v>
      </c>
      <c r="AO12" s="772"/>
      <c r="AP12" s="790"/>
      <c r="AQ12" s="772"/>
      <c r="AR12" s="831">
        <v>35</v>
      </c>
      <c r="AS12" s="832">
        <v>35</v>
      </c>
      <c r="AT12" s="833">
        <v>35</v>
      </c>
      <c r="AU12" s="832">
        <v>35</v>
      </c>
      <c r="AV12" s="833">
        <v>0</v>
      </c>
      <c r="AW12" s="832">
        <v>0</v>
      </c>
      <c r="AX12" s="833">
        <v>0</v>
      </c>
      <c r="AY12" s="832">
        <v>0</v>
      </c>
      <c r="AZ12" s="833">
        <v>0</v>
      </c>
      <c r="BA12" s="832">
        <v>0</v>
      </c>
      <c r="BB12" s="833">
        <v>0</v>
      </c>
      <c r="BC12" s="832">
        <v>0</v>
      </c>
      <c r="BD12" s="833">
        <v>0</v>
      </c>
      <c r="BE12" s="832">
        <v>0</v>
      </c>
      <c r="BF12" s="833">
        <v>0</v>
      </c>
      <c r="BG12" s="832">
        <v>0</v>
      </c>
      <c r="BH12" s="833">
        <v>0</v>
      </c>
      <c r="BI12" s="832">
        <v>0</v>
      </c>
      <c r="BJ12" s="833">
        <v>0</v>
      </c>
      <c r="BK12" s="832">
        <v>0</v>
      </c>
      <c r="BL12" s="833">
        <v>0</v>
      </c>
      <c r="BM12" s="832">
        <v>0</v>
      </c>
      <c r="BN12" s="833">
        <v>0</v>
      </c>
      <c r="BO12" s="832">
        <v>0</v>
      </c>
      <c r="BP12" s="833">
        <v>0</v>
      </c>
      <c r="BQ12" s="832">
        <v>0</v>
      </c>
      <c r="BR12" s="833">
        <v>0</v>
      </c>
      <c r="BS12" s="832">
        <v>0</v>
      </c>
      <c r="BT12" s="833">
        <v>0</v>
      </c>
      <c r="BU12" s="832">
        <v>0</v>
      </c>
      <c r="BV12" s="833">
        <v>0</v>
      </c>
      <c r="BW12" s="832">
        <v>0</v>
      </c>
      <c r="BX12" s="833">
        <v>0</v>
      </c>
      <c r="BY12" s="832">
        <v>0</v>
      </c>
      <c r="BZ12" s="833">
        <v>0</v>
      </c>
      <c r="CA12" s="834">
        <v>0</v>
      </c>
      <c r="CB12" s="772"/>
      <c r="CC12" s="801"/>
      <c r="CD12" s="772"/>
      <c r="CE12" s="802"/>
      <c r="CF12" s="772"/>
      <c r="CG12" s="831">
        <v>146902</v>
      </c>
      <c r="CH12" s="832">
        <v>146902</v>
      </c>
      <c r="CI12" s="833">
        <v>146902</v>
      </c>
      <c r="CJ12" s="832">
        <v>146902</v>
      </c>
      <c r="CK12" s="833">
        <v>0</v>
      </c>
      <c r="CL12" s="832">
        <v>0</v>
      </c>
      <c r="CM12" s="833">
        <v>0</v>
      </c>
      <c r="CN12" s="832">
        <v>0</v>
      </c>
      <c r="CO12" s="833">
        <v>0</v>
      </c>
      <c r="CP12" s="832">
        <v>0</v>
      </c>
      <c r="CQ12" s="833">
        <v>0</v>
      </c>
      <c r="CR12" s="832">
        <v>0</v>
      </c>
      <c r="CS12" s="833">
        <v>0</v>
      </c>
      <c r="CT12" s="832">
        <v>0</v>
      </c>
      <c r="CU12" s="833">
        <v>0</v>
      </c>
      <c r="CV12" s="832">
        <v>0</v>
      </c>
      <c r="CW12" s="833">
        <v>0</v>
      </c>
      <c r="CX12" s="832">
        <v>0</v>
      </c>
      <c r="CY12" s="833">
        <v>0</v>
      </c>
      <c r="CZ12" s="832">
        <v>0</v>
      </c>
      <c r="DA12" s="833">
        <v>0</v>
      </c>
      <c r="DB12" s="832">
        <v>0</v>
      </c>
      <c r="DC12" s="833">
        <v>0</v>
      </c>
      <c r="DD12" s="832">
        <v>0</v>
      </c>
      <c r="DE12" s="833">
        <v>0</v>
      </c>
      <c r="DF12" s="832">
        <v>0</v>
      </c>
      <c r="DG12" s="833">
        <v>0</v>
      </c>
      <c r="DH12" s="832">
        <v>0</v>
      </c>
      <c r="DI12" s="833">
        <v>0</v>
      </c>
      <c r="DJ12" s="832">
        <v>0</v>
      </c>
      <c r="DK12" s="833">
        <v>0</v>
      </c>
      <c r="DL12" s="832">
        <v>0</v>
      </c>
      <c r="DM12" s="833">
        <v>0</v>
      </c>
      <c r="DN12" s="832">
        <v>0</v>
      </c>
      <c r="DO12" s="833">
        <v>0</v>
      </c>
      <c r="DP12" s="834">
        <v>0</v>
      </c>
      <c r="DQ12" s="772"/>
      <c r="DR12" s="803"/>
      <c r="DS12" s="772"/>
      <c r="DT12" s="831">
        <v>31</v>
      </c>
      <c r="DU12" s="832">
        <v>31</v>
      </c>
      <c r="DV12" s="833">
        <v>31</v>
      </c>
      <c r="DW12" s="832">
        <v>31</v>
      </c>
      <c r="DX12" s="833">
        <v>0</v>
      </c>
      <c r="DY12" s="832">
        <v>0</v>
      </c>
      <c r="DZ12" s="833">
        <v>0</v>
      </c>
      <c r="EA12" s="832">
        <v>0</v>
      </c>
      <c r="EB12" s="833">
        <v>0</v>
      </c>
      <c r="EC12" s="832">
        <v>0</v>
      </c>
      <c r="ED12" s="833">
        <v>0</v>
      </c>
      <c r="EE12" s="832">
        <v>0</v>
      </c>
      <c r="EF12" s="833">
        <v>0</v>
      </c>
      <c r="EG12" s="832">
        <v>0</v>
      </c>
      <c r="EH12" s="833">
        <v>0</v>
      </c>
      <c r="EI12" s="832">
        <v>0</v>
      </c>
      <c r="EJ12" s="833">
        <v>0</v>
      </c>
      <c r="EK12" s="832">
        <v>0</v>
      </c>
      <c r="EL12" s="833">
        <v>0</v>
      </c>
      <c r="EM12" s="832">
        <v>0</v>
      </c>
      <c r="EN12" s="833">
        <v>0</v>
      </c>
      <c r="EO12" s="832">
        <v>0</v>
      </c>
      <c r="EP12" s="833">
        <v>0</v>
      </c>
      <c r="EQ12" s="832">
        <v>0</v>
      </c>
      <c r="ER12" s="833">
        <v>0</v>
      </c>
      <c r="ES12" s="832">
        <v>0</v>
      </c>
      <c r="ET12" s="833">
        <v>0</v>
      </c>
      <c r="EU12" s="832">
        <v>0</v>
      </c>
      <c r="EV12" s="833">
        <v>0</v>
      </c>
      <c r="EW12" s="832">
        <v>0</v>
      </c>
      <c r="EX12" s="833">
        <v>0</v>
      </c>
      <c r="EY12" s="832">
        <v>0</v>
      </c>
      <c r="EZ12" s="833">
        <v>0</v>
      </c>
      <c r="FA12" s="832">
        <v>0</v>
      </c>
      <c r="FB12" s="833">
        <v>0</v>
      </c>
      <c r="FC12" s="834">
        <v>0</v>
      </c>
      <c r="FD12" s="772"/>
      <c r="FE12" s="804"/>
      <c r="FF12" s="772"/>
      <c r="FG12" s="805"/>
      <c r="FI12" s="835" t="b">
        <v>0</v>
      </c>
    </row>
    <row r="13" spans="2:165">
      <c r="B13" s="821">
        <v>73</v>
      </c>
      <c r="C13" s="836" t="s">
        <v>100</v>
      </c>
      <c r="E13" s="823">
        <v>3423065</v>
      </c>
      <c r="F13" s="824">
        <v>3423065</v>
      </c>
      <c r="G13" s="825">
        <v>3340964</v>
      </c>
      <c r="H13" s="824">
        <v>3340964</v>
      </c>
      <c r="I13" s="825">
        <v>3340964</v>
      </c>
      <c r="J13" s="824">
        <v>3340964</v>
      </c>
      <c r="K13" s="825">
        <v>3261678</v>
      </c>
      <c r="L13" s="824">
        <v>3261678</v>
      </c>
      <c r="M13" s="825">
        <v>3242463</v>
      </c>
      <c r="N13" s="824">
        <v>2976714</v>
      </c>
      <c r="O13" s="825">
        <v>2275534</v>
      </c>
      <c r="P13" s="824">
        <v>2224521</v>
      </c>
      <c r="Q13" s="825">
        <v>1564134</v>
      </c>
      <c r="R13" s="824">
        <v>1564134</v>
      </c>
      <c r="S13" s="825">
        <v>1564134</v>
      </c>
      <c r="T13" s="824">
        <v>1094178</v>
      </c>
      <c r="U13" s="825">
        <v>72271</v>
      </c>
      <c r="V13" s="824">
        <v>72271</v>
      </c>
      <c r="W13" s="825">
        <v>72271</v>
      </c>
      <c r="X13" s="824">
        <v>72271</v>
      </c>
      <c r="Y13" s="825">
        <v>0</v>
      </c>
      <c r="Z13" s="824">
        <v>0</v>
      </c>
      <c r="AA13" s="825">
        <v>0</v>
      </c>
      <c r="AB13" s="824">
        <v>0</v>
      </c>
      <c r="AC13" s="825">
        <v>0</v>
      </c>
      <c r="AD13" s="824">
        <v>0</v>
      </c>
      <c r="AE13" s="825">
        <v>0</v>
      </c>
      <c r="AF13" s="824">
        <v>0</v>
      </c>
      <c r="AG13" s="825">
        <v>0</v>
      </c>
      <c r="AH13" s="824">
        <v>0</v>
      </c>
      <c r="AI13" s="825">
        <v>0</v>
      </c>
      <c r="AJ13" s="824">
        <v>0</v>
      </c>
      <c r="AK13" s="825">
        <v>0</v>
      </c>
      <c r="AL13" s="824">
        <v>0</v>
      </c>
      <c r="AM13" s="825">
        <v>0</v>
      </c>
      <c r="AN13" s="826">
        <v>0</v>
      </c>
      <c r="AO13" s="772"/>
      <c r="AP13" s="790"/>
      <c r="AQ13" s="772"/>
      <c r="AR13" s="823">
        <v>465</v>
      </c>
      <c r="AS13" s="824">
        <v>465</v>
      </c>
      <c r="AT13" s="825">
        <v>439</v>
      </c>
      <c r="AU13" s="824">
        <v>439</v>
      </c>
      <c r="AV13" s="825">
        <v>439</v>
      </c>
      <c r="AW13" s="824">
        <v>439</v>
      </c>
      <c r="AX13" s="825">
        <v>425</v>
      </c>
      <c r="AY13" s="824">
        <v>425</v>
      </c>
      <c r="AZ13" s="825">
        <v>420</v>
      </c>
      <c r="BA13" s="824">
        <v>373</v>
      </c>
      <c r="BB13" s="825">
        <v>246</v>
      </c>
      <c r="BC13" s="824">
        <v>237</v>
      </c>
      <c r="BD13" s="825">
        <v>217</v>
      </c>
      <c r="BE13" s="824">
        <v>217</v>
      </c>
      <c r="BF13" s="825">
        <v>217</v>
      </c>
      <c r="BG13" s="824">
        <v>154</v>
      </c>
      <c r="BH13" s="825">
        <v>23</v>
      </c>
      <c r="BI13" s="824">
        <v>23</v>
      </c>
      <c r="BJ13" s="825">
        <v>23</v>
      </c>
      <c r="BK13" s="824">
        <v>23</v>
      </c>
      <c r="BL13" s="825">
        <v>0</v>
      </c>
      <c r="BM13" s="824">
        <v>0</v>
      </c>
      <c r="BN13" s="825">
        <v>0</v>
      </c>
      <c r="BO13" s="824">
        <v>0</v>
      </c>
      <c r="BP13" s="825">
        <v>0</v>
      </c>
      <c r="BQ13" s="824">
        <v>0</v>
      </c>
      <c r="BR13" s="825">
        <v>0</v>
      </c>
      <c r="BS13" s="824">
        <v>0</v>
      </c>
      <c r="BT13" s="825">
        <v>0</v>
      </c>
      <c r="BU13" s="824">
        <v>0</v>
      </c>
      <c r="BV13" s="825">
        <v>0</v>
      </c>
      <c r="BW13" s="824">
        <v>0</v>
      </c>
      <c r="BX13" s="825">
        <v>0</v>
      </c>
      <c r="BY13" s="824">
        <v>0</v>
      </c>
      <c r="BZ13" s="825">
        <v>0</v>
      </c>
      <c r="CA13" s="826">
        <v>0</v>
      </c>
      <c r="CB13" s="772"/>
      <c r="CC13" s="801"/>
      <c r="CD13" s="772"/>
      <c r="CE13" s="802"/>
      <c r="CF13" s="772"/>
      <c r="CG13" s="823">
        <v>2431316</v>
      </c>
      <c r="CH13" s="824">
        <v>2431316</v>
      </c>
      <c r="CI13" s="825">
        <v>2365851</v>
      </c>
      <c r="CJ13" s="824">
        <v>2365851</v>
      </c>
      <c r="CK13" s="825">
        <v>2365851</v>
      </c>
      <c r="CL13" s="824">
        <v>2365851</v>
      </c>
      <c r="CM13" s="825">
        <v>2310710</v>
      </c>
      <c r="CN13" s="824">
        <v>2310710</v>
      </c>
      <c r="CO13" s="825">
        <v>2297779</v>
      </c>
      <c r="CP13" s="824">
        <v>2113122</v>
      </c>
      <c r="CQ13" s="825">
        <v>1625603</v>
      </c>
      <c r="CR13" s="824">
        <v>1591271</v>
      </c>
      <c r="CS13" s="825">
        <v>1064692</v>
      </c>
      <c r="CT13" s="824">
        <v>1064692</v>
      </c>
      <c r="CU13" s="825">
        <v>1064692</v>
      </c>
      <c r="CV13" s="824">
        <v>746808</v>
      </c>
      <c r="CW13" s="825">
        <v>57627</v>
      </c>
      <c r="CX13" s="824">
        <v>57627</v>
      </c>
      <c r="CY13" s="825">
        <v>57627</v>
      </c>
      <c r="CZ13" s="824">
        <v>57627</v>
      </c>
      <c r="DA13" s="825">
        <v>0</v>
      </c>
      <c r="DB13" s="824">
        <v>0</v>
      </c>
      <c r="DC13" s="825">
        <v>0</v>
      </c>
      <c r="DD13" s="824">
        <v>0</v>
      </c>
      <c r="DE13" s="825">
        <v>0</v>
      </c>
      <c r="DF13" s="824">
        <v>0</v>
      </c>
      <c r="DG13" s="825">
        <v>0</v>
      </c>
      <c r="DH13" s="824">
        <v>0</v>
      </c>
      <c r="DI13" s="825">
        <v>0</v>
      </c>
      <c r="DJ13" s="824">
        <v>0</v>
      </c>
      <c r="DK13" s="825">
        <v>0</v>
      </c>
      <c r="DL13" s="824">
        <v>0</v>
      </c>
      <c r="DM13" s="825">
        <v>0</v>
      </c>
      <c r="DN13" s="824">
        <v>0</v>
      </c>
      <c r="DO13" s="825">
        <v>0</v>
      </c>
      <c r="DP13" s="826">
        <v>0</v>
      </c>
      <c r="DQ13" s="772"/>
      <c r="DR13" s="803"/>
      <c r="DS13" s="772"/>
      <c r="DT13" s="823">
        <v>325</v>
      </c>
      <c r="DU13" s="824">
        <v>325</v>
      </c>
      <c r="DV13" s="825">
        <v>304</v>
      </c>
      <c r="DW13" s="824">
        <v>304</v>
      </c>
      <c r="DX13" s="825">
        <v>304</v>
      </c>
      <c r="DY13" s="824">
        <v>304</v>
      </c>
      <c r="DZ13" s="825">
        <v>294</v>
      </c>
      <c r="EA13" s="824">
        <v>294</v>
      </c>
      <c r="EB13" s="825">
        <v>291</v>
      </c>
      <c r="EC13" s="824">
        <v>259</v>
      </c>
      <c r="ED13" s="825">
        <v>171</v>
      </c>
      <c r="EE13" s="824">
        <v>165</v>
      </c>
      <c r="EF13" s="825">
        <v>149</v>
      </c>
      <c r="EG13" s="824">
        <v>149</v>
      </c>
      <c r="EH13" s="825">
        <v>149</v>
      </c>
      <c r="EI13" s="824">
        <v>107</v>
      </c>
      <c r="EJ13" s="825">
        <v>18</v>
      </c>
      <c r="EK13" s="824">
        <v>18</v>
      </c>
      <c r="EL13" s="825">
        <v>18</v>
      </c>
      <c r="EM13" s="824">
        <v>18</v>
      </c>
      <c r="EN13" s="825">
        <v>0</v>
      </c>
      <c r="EO13" s="824">
        <v>0</v>
      </c>
      <c r="EP13" s="825">
        <v>0</v>
      </c>
      <c r="EQ13" s="824">
        <v>0</v>
      </c>
      <c r="ER13" s="825">
        <v>0</v>
      </c>
      <c r="ES13" s="824">
        <v>0</v>
      </c>
      <c r="ET13" s="825">
        <v>0</v>
      </c>
      <c r="EU13" s="824">
        <v>0</v>
      </c>
      <c r="EV13" s="825">
        <v>0</v>
      </c>
      <c r="EW13" s="824">
        <v>0</v>
      </c>
      <c r="EX13" s="825">
        <v>0</v>
      </c>
      <c r="EY13" s="824">
        <v>0</v>
      </c>
      <c r="EZ13" s="825">
        <v>0</v>
      </c>
      <c r="FA13" s="824">
        <v>0</v>
      </c>
      <c r="FB13" s="825">
        <v>0</v>
      </c>
      <c r="FC13" s="826">
        <v>0</v>
      </c>
      <c r="FD13" s="772"/>
      <c r="FE13" s="804"/>
      <c r="FF13" s="772"/>
      <c r="FG13" s="805"/>
      <c r="FI13" s="827" t="b">
        <v>0</v>
      </c>
    </row>
    <row r="14" spans="2:165">
      <c r="B14" s="814">
        <v>74</v>
      </c>
      <c r="C14" s="815" t="s">
        <v>101</v>
      </c>
      <c r="E14" s="816">
        <v>77589</v>
      </c>
      <c r="F14" s="817">
        <v>64461</v>
      </c>
      <c r="G14" s="818">
        <v>53135</v>
      </c>
      <c r="H14" s="817">
        <v>53135</v>
      </c>
      <c r="I14" s="818">
        <v>53135</v>
      </c>
      <c r="J14" s="817">
        <v>53135</v>
      </c>
      <c r="K14" s="818">
        <v>53135</v>
      </c>
      <c r="L14" s="817">
        <v>53135</v>
      </c>
      <c r="M14" s="818">
        <v>53135</v>
      </c>
      <c r="N14" s="817">
        <v>53135</v>
      </c>
      <c r="O14" s="818">
        <v>49406</v>
      </c>
      <c r="P14" s="817">
        <v>5088</v>
      </c>
      <c r="Q14" s="818">
        <v>0</v>
      </c>
      <c r="R14" s="817">
        <v>0</v>
      </c>
      <c r="S14" s="818">
        <v>0</v>
      </c>
      <c r="T14" s="817">
        <v>0</v>
      </c>
      <c r="U14" s="818">
        <v>0</v>
      </c>
      <c r="V14" s="817">
        <v>0</v>
      </c>
      <c r="W14" s="818">
        <v>0</v>
      </c>
      <c r="X14" s="817">
        <v>0</v>
      </c>
      <c r="Y14" s="818">
        <v>0</v>
      </c>
      <c r="Z14" s="817">
        <v>0</v>
      </c>
      <c r="AA14" s="818">
        <v>0</v>
      </c>
      <c r="AB14" s="817">
        <v>0</v>
      </c>
      <c r="AC14" s="818">
        <v>0</v>
      </c>
      <c r="AD14" s="817">
        <v>0</v>
      </c>
      <c r="AE14" s="818">
        <v>0</v>
      </c>
      <c r="AF14" s="817">
        <v>0</v>
      </c>
      <c r="AG14" s="818">
        <v>0</v>
      </c>
      <c r="AH14" s="817">
        <v>0</v>
      </c>
      <c r="AI14" s="818">
        <v>0</v>
      </c>
      <c r="AJ14" s="817">
        <v>0</v>
      </c>
      <c r="AK14" s="818">
        <v>0</v>
      </c>
      <c r="AL14" s="817">
        <v>0</v>
      </c>
      <c r="AM14" s="818">
        <v>0</v>
      </c>
      <c r="AN14" s="819">
        <v>0</v>
      </c>
      <c r="AO14" s="772"/>
      <c r="AP14" s="790"/>
      <c r="AQ14" s="772"/>
      <c r="AR14" s="816">
        <v>18</v>
      </c>
      <c r="AS14" s="817">
        <v>15</v>
      </c>
      <c r="AT14" s="818">
        <v>12</v>
      </c>
      <c r="AU14" s="817">
        <v>12</v>
      </c>
      <c r="AV14" s="818">
        <v>12</v>
      </c>
      <c r="AW14" s="817">
        <v>12</v>
      </c>
      <c r="AX14" s="818">
        <v>12</v>
      </c>
      <c r="AY14" s="817">
        <v>12</v>
      </c>
      <c r="AZ14" s="818">
        <v>12</v>
      </c>
      <c r="BA14" s="817">
        <v>12</v>
      </c>
      <c r="BB14" s="818">
        <v>12</v>
      </c>
      <c r="BC14" s="817">
        <v>1</v>
      </c>
      <c r="BD14" s="818">
        <v>0</v>
      </c>
      <c r="BE14" s="817">
        <v>0</v>
      </c>
      <c r="BF14" s="818">
        <v>0</v>
      </c>
      <c r="BG14" s="817">
        <v>0</v>
      </c>
      <c r="BH14" s="818">
        <v>0</v>
      </c>
      <c r="BI14" s="817">
        <v>0</v>
      </c>
      <c r="BJ14" s="818">
        <v>0</v>
      </c>
      <c r="BK14" s="817">
        <v>0</v>
      </c>
      <c r="BL14" s="818">
        <v>0</v>
      </c>
      <c r="BM14" s="817">
        <v>0</v>
      </c>
      <c r="BN14" s="818">
        <v>0</v>
      </c>
      <c r="BO14" s="817">
        <v>0</v>
      </c>
      <c r="BP14" s="818">
        <v>0</v>
      </c>
      <c r="BQ14" s="817">
        <v>0</v>
      </c>
      <c r="BR14" s="818">
        <v>0</v>
      </c>
      <c r="BS14" s="817">
        <v>0</v>
      </c>
      <c r="BT14" s="818">
        <v>0</v>
      </c>
      <c r="BU14" s="817">
        <v>0</v>
      </c>
      <c r="BV14" s="818">
        <v>0</v>
      </c>
      <c r="BW14" s="817">
        <v>0</v>
      </c>
      <c r="BX14" s="818">
        <v>0</v>
      </c>
      <c r="BY14" s="817">
        <v>0</v>
      </c>
      <c r="BZ14" s="818">
        <v>0</v>
      </c>
      <c r="CA14" s="819">
        <v>0</v>
      </c>
      <c r="CB14" s="772"/>
      <c r="CC14" s="801"/>
      <c r="CD14" s="772"/>
      <c r="CE14" s="802"/>
      <c r="CF14" s="772"/>
      <c r="CG14" s="816">
        <v>69087</v>
      </c>
      <c r="CH14" s="817">
        <v>57397</v>
      </c>
      <c r="CI14" s="818">
        <v>47312</v>
      </c>
      <c r="CJ14" s="817">
        <v>47312</v>
      </c>
      <c r="CK14" s="818">
        <v>47312</v>
      </c>
      <c r="CL14" s="817">
        <v>47312</v>
      </c>
      <c r="CM14" s="818">
        <v>47312</v>
      </c>
      <c r="CN14" s="817">
        <v>47312</v>
      </c>
      <c r="CO14" s="818">
        <v>47312</v>
      </c>
      <c r="CP14" s="817">
        <v>47312</v>
      </c>
      <c r="CQ14" s="818">
        <v>43992</v>
      </c>
      <c r="CR14" s="817">
        <v>4530</v>
      </c>
      <c r="CS14" s="818">
        <v>0</v>
      </c>
      <c r="CT14" s="817">
        <v>0</v>
      </c>
      <c r="CU14" s="818">
        <v>0</v>
      </c>
      <c r="CV14" s="817">
        <v>0</v>
      </c>
      <c r="CW14" s="818">
        <v>0</v>
      </c>
      <c r="CX14" s="817">
        <v>0</v>
      </c>
      <c r="CY14" s="818">
        <v>0</v>
      </c>
      <c r="CZ14" s="817">
        <v>0</v>
      </c>
      <c r="DA14" s="818">
        <v>0</v>
      </c>
      <c r="DB14" s="817">
        <v>0</v>
      </c>
      <c r="DC14" s="818">
        <v>0</v>
      </c>
      <c r="DD14" s="817">
        <v>0</v>
      </c>
      <c r="DE14" s="818">
        <v>0</v>
      </c>
      <c r="DF14" s="817">
        <v>0</v>
      </c>
      <c r="DG14" s="818">
        <v>0</v>
      </c>
      <c r="DH14" s="817">
        <v>0</v>
      </c>
      <c r="DI14" s="818">
        <v>0</v>
      </c>
      <c r="DJ14" s="817">
        <v>0</v>
      </c>
      <c r="DK14" s="818">
        <v>0</v>
      </c>
      <c r="DL14" s="817">
        <v>0</v>
      </c>
      <c r="DM14" s="818">
        <v>0</v>
      </c>
      <c r="DN14" s="817">
        <v>0</v>
      </c>
      <c r="DO14" s="818">
        <v>0</v>
      </c>
      <c r="DP14" s="819">
        <v>0</v>
      </c>
      <c r="DQ14" s="772"/>
      <c r="DR14" s="803"/>
      <c r="DS14" s="772"/>
      <c r="DT14" s="816">
        <v>16</v>
      </c>
      <c r="DU14" s="817">
        <v>13</v>
      </c>
      <c r="DV14" s="818">
        <v>11</v>
      </c>
      <c r="DW14" s="817">
        <v>11</v>
      </c>
      <c r="DX14" s="818">
        <v>11</v>
      </c>
      <c r="DY14" s="817">
        <v>11</v>
      </c>
      <c r="DZ14" s="818">
        <v>11</v>
      </c>
      <c r="EA14" s="817">
        <v>11</v>
      </c>
      <c r="EB14" s="818">
        <v>11</v>
      </c>
      <c r="EC14" s="817">
        <v>11</v>
      </c>
      <c r="ED14" s="818">
        <v>10</v>
      </c>
      <c r="EE14" s="817">
        <v>1</v>
      </c>
      <c r="EF14" s="818">
        <v>0</v>
      </c>
      <c r="EG14" s="817">
        <v>0</v>
      </c>
      <c r="EH14" s="818">
        <v>0</v>
      </c>
      <c r="EI14" s="817">
        <v>0</v>
      </c>
      <c r="EJ14" s="818">
        <v>0</v>
      </c>
      <c r="EK14" s="817">
        <v>0</v>
      </c>
      <c r="EL14" s="818">
        <v>0</v>
      </c>
      <c r="EM14" s="817">
        <v>0</v>
      </c>
      <c r="EN14" s="818">
        <v>0</v>
      </c>
      <c r="EO14" s="817">
        <v>0</v>
      </c>
      <c r="EP14" s="818">
        <v>0</v>
      </c>
      <c r="EQ14" s="817">
        <v>0</v>
      </c>
      <c r="ER14" s="818">
        <v>0</v>
      </c>
      <c r="ES14" s="817">
        <v>0</v>
      </c>
      <c r="ET14" s="818">
        <v>0</v>
      </c>
      <c r="EU14" s="817">
        <v>0</v>
      </c>
      <c r="EV14" s="818">
        <v>0</v>
      </c>
      <c r="EW14" s="817">
        <v>0</v>
      </c>
      <c r="EX14" s="818">
        <v>0</v>
      </c>
      <c r="EY14" s="817">
        <v>0</v>
      </c>
      <c r="EZ14" s="818">
        <v>0</v>
      </c>
      <c r="FA14" s="817">
        <v>0</v>
      </c>
      <c r="FB14" s="818">
        <v>0</v>
      </c>
      <c r="FC14" s="819">
        <v>0</v>
      </c>
      <c r="FD14" s="772"/>
      <c r="FE14" s="804"/>
      <c r="FF14" s="772"/>
      <c r="FG14" s="805"/>
      <c r="FI14" s="820" t="b">
        <v>0</v>
      </c>
    </row>
    <row r="15" spans="2:165">
      <c r="B15" s="814">
        <v>78</v>
      </c>
      <c r="C15" s="815" t="s">
        <v>106</v>
      </c>
      <c r="E15" s="816">
        <v>12813</v>
      </c>
      <c r="F15" s="817">
        <v>12813</v>
      </c>
      <c r="G15" s="818">
        <v>12813</v>
      </c>
      <c r="H15" s="817">
        <v>12813</v>
      </c>
      <c r="I15" s="818">
        <v>12813</v>
      </c>
      <c r="J15" s="817">
        <v>12813</v>
      </c>
      <c r="K15" s="818">
        <v>12813</v>
      </c>
      <c r="L15" s="817">
        <v>12813</v>
      </c>
      <c r="M15" s="818">
        <v>12813</v>
      </c>
      <c r="N15" s="817">
        <v>12813</v>
      </c>
      <c r="O15" s="818">
        <v>0</v>
      </c>
      <c r="P15" s="817">
        <v>0</v>
      </c>
      <c r="Q15" s="818">
        <v>0</v>
      </c>
      <c r="R15" s="817">
        <v>0</v>
      </c>
      <c r="S15" s="818">
        <v>0</v>
      </c>
      <c r="T15" s="817">
        <v>0</v>
      </c>
      <c r="U15" s="818">
        <v>0</v>
      </c>
      <c r="V15" s="817">
        <v>0</v>
      </c>
      <c r="W15" s="818">
        <v>0</v>
      </c>
      <c r="X15" s="817">
        <v>0</v>
      </c>
      <c r="Y15" s="818">
        <v>0</v>
      </c>
      <c r="Z15" s="817">
        <v>0</v>
      </c>
      <c r="AA15" s="818">
        <v>0</v>
      </c>
      <c r="AB15" s="817">
        <v>0</v>
      </c>
      <c r="AC15" s="818">
        <v>0</v>
      </c>
      <c r="AD15" s="817">
        <v>0</v>
      </c>
      <c r="AE15" s="818">
        <v>0</v>
      </c>
      <c r="AF15" s="817">
        <v>0</v>
      </c>
      <c r="AG15" s="818">
        <v>0</v>
      </c>
      <c r="AH15" s="817">
        <v>0</v>
      </c>
      <c r="AI15" s="818">
        <v>0</v>
      </c>
      <c r="AJ15" s="817">
        <v>0</v>
      </c>
      <c r="AK15" s="818">
        <v>0</v>
      </c>
      <c r="AL15" s="817">
        <v>0</v>
      </c>
      <c r="AM15" s="818">
        <v>0</v>
      </c>
      <c r="AN15" s="819">
        <v>0</v>
      </c>
      <c r="AO15" s="772"/>
      <c r="AP15" s="790"/>
      <c r="AQ15" s="772"/>
      <c r="AR15" s="816">
        <v>4</v>
      </c>
      <c r="AS15" s="817">
        <v>4</v>
      </c>
      <c r="AT15" s="818">
        <v>4</v>
      </c>
      <c r="AU15" s="817">
        <v>4</v>
      </c>
      <c r="AV15" s="818">
        <v>4</v>
      </c>
      <c r="AW15" s="817">
        <v>4</v>
      </c>
      <c r="AX15" s="818">
        <v>4</v>
      </c>
      <c r="AY15" s="817">
        <v>4</v>
      </c>
      <c r="AZ15" s="818">
        <v>4</v>
      </c>
      <c r="BA15" s="817">
        <v>4</v>
      </c>
      <c r="BB15" s="818">
        <v>0</v>
      </c>
      <c r="BC15" s="817">
        <v>0</v>
      </c>
      <c r="BD15" s="818">
        <v>0</v>
      </c>
      <c r="BE15" s="817">
        <v>0</v>
      </c>
      <c r="BF15" s="818">
        <v>0</v>
      </c>
      <c r="BG15" s="817">
        <v>0</v>
      </c>
      <c r="BH15" s="818">
        <v>0</v>
      </c>
      <c r="BI15" s="817">
        <v>0</v>
      </c>
      <c r="BJ15" s="818">
        <v>0</v>
      </c>
      <c r="BK15" s="817">
        <v>0</v>
      </c>
      <c r="BL15" s="818">
        <v>0</v>
      </c>
      <c r="BM15" s="817">
        <v>0</v>
      </c>
      <c r="BN15" s="818">
        <v>0</v>
      </c>
      <c r="BO15" s="817">
        <v>0</v>
      </c>
      <c r="BP15" s="818">
        <v>0</v>
      </c>
      <c r="BQ15" s="817">
        <v>0</v>
      </c>
      <c r="BR15" s="818">
        <v>0</v>
      </c>
      <c r="BS15" s="817">
        <v>0</v>
      </c>
      <c r="BT15" s="818">
        <v>0</v>
      </c>
      <c r="BU15" s="817">
        <v>0</v>
      </c>
      <c r="BV15" s="818">
        <v>0</v>
      </c>
      <c r="BW15" s="817">
        <v>0</v>
      </c>
      <c r="BX15" s="818">
        <v>0</v>
      </c>
      <c r="BY15" s="817">
        <v>0</v>
      </c>
      <c r="BZ15" s="818">
        <v>0</v>
      </c>
      <c r="CA15" s="819">
        <v>0</v>
      </c>
      <c r="CB15" s="772"/>
      <c r="CC15" s="801"/>
      <c r="CD15" s="772"/>
      <c r="CE15" s="802"/>
      <c r="CF15" s="772"/>
      <c r="CG15" s="816">
        <v>9610</v>
      </c>
      <c r="CH15" s="817">
        <v>9610</v>
      </c>
      <c r="CI15" s="818">
        <v>9610</v>
      </c>
      <c r="CJ15" s="817">
        <v>9610</v>
      </c>
      <c r="CK15" s="818">
        <v>9610</v>
      </c>
      <c r="CL15" s="817">
        <v>9610</v>
      </c>
      <c r="CM15" s="818">
        <v>9610</v>
      </c>
      <c r="CN15" s="817">
        <v>9610</v>
      </c>
      <c r="CO15" s="818">
        <v>9610</v>
      </c>
      <c r="CP15" s="817">
        <v>9610</v>
      </c>
      <c r="CQ15" s="818">
        <v>0</v>
      </c>
      <c r="CR15" s="817">
        <v>0</v>
      </c>
      <c r="CS15" s="818">
        <v>0</v>
      </c>
      <c r="CT15" s="817">
        <v>0</v>
      </c>
      <c r="CU15" s="818">
        <v>0</v>
      </c>
      <c r="CV15" s="817">
        <v>0</v>
      </c>
      <c r="CW15" s="818">
        <v>0</v>
      </c>
      <c r="CX15" s="817">
        <v>0</v>
      </c>
      <c r="CY15" s="818">
        <v>0</v>
      </c>
      <c r="CZ15" s="817">
        <v>0</v>
      </c>
      <c r="DA15" s="818">
        <v>0</v>
      </c>
      <c r="DB15" s="817">
        <v>0</v>
      </c>
      <c r="DC15" s="818">
        <v>0</v>
      </c>
      <c r="DD15" s="817">
        <v>0</v>
      </c>
      <c r="DE15" s="818">
        <v>0</v>
      </c>
      <c r="DF15" s="817">
        <v>0</v>
      </c>
      <c r="DG15" s="818">
        <v>0</v>
      </c>
      <c r="DH15" s="817">
        <v>0</v>
      </c>
      <c r="DI15" s="818">
        <v>0</v>
      </c>
      <c r="DJ15" s="817">
        <v>0</v>
      </c>
      <c r="DK15" s="818">
        <v>0</v>
      </c>
      <c r="DL15" s="817">
        <v>0</v>
      </c>
      <c r="DM15" s="818">
        <v>0</v>
      </c>
      <c r="DN15" s="817">
        <v>0</v>
      </c>
      <c r="DO15" s="818">
        <v>0</v>
      </c>
      <c r="DP15" s="819">
        <v>0</v>
      </c>
      <c r="DQ15" s="772"/>
      <c r="DR15" s="803"/>
      <c r="DS15" s="772"/>
      <c r="DT15" s="816">
        <v>3</v>
      </c>
      <c r="DU15" s="817">
        <v>3</v>
      </c>
      <c r="DV15" s="818">
        <v>3</v>
      </c>
      <c r="DW15" s="817">
        <v>3</v>
      </c>
      <c r="DX15" s="818">
        <v>3</v>
      </c>
      <c r="DY15" s="817">
        <v>3</v>
      </c>
      <c r="DZ15" s="818">
        <v>3</v>
      </c>
      <c r="EA15" s="817">
        <v>3</v>
      </c>
      <c r="EB15" s="818">
        <v>3</v>
      </c>
      <c r="EC15" s="817">
        <v>3</v>
      </c>
      <c r="ED15" s="818">
        <v>0</v>
      </c>
      <c r="EE15" s="817">
        <v>0</v>
      </c>
      <c r="EF15" s="818">
        <v>0</v>
      </c>
      <c r="EG15" s="817">
        <v>0</v>
      </c>
      <c r="EH15" s="818">
        <v>0</v>
      </c>
      <c r="EI15" s="817">
        <v>0</v>
      </c>
      <c r="EJ15" s="818">
        <v>0</v>
      </c>
      <c r="EK15" s="817">
        <v>0</v>
      </c>
      <c r="EL15" s="818">
        <v>0</v>
      </c>
      <c r="EM15" s="817">
        <v>0</v>
      </c>
      <c r="EN15" s="818">
        <v>0</v>
      </c>
      <c r="EO15" s="817">
        <v>0</v>
      </c>
      <c r="EP15" s="818">
        <v>0</v>
      </c>
      <c r="EQ15" s="817">
        <v>0</v>
      </c>
      <c r="ER15" s="818">
        <v>0</v>
      </c>
      <c r="ES15" s="817">
        <v>0</v>
      </c>
      <c r="ET15" s="818">
        <v>0</v>
      </c>
      <c r="EU15" s="817">
        <v>0</v>
      </c>
      <c r="EV15" s="818">
        <v>0</v>
      </c>
      <c r="EW15" s="817">
        <v>0</v>
      </c>
      <c r="EX15" s="818">
        <v>0</v>
      </c>
      <c r="EY15" s="817">
        <v>0</v>
      </c>
      <c r="EZ15" s="818">
        <v>0</v>
      </c>
      <c r="FA15" s="817">
        <v>0</v>
      </c>
      <c r="FB15" s="818">
        <v>0</v>
      </c>
      <c r="FC15" s="819">
        <v>0</v>
      </c>
      <c r="FD15" s="772"/>
      <c r="FE15" s="804"/>
      <c r="FF15" s="772"/>
      <c r="FG15" s="805"/>
      <c r="FI15" s="820" t="b">
        <v>0</v>
      </c>
    </row>
    <row r="16" spans="2:165">
      <c r="B16" s="837">
        <v>80</v>
      </c>
      <c r="C16" s="838" t="s">
        <v>108</v>
      </c>
      <c r="E16" s="839">
        <v>14724</v>
      </c>
      <c r="F16" s="840">
        <v>11398</v>
      </c>
      <c r="G16" s="841">
        <v>10796</v>
      </c>
      <c r="H16" s="840">
        <v>10195</v>
      </c>
      <c r="I16" s="841">
        <v>10195</v>
      </c>
      <c r="J16" s="840">
        <v>10195</v>
      </c>
      <c r="K16" s="841">
        <v>9386</v>
      </c>
      <c r="L16" s="840">
        <v>8836</v>
      </c>
      <c r="M16" s="841">
        <v>4382</v>
      </c>
      <c r="N16" s="840">
        <v>4382</v>
      </c>
      <c r="O16" s="841">
        <v>4382</v>
      </c>
      <c r="P16" s="840">
        <v>4382</v>
      </c>
      <c r="Q16" s="841">
        <v>4062</v>
      </c>
      <c r="R16" s="840">
        <v>4062</v>
      </c>
      <c r="S16" s="841">
        <v>1322</v>
      </c>
      <c r="T16" s="840">
        <v>1219</v>
      </c>
      <c r="U16" s="841">
        <v>1219</v>
      </c>
      <c r="V16" s="840">
        <v>1219</v>
      </c>
      <c r="W16" s="841">
        <v>1219</v>
      </c>
      <c r="X16" s="840">
        <v>1219</v>
      </c>
      <c r="Y16" s="841">
        <v>591</v>
      </c>
      <c r="Z16" s="840">
        <v>0</v>
      </c>
      <c r="AA16" s="841">
        <v>0</v>
      </c>
      <c r="AB16" s="840">
        <v>0</v>
      </c>
      <c r="AC16" s="841">
        <v>0</v>
      </c>
      <c r="AD16" s="840">
        <v>0</v>
      </c>
      <c r="AE16" s="841">
        <v>0</v>
      </c>
      <c r="AF16" s="840">
        <v>0</v>
      </c>
      <c r="AG16" s="841">
        <v>0</v>
      </c>
      <c r="AH16" s="840">
        <v>0</v>
      </c>
      <c r="AI16" s="841">
        <v>0</v>
      </c>
      <c r="AJ16" s="840">
        <v>0</v>
      </c>
      <c r="AK16" s="841">
        <v>0</v>
      </c>
      <c r="AL16" s="840">
        <v>0</v>
      </c>
      <c r="AM16" s="841">
        <v>0</v>
      </c>
      <c r="AN16" s="842">
        <v>0</v>
      </c>
      <c r="AO16" s="772"/>
      <c r="AP16" s="790"/>
      <c r="AQ16" s="772"/>
      <c r="AR16" s="839">
        <v>1</v>
      </c>
      <c r="AS16" s="840">
        <v>1</v>
      </c>
      <c r="AT16" s="841">
        <v>1</v>
      </c>
      <c r="AU16" s="840">
        <v>1</v>
      </c>
      <c r="AV16" s="841">
        <v>1</v>
      </c>
      <c r="AW16" s="840">
        <v>1</v>
      </c>
      <c r="AX16" s="841">
        <v>1</v>
      </c>
      <c r="AY16" s="840">
        <v>1</v>
      </c>
      <c r="AZ16" s="841">
        <v>1</v>
      </c>
      <c r="BA16" s="840">
        <v>1</v>
      </c>
      <c r="BB16" s="841">
        <v>1</v>
      </c>
      <c r="BC16" s="840">
        <v>1</v>
      </c>
      <c r="BD16" s="841">
        <v>1</v>
      </c>
      <c r="BE16" s="840">
        <v>1</v>
      </c>
      <c r="BF16" s="841">
        <v>0</v>
      </c>
      <c r="BG16" s="840">
        <v>0</v>
      </c>
      <c r="BH16" s="841">
        <v>0</v>
      </c>
      <c r="BI16" s="840">
        <v>0</v>
      </c>
      <c r="BJ16" s="841">
        <v>0</v>
      </c>
      <c r="BK16" s="840">
        <v>0</v>
      </c>
      <c r="BL16" s="841">
        <v>0</v>
      </c>
      <c r="BM16" s="840">
        <v>0</v>
      </c>
      <c r="BN16" s="841">
        <v>0</v>
      </c>
      <c r="BO16" s="840">
        <v>0</v>
      </c>
      <c r="BP16" s="841">
        <v>0</v>
      </c>
      <c r="BQ16" s="840">
        <v>0</v>
      </c>
      <c r="BR16" s="841">
        <v>0</v>
      </c>
      <c r="BS16" s="840">
        <v>0</v>
      </c>
      <c r="BT16" s="841">
        <v>0</v>
      </c>
      <c r="BU16" s="840">
        <v>0</v>
      </c>
      <c r="BV16" s="841">
        <v>0</v>
      </c>
      <c r="BW16" s="840">
        <v>0</v>
      </c>
      <c r="BX16" s="841">
        <v>0</v>
      </c>
      <c r="BY16" s="840">
        <v>0</v>
      </c>
      <c r="BZ16" s="841">
        <v>0</v>
      </c>
      <c r="CA16" s="842">
        <v>0</v>
      </c>
      <c r="CB16" s="772"/>
      <c r="CC16" s="801"/>
      <c r="CD16" s="772"/>
      <c r="CE16" s="802"/>
      <c r="CF16" s="772"/>
      <c r="CG16" s="839">
        <v>14724</v>
      </c>
      <c r="CH16" s="840">
        <v>11398</v>
      </c>
      <c r="CI16" s="841">
        <v>10796</v>
      </c>
      <c r="CJ16" s="840">
        <v>10195</v>
      </c>
      <c r="CK16" s="841">
        <v>10195</v>
      </c>
      <c r="CL16" s="840">
        <v>10195</v>
      </c>
      <c r="CM16" s="841">
        <v>9386</v>
      </c>
      <c r="CN16" s="840">
        <v>8836</v>
      </c>
      <c r="CO16" s="841">
        <v>4382</v>
      </c>
      <c r="CP16" s="840">
        <v>4382</v>
      </c>
      <c r="CQ16" s="841">
        <v>4382</v>
      </c>
      <c r="CR16" s="840">
        <v>4382</v>
      </c>
      <c r="CS16" s="841">
        <v>4062</v>
      </c>
      <c r="CT16" s="840">
        <v>4062</v>
      </c>
      <c r="CU16" s="841">
        <v>1322</v>
      </c>
      <c r="CV16" s="840">
        <v>1219</v>
      </c>
      <c r="CW16" s="841">
        <v>1219</v>
      </c>
      <c r="CX16" s="840">
        <v>1219</v>
      </c>
      <c r="CY16" s="841">
        <v>1219</v>
      </c>
      <c r="CZ16" s="840">
        <v>1219</v>
      </c>
      <c r="DA16" s="841">
        <v>591</v>
      </c>
      <c r="DB16" s="840">
        <v>0</v>
      </c>
      <c r="DC16" s="841">
        <v>0</v>
      </c>
      <c r="DD16" s="840">
        <v>0</v>
      </c>
      <c r="DE16" s="841">
        <v>0</v>
      </c>
      <c r="DF16" s="840">
        <v>0</v>
      </c>
      <c r="DG16" s="841">
        <v>0</v>
      </c>
      <c r="DH16" s="840">
        <v>0</v>
      </c>
      <c r="DI16" s="841">
        <v>0</v>
      </c>
      <c r="DJ16" s="840">
        <v>0</v>
      </c>
      <c r="DK16" s="841">
        <v>0</v>
      </c>
      <c r="DL16" s="840">
        <v>0</v>
      </c>
      <c r="DM16" s="841">
        <v>0</v>
      </c>
      <c r="DN16" s="840">
        <v>0</v>
      </c>
      <c r="DO16" s="841">
        <v>0</v>
      </c>
      <c r="DP16" s="842">
        <v>0</v>
      </c>
      <c r="DQ16" s="772"/>
      <c r="DR16" s="803"/>
      <c r="DS16" s="772"/>
      <c r="DT16" s="839">
        <v>1</v>
      </c>
      <c r="DU16" s="840">
        <v>1</v>
      </c>
      <c r="DV16" s="841">
        <v>1</v>
      </c>
      <c r="DW16" s="840">
        <v>1</v>
      </c>
      <c r="DX16" s="841">
        <v>1</v>
      </c>
      <c r="DY16" s="840">
        <v>1</v>
      </c>
      <c r="DZ16" s="841">
        <v>1</v>
      </c>
      <c r="EA16" s="840">
        <v>1</v>
      </c>
      <c r="EB16" s="841">
        <v>1</v>
      </c>
      <c r="EC16" s="840">
        <v>1</v>
      </c>
      <c r="ED16" s="841">
        <v>1</v>
      </c>
      <c r="EE16" s="840">
        <v>1</v>
      </c>
      <c r="EF16" s="841">
        <v>1</v>
      </c>
      <c r="EG16" s="840">
        <v>1</v>
      </c>
      <c r="EH16" s="841">
        <v>0</v>
      </c>
      <c r="EI16" s="840">
        <v>0</v>
      </c>
      <c r="EJ16" s="841">
        <v>0</v>
      </c>
      <c r="EK16" s="840">
        <v>0</v>
      </c>
      <c r="EL16" s="841">
        <v>0</v>
      </c>
      <c r="EM16" s="840">
        <v>0</v>
      </c>
      <c r="EN16" s="841">
        <v>0</v>
      </c>
      <c r="EO16" s="840">
        <v>0</v>
      </c>
      <c r="EP16" s="841">
        <v>0</v>
      </c>
      <c r="EQ16" s="840">
        <v>0</v>
      </c>
      <c r="ER16" s="841">
        <v>0</v>
      </c>
      <c r="ES16" s="840">
        <v>0</v>
      </c>
      <c r="ET16" s="841">
        <v>0</v>
      </c>
      <c r="EU16" s="840">
        <v>0</v>
      </c>
      <c r="EV16" s="841">
        <v>0</v>
      </c>
      <c r="EW16" s="840">
        <v>0</v>
      </c>
      <c r="EX16" s="841">
        <v>0</v>
      </c>
      <c r="EY16" s="840">
        <v>0</v>
      </c>
      <c r="EZ16" s="841">
        <v>0</v>
      </c>
      <c r="FA16" s="840">
        <v>0</v>
      </c>
      <c r="FB16" s="841">
        <v>0</v>
      </c>
      <c r="FC16" s="842">
        <v>0</v>
      </c>
      <c r="FD16" s="772"/>
      <c r="FE16" s="804"/>
      <c r="FF16" s="772"/>
      <c r="FG16" s="805"/>
      <c r="FI16" s="843" t="b">
        <v>0</v>
      </c>
    </row>
    <row r="17" spans="2:165">
      <c r="B17" s="844" t="s">
        <v>1049</v>
      </c>
      <c r="C17" s="845"/>
      <c r="E17" s="846">
        <v>4046597</v>
      </c>
      <c r="F17" s="846">
        <v>4027277</v>
      </c>
      <c r="G17" s="846">
        <v>3933248</v>
      </c>
      <c r="H17" s="846">
        <v>3932647</v>
      </c>
      <c r="I17" s="846">
        <v>3764609</v>
      </c>
      <c r="J17" s="846">
        <v>3759362</v>
      </c>
      <c r="K17" s="846">
        <v>3679267</v>
      </c>
      <c r="L17" s="846">
        <v>3678675</v>
      </c>
      <c r="M17" s="846">
        <v>3655006</v>
      </c>
      <c r="N17" s="846">
        <v>3389257</v>
      </c>
      <c r="O17" s="846">
        <v>2658428</v>
      </c>
      <c r="P17" s="846">
        <v>2558697</v>
      </c>
      <c r="Q17" s="846">
        <v>1892902</v>
      </c>
      <c r="R17" s="846">
        <v>1891543</v>
      </c>
      <c r="S17" s="846">
        <v>1888803</v>
      </c>
      <c r="T17" s="846">
        <v>1418570</v>
      </c>
      <c r="U17" s="846">
        <v>297225</v>
      </c>
      <c r="V17" s="846">
        <v>297225</v>
      </c>
      <c r="W17" s="846">
        <v>294200</v>
      </c>
      <c r="X17" s="846">
        <v>185654</v>
      </c>
      <c r="Y17" s="846">
        <v>591</v>
      </c>
      <c r="Z17" s="846">
        <v>0</v>
      </c>
      <c r="AA17" s="846">
        <v>0</v>
      </c>
      <c r="AB17" s="846">
        <v>0</v>
      </c>
      <c r="AC17" s="846">
        <v>0</v>
      </c>
      <c r="AD17" s="846">
        <v>0</v>
      </c>
      <c r="AE17" s="846">
        <v>0</v>
      </c>
      <c r="AF17" s="846">
        <v>0</v>
      </c>
      <c r="AG17" s="846">
        <v>0</v>
      </c>
      <c r="AH17" s="846">
        <v>0</v>
      </c>
      <c r="AI17" s="846">
        <v>0</v>
      </c>
      <c r="AJ17" s="846">
        <v>0</v>
      </c>
      <c r="AK17" s="846">
        <v>0</v>
      </c>
      <c r="AL17" s="846">
        <v>0</v>
      </c>
      <c r="AM17" s="846">
        <v>0</v>
      </c>
      <c r="AN17" s="846">
        <v>0</v>
      </c>
      <c r="AO17" s="772"/>
      <c r="AP17" s="790"/>
      <c r="AQ17" s="772"/>
      <c r="AR17" s="846">
        <v>597</v>
      </c>
      <c r="AS17" s="846">
        <v>593</v>
      </c>
      <c r="AT17" s="846">
        <v>564</v>
      </c>
      <c r="AU17" s="846">
        <v>564</v>
      </c>
      <c r="AV17" s="846">
        <v>529</v>
      </c>
      <c r="AW17" s="846">
        <v>528</v>
      </c>
      <c r="AX17" s="846">
        <v>514</v>
      </c>
      <c r="AY17" s="846">
        <v>514</v>
      </c>
      <c r="AZ17" s="846">
        <v>509</v>
      </c>
      <c r="BA17" s="846">
        <v>462</v>
      </c>
      <c r="BB17" s="846">
        <v>330</v>
      </c>
      <c r="BC17" s="846">
        <v>310</v>
      </c>
      <c r="BD17" s="846">
        <v>289</v>
      </c>
      <c r="BE17" s="846">
        <v>289</v>
      </c>
      <c r="BF17" s="846">
        <v>288</v>
      </c>
      <c r="BG17" s="846">
        <v>225</v>
      </c>
      <c r="BH17" s="846">
        <v>87</v>
      </c>
      <c r="BI17" s="846">
        <v>87</v>
      </c>
      <c r="BJ17" s="846">
        <v>84</v>
      </c>
      <c r="BK17" s="846">
        <v>30</v>
      </c>
      <c r="BL17" s="846">
        <v>0</v>
      </c>
      <c r="BM17" s="846">
        <v>0</v>
      </c>
      <c r="BN17" s="846">
        <v>0</v>
      </c>
      <c r="BO17" s="846">
        <v>0</v>
      </c>
      <c r="BP17" s="846">
        <v>0</v>
      </c>
      <c r="BQ17" s="846">
        <v>0</v>
      </c>
      <c r="BR17" s="846">
        <v>0</v>
      </c>
      <c r="BS17" s="846">
        <v>0</v>
      </c>
      <c r="BT17" s="846">
        <v>0</v>
      </c>
      <c r="BU17" s="846">
        <v>0</v>
      </c>
      <c r="BV17" s="846">
        <v>0</v>
      </c>
      <c r="BW17" s="846">
        <v>0</v>
      </c>
      <c r="BX17" s="846">
        <v>0</v>
      </c>
      <c r="BY17" s="846">
        <v>0</v>
      </c>
      <c r="BZ17" s="846">
        <v>0</v>
      </c>
      <c r="CA17" s="846">
        <v>0</v>
      </c>
      <c r="CB17" s="772"/>
      <c r="CC17" s="801"/>
      <c r="CD17" s="772"/>
      <c r="CE17" s="802"/>
      <c r="CF17" s="772"/>
      <c r="CG17" s="846">
        <f>SUM(CG8:CG16)</f>
        <v>3107776</v>
      </c>
      <c r="CH17" s="846">
        <f t="shared" ref="CH17:DP17" si="0">SUM(CH8:CH16)</f>
        <v>3088068</v>
      </c>
      <c r="CI17" s="846">
        <f t="shared" si="0"/>
        <v>3011916</v>
      </c>
      <c r="CJ17" s="846">
        <f t="shared" si="0"/>
        <v>3011315</v>
      </c>
      <c r="CK17" s="846">
        <f t="shared" si="0"/>
        <v>2863395</v>
      </c>
      <c r="CL17" s="846">
        <f t="shared" si="0"/>
        <v>2860953</v>
      </c>
      <c r="CM17" s="846">
        <f t="shared" si="0"/>
        <v>2805003</v>
      </c>
      <c r="CN17" s="846">
        <f t="shared" si="0"/>
        <v>2804383</v>
      </c>
      <c r="CO17" s="846">
        <f t="shared" si="0"/>
        <v>2786998</v>
      </c>
      <c r="CP17" s="846">
        <f t="shared" si="0"/>
        <v>2602341</v>
      </c>
      <c r="CQ17" s="846">
        <f t="shared" si="0"/>
        <v>2080436</v>
      </c>
      <c r="CR17" s="846">
        <f t="shared" si="0"/>
        <v>1999441</v>
      </c>
      <c r="CS17" s="846">
        <f t="shared" si="0"/>
        <v>1468012</v>
      </c>
      <c r="CT17" s="846">
        <f t="shared" si="0"/>
        <v>1465787</v>
      </c>
      <c r="CU17" s="846">
        <f t="shared" si="0"/>
        <v>1463047</v>
      </c>
      <c r="CV17" s="846">
        <f t="shared" si="0"/>
        <v>1144775</v>
      </c>
      <c r="CW17" s="846">
        <f t="shared" si="0"/>
        <v>292817</v>
      </c>
      <c r="CX17" s="846">
        <f t="shared" si="0"/>
        <v>292817</v>
      </c>
      <c r="CY17" s="846">
        <f t="shared" si="0"/>
        <v>291451</v>
      </c>
      <c r="CZ17" s="846">
        <f t="shared" si="0"/>
        <v>242455</v>
      </c>
      <c r="DA17" s="846">
        <f t="shared" si="0"/>
        <v>591</v>
      </c>
      <c r="DB17" s="846">
        <f t="shared" si="0"/>
        <v>0</v>
      </c>
      <c r="DC17" s="846">
        <f t="shared" si="0"/>
        <v>0</v>
      </c>
      <c r="DD17" s="846">
        <f t="shared" si="0"/>
        <v>0</v>
      </c>
      <c r="DE17" s="846">
        <f t="shared" si="0"/>
        <v>0</v>
      </c>
      <c r="DF17" s="846">
        <f t="shared" si="0"/>
        <v>0</v>
      </c>
      <c r="DG17" s="846">
        <f t="shared" si="0"/>
        <v>0</v>
      </c>
      <c r="DH17" s="846">
        <f t="shared" si="0"/>
        <v>0</v>
      </c>
      <c r="DI17" s="846">
        <f t="shared" si="0"/>
        <v>0</v>
      </c>
      <c r="DJ17" s="846">
        <f t="shared" si="0"/>
        <v>0</v>
      </c>
      <c r="DK17" s="846">
        <f t="shared" si="0"/>
        <v>0</v>
      </c>
      <c r="DL17" s="846">
        <f t="shared" si="0"/>
        <v>0</v>
      </c>
      <c r="DM17" s="846">
        <f t="shared" si="0"/>
        <v>0</v>
      </c>
      <c r="DN17" s="846">
        <f t="shared" si="0"/>
        <v>0</v>
      </c>
      <c r="DO17" s="846">
        <f t="shared" si="0"/>
        <v>0</v>
      </c>
      <c r="DP17" s="846">
        <f t="shared" si="0"/>
        <v>0</v>
      </c>
      <c r="DQ17" s="772"/>
      <c r="DR17" s="803"/>
      <c r="DS17" s="772"/>
      <c r="DT17" s="846">
        <f>SUM(DT8:DT16)</f>
        <v>427</v>
      </c>
      <c r="DU17" s="846">
        <f t="shared" ref="DU17:FC17" si="1">SUM(DU8:DU16)</f>
        <v>424</v>
      </c>
      <c r="DV17" s="846">
        <f t="shared" si="1"/>
        <v>401</v>
      </c>
      <c r="DW17" s="846">
        <f t="shared" si="1"/>
        <v>401</v>
      </c>
      <c r="DX17" s="846">
        <f t="shared" si="1"/>
        <v>370</v>
      </c>
      <c r="DY17" s="846">
        <f t="shared" si="1"/>
        <v>370</v>
      </c>
      <c r="DZ17" s="846">
        <f t="shared" si="1"/>
        <v>360</v>
      </c>
      <c r="EA17" s="846">
        <f t="shared" si="1"/>
        <v>360</v>
      </c>
      <c r="EB17" s="846">
        <f t="shared" si="1"/>
        <v>357</v>
      </c>
      <c r="EC17" s="846">
        <f t="shared" si="1"/>
        <v>325</v>
      </c>
      <c r="ED17" s="846">
        <f t="shared" si="1"/>
        <v>230</v>
      </c>
      <c r="EE17" s="846">
        <f t="shared" si="1"/>
        <v>215</v>
      </c>
      <c r="EF17" s="846">
        <f t="shared" si="1"/>
        <v>198</v>
      </c>
      <c r="EG17" s="846">
        <f t="shared" si="1"/>
        <v>198</v>
      </c>
      <c r="EH17" s="846">
        <f t="shared" si="1"/>
        <v>197</v>
      </c>
      <c r="EI17" s="846">
        <f t="shared" si="1"/>
        <v>155</v>
      </c>
      <c r="EJ17" s="846">
        <f t="shared" si="1"/>
        <v>55</v>
      </c>
      <c r="EK17" s="846">
        <f t="shared" si="1"/>
        <v>55</v>
      </c>
      <c r="EL17" s="846">
        <f t="shared" si="1"/>
        <v>53</v>
      </c>
      <c r="EM17" s="846">
        <f t="shared" si="1"/>
        <v>29</v>
      </c>
      <c r="EN17" s="846">
        <f t="shared" si="1"/>
        <v>0</v>
      </c>
      <c r="EO17" s="846">
        <f t="shared" si="1"/>
        <v>0</v>
      </c>
      <c r="EP17" s="846">
        <f t="shared" si="1"/>
        <v>0</v>
      </c>
      <c r="EQ17" s="846">
        <f t="shared" si="1"/>
        <v>0</v>
      </c>
      <c r="ER17" s="846">
        <f t="shared" si="1"/>
        <v>0</v>
      </c>
      <c r="ES17" s="846">
        <f t="shared" si="1"/>
        <v>0</v>
      </c>
      <c r="ET17" s="846">
        <f t="shared" si="1"/>
        <v>0</v>
      </c>
      <c r="EU17" s="846">
        <f t="shared" si="1"/>
        <v>0</v>
      </c>
      <c r="EV17" s="846">
        <f t="shared" si="1"/>
        <v>0</v>
      </c>
      <c r="EW17" s="846">
        <f t="shared" si="1"/>
        <v>0</v>
      </c>
      <c r="EX17" s="846">
        <f t="shared" si="1"/>
        <v>0</v>
      </c>
      <c r="EY17" s="846">
        <f t="shared" si="1"/>
        <v>0</v>
      </c>
      <c r="EZ17" s="846">
        <f t="shared" si="1"/>
        <v>0</v>
      </c>
      <c r="FA17" s="846">
        <f t="shared" si="1"/>
        <v>0</v>
      </c>
      <c r="FB17" s="846">
        <f t="shared" si="1"/>
        <v>0</v>
      </c>
      <c r="FC17" s="846">
        <f t="shared" si="1"/>
        <v>0</v>
      </c>
      <c r="FD17" s="772"/>
      <c r="FE17" s="804"/>
      <c r="FF17" s="772"/>
      <c r="FG17" s="805"/>
      <c r="FI17" s="846"/>
    </row>
    <row r="18" spans="2:165">
      <c r="B18" s="847"/>
      <c r="C18" s="847"/>
      <c r="E18" s="848"/>
      <c r="F18" s="848"/>
      <c r="G18" s="848"/>
      <c r="H18" s="848"/>
      <c r="I18" s="848"/>
      <c r="J18" s="848"/>
      <c r="K18" s="848"/>
      <c r="L18" s="848"/>
      <c r="M18" s="848"/>
      <c r="N18" s="848"/>
      <c r="O18" s="848"/>
      <c r="P18" s="848"/>
      <c r="Q18" s="848"/>
      <c r="R18" s="848"/>
      <c r="S18" s="848"/>
      <c r="T18" s="848"/>
      <c r="U18" s="848"/>
      <c r="V18" s="848"/>
      <c r="W18" s="848"/>
      <c r="X18" s="848"/>
      <c r="Y18" s="848"/>
      <c r="Z18" s="848"/>
      <c r="AA18" s="848"/>
      <c r="AB18" s="848"/>
      <c r="AC18" s="848"/>
      <c r="AD18" s="848"/>
      <c r="AE18" s="848"/>
      <c r="AF18" s="848"/>
      <c r="AG18" s="848"/>
      <c r="AH18" s="848"/>
      <c r="AI18" s="848"/>
      <c r="AJ18" s="848"/>
      <c r="AK18" s="848"/>
      <c r="AL18" s="848"/>
      <c r="AM18" s="848"/>
      <c r="AN18" s="848"/>
      <c r="AO18" s="772"/>
      <c r="AP18" s="790"/>
      <c r="AQ18" s="772"/>
      <c r="AR18" s="848"/>
      <c r="AS18" s="848"/>
      <c r="AT18" s="848"/>
      <c r="AU18" s="848"/>
      <c r="AV18" s="848"/>
      <c r="AW18" s="848"/>
      <c r="AX18" s="848"/>
      <c r="AY18" s="848"/>
      <c r="AZ18" s="848"/>
      <c r="BA18" s="848"/>
      <c r="BB18" s="848"/>
      <c r="BC18" s="848"/>
      <c r="BD18" s="848"/>
      <c r="BE18" s="848"/>
      <c r="BF18" s="848"/>
      <c r="BG18" s="848"/>
      <c r="BH18" s="848"/>
      <c r="BI18" s="848"/>
      <c r="BJ18" s="848"/>
      <c r="BK18" s="848"/>
      <c r="BL18" s="848"/>
      <c r="BM18" s="848"/>
      <c r="BN18" s="848"/>
      <c r="BO18" s="848"/>
      <c r="BP18" s="848"/>
      <c r="BQ18" s="848"/>
      <c r="BR18" s="848"/>
      <c r="BS18" s="848"/>
      <c r="BT18" s="848"/>
      <c r="BU18" s="848"/>
      <c r="BV18" s="848"/>
      <c r="BW18" s="848"/>
      <c r="BX18" s="848"/>
      <c r="BY18" s="848"/>
      <c r="BZ18" s="848"/>
      <c r="CA18" s="848"/>
      <c r="CB18" s="772"/>
      <c r="CC18" s="801"/>
      <c r="CD18" s="772"/>
      <c r="CE18" s="802"/>
      <c r="CF18" s="772"/>
      <c r="CG18" s="848"/>
      <c r="CH18" s="848"/>
      <c r="CI18" s="848"/>
      <c r="CJ18" s="848"/>
      <c r="CK18" s="848"/>
      <c r="CL18" s="848"/>
      <c r="CM18" s="848"/>
      <c r="CN18" s="848"/>
      <c r="CO18" s="848"/>
      <c r="CP18" s="848"/>
      <c r="CQ18" s="848"/>
      <c r="CR18" s="848"/>
      <c r="CS18" s="848"/>
      <c r="CT18" s="848"/>
      <c r="CU18" s="848"/>
      <c r="CV18" s="848"/>
      <c r="CW18" s="848"/>
      <c r="CX18" s="848"/>
      <c r="CY18" s="848"/>
      <c r="CZ18" s="848"/>
      <c r="DA18" s="848"/>
      <c r="DB18" s="848"/>
      <c r="DC18" s="848"/>
      <c r="DD18" s="848"/>
      <c r="DE18" s="848"/>
      <c r="DF18" s="848"/>
      <c r="DG18" s="848"/>
      <c r="DH18" s="848"/>
      <c r="DI18" s="848"/>
      <c r="DJ18" s="848"/>
      <c r="DK18" s="848"/>
      <c r="DL18" s="848"/>
      <c r="DM18" s="848"/>
      <c r="DN18" s="848"/>
      <c r="DO18" s="848"/>
      <c r="DP18" s="848"/>
      <c r="DQ18" s="772"/>
      <c r="DR18" s="803"/>
      <c r="DS18" s="772"/>
      <c r="DT18" s="848"/>
      <c r="DU18" s="848"/>
      <c r="DV18" s="848"/>
      <c r="DW18" s="848"/>
      <c r="DX18" s="848"/>
      <c r="DY18" s="848"/>
      <c r="DZ18" s="848"/>
      <c r="EA18" s="848"/>
      <c r="EB18" s="848"/>
      <c r="EC18" s="848"/>
      <c r="ED18" s="848"/>
      <c r="EE18" s="848"/>
      <c r="EF18" s="848"/>
      <c r="EG18" s="848"/>
      <c r="EH18" s="848"/>
      <c r="EI18" s="848"/>
      <c r="EJ18" s="848"/>
      <c r="EK18" s="848"/>
      <c r="EL18" s="848"/>
      <c r="EM18" s="848"/>
      <c r="EN18" s="848"/>
      <c r="EO18" s="848"/>
      <c r="EP18" s="848"/>
      <c r="EQ18" s="848"/>
      <c r="ER18" s="848"/>
      <c r="ES18" s="848"/>
      <c r="ET18" s="848"/>
      <c r="EU18" s="848"/>
      <c r="EV18" s="848"/>
      <c r="EW18" s="848"/>
      <c r="EX18" s="848"/>
      <c r="EY18" s="848"/>
      <c r="EZ18" s="848"/>
      <c r="FA18" s="848"/>
      <c r="FB18" s="848"/>
      <c r="FC18" s="848"/>
      <c r="FD18" s="772"/>
      <c r="FE18" s="804"/>
      <c r="FF18" s="772"/>
      <c r="FG18" s="805"/>
      <c r="FI18" s="848"/>
    </row>
    <row r="19" spans="2:165">
      <c r="B19" s="849" t="s">
        <v>1050</v>
      </c>
      <c r="C19" s="850"/>
      <c r="E19" s="851"/>
      <c r="F19" s="852"/>
      <c r="G19" s="852"/>
      <c r="H19" s="852"/>
      <c r="I19" s="852"/>
      <c r="J19" s="852"/>
      <c r="K19" s="852"/>
      <c r="L19" s="852"/>
      <c r="M19" s="852"/>
      <c r="N19" s="852"/>
      <c r="O19" s="852"/>
      <c r="P19" s="852"/>
      <c r="Q19" s="852"/>
      <c r="R19" s="852"/>
      <c r="S19" s="852"/>
      <c r="T19" s="852"/>
      <c r="U19" s="852"/>
      <c r="V19" s="852"/>
      <c r="W19" s="852"/>
      <c r="X19" s="852"/>
      <c r="Y19" s="852"/>
      <c r="Z19" s="852"/>
      <c r="AA19" s="852"/>
      <c r="AB19" s="852"/>
      <c r="AC19" s="852"/>
      <c r="AD19" s="852"/>
      <c r="AE19" s="852"/>
      <c r="AF19" s="852"/>
      <c r="AG19" s="852"/>
      <c r="AH19" s="852"/>
      <c r="AI19" s="852"/>
      <c r="AJ19" s="852"/>
      <c r="AK19" s="852"/>
      <c r="AL19" s="852"/>
      <c r="AM19" s="852"/>
      <c r="AN19" s="853"/>
      <c r="AO19" s="772"/>
      <c r="AP19" s="790"/>
      <c r="AQ19" s="772"/>
      <c r="AR19" s="851"/>
      <c r="AS19" s="852"/>
      <c r="AT19" s="852"/>
      <c r="AU19" s="852"/>
      <c r="AV19" s="852"/>
      <c r="AW19" s="852"/>
      <c r="AX19" s="852"/>
      <c r="AY19" s="852"/>
      <c r="AZ19" s="852"/>
      <c r="BA19" s="852"/>
      <c r="BB19" s="852"/>
      <c r="BC19" s="852"/>
      <c r="BD19" s="852"/>
      <c r="BE19" s="852"/>
      <c r="BF19" s="852"/>
      <c r="BG19" s="852"/>
      <c r="BH19" s="852"/>
      <c r="BI19" s="852"/>
      <c r="BJ19" s="852"/>
      <c r="BK19" s="852"/>
      <c r="BL19" s="852"/>
      <c r="BM19" s="852"/>
      <c r="BN19" s="852"/>
      <c r="BO19" s="852"/>
      <c r="BP19" s="852"/>
      <c r="BQ19" s="852"/>
      <c r="BR19" s="852"/>
      <c r="BS19" s="852"/>
      <c r="BT19" s="852"/>
      <c r="BU19" s="852"/>
      <c r="BV19" s="852"/>
      <c r="BW19" s="852"/>
      <c r="BX19" s="852"/>
      <c r="BY19" s="852"/>
      <c r="BZ19" s="852"/>
      <c r="CA19" s="853"/>
      <c r="CB19" s="772"/>
      <c r="CC19" s="801"/>
      <c r="CD19" s="772"/>
      <c r="CE19" s="802"/>
      <c r="CF19" s="772"/>
      <c r="CG19" s="851"/>
      <c r="CH19" s="852"/>
      <c r="CI19" s="852"/>
      <c r="CJ19" s="852"/>
      <c r="CK19" s="852"/>
      <c r="CL19" s="852"/>
      <c r="CM19" s="852"/>
      <c r="CN19" s="852"/>
      <c r="CO19" s="852"/>
      <c r="CP19" s="852"/>
      <c r="CQ19" s="852"/>
      <c r="CR19" s="852"/>
      <c r="CS19" s="852"/>
      <c r="CT19" s="852"/>
      <c r="CU19" s="852"/>
      <c r="CV19" s="852"/>
      <c r="CW19" s="852"/>
      <c r="CX19" s="852"/>
      <c r="CY19" s="852"/>
      <c r="CZ19" s="852"/>
      <c r="DA19" s="852"/>
      <c r="DB19" s="852"/>
      <c r="DC19" s="852"/>
      <c r="DD19" s="852"/>
      <c r="DE19" s="852"/>
      <c r="DF19" s="852"/>
      <c r="DG19" s="852"/>
      <c r="DH19" s="852"/>
      <c r="DI19" s="852"/>
      <c r="DJ19" s="852"/>
      <c r="DK19" s="852"/>
      <c r="DL19" s="852"/>
      <c r="DM19" s="852"/>
      <c r="DN19" s="852"/>
      <c r="DO19" s="852"/>
      <c r="DP19" s="853"/>
      <c r="DQ19" s="772"/>
      <c r="DR19" s="803"/>
      <c r="DS19" s="772"/>
      <c r="DT19" s="851"/>
      <c r="DU19" s="852"/>
      <c r="DV19" s="852"/>
      <c r="DW19" s="852"/>
      <c r="DX19" s="852"/>
      <c r="DY19" s="852"/>
      <c r="DZ19" s="852"/>
      <c r="EA19" s="852"/>
      <c r="EB19" s="852"/>
      <c r="EC19" s="852"/>
      <c r="ED19" s="852"/>
      <c r="EE19" s="852"/>
      <c r="EF19" s="852"/>
      <c r="EG19" s="852"/>
      <c r="EH19" s="852"/>
      <c r="EI19" s="852"/>
      <c r="EJ19" s="852"/>
      <c r="EK19" s="852"/>
      <c r="EL19" s="852"/>
      <c r="EM19" s="852"/>
      <c r="EN19" s="852"/>
      <c r="EO19" s="852"/>
      <c r="EP19" s="852"/>
      <c r="EQ19" s="852"/>
      <c r="ER19" s="852"/>
      <c r="ES19" s="852"/>
      <c r="ET19" s="852"/>
      <c r="EU19" s="852"/>
      <c r="EV19" s="852"/>
      <c r="EW19" s="852"/>
      <c r="EX19" s="852"/>
      <c r="EY19" s="852"/>
      <c r="EZ19" s="852"/>
      <c r="FA19" s="852"/>
      <c r="FB19" s="852"/>
      <c r="FC19" s="853"/>
      <c r="FD19" s="772"/>
      <c r="FE19" s="804"/>
      <c r="FF19" s="772"/>
      <c r="FG19" s="805"/>
      <c r="FI19" s="854"/>
    </row>
    <row r="20" spans="2:165">
      <c r="B20" s="814">
        <v>150</v>
      </c>
      <c r="C20" s="815" t="s">
        <v>95</v>
      </c>
      <c r="E20" s="816">
        <v>43975</v>
      </c>
      <c r="F20" s="817">
        <v>43600</v>
      </c>
      <c r="G20" s="818">
        <v>43600</v>
      </c>
      <c r="H20" s="817">
        <v>43600</v>
      </c>
      <c r="I20" s="818">
        <v>43600</v>
      </c>
      <c r="J20" s="817">
        <v>43600</v>
      </c>
      <c r="K20" s="818">
        <v>43600</v>
      </c>
      <c r="L20" s="817">
        <v>43598</v>
      </c>
      <c r="M20" s="818">
        <v>43598</v>
      </c>
      <c r="N20" s="817">
        <v>43598</v>
      </c>
      <c r="O20" s="818">
        <v>38996</v>
      </c>
      <c r="P20" s="817">
        <v>38421</v>
      </c>
      <c r="Q20" s="818">
        <v>38421</v>
      </c>
      <c r="R20" s="817">
        <v>38357</v>
      </c>
      <c r="S20" s="818">
        <v>38357</v>
      </c>
      <c r="T20" s="817">
        <v>38290</v>
      </c>
      <c r="U20" s="818">
        <v>14069</v>
      </c>
      <c r="V20" s="817">
        <v>14069</v>
      </c>
      <c r="W20" s="818">
        <v>14069</v>
      </c>
      <c r="X20" s="817">
        <v>14069</v>
      </c>
      <c r="Y20" s="818">
        <v>0</v>
      </c>
      <c r="Z20" s="817">
        <v>0</v>
      </c>
      <c r="AA20" s="818">
        <v>0</v>
      </c>
      <c r="AB20" s="817">
        <v>0</v>
      </c>
      <c r="AC20" s="818">
        <v>0</v>
      </c>
      <c r="AD20" s="817">
        <v>0</v>
      </c>
      <c r="AE20" s="818">
        <v>0</v>
      </c>
      <c r="AF20" s="817">
        <v>0</v>
      </c>
      <c r="AG20" s="818">
        <v>0</v>
      </c>
      <c r="AH20" s="817">
        <v>0</v>
      </c>
      <c r="AI20" s="818">
        <v>0</v>
      </c>
      <c r="AJ20" s="817">
        <v>0</v>
      </c>
      <c r="AK20" s="818">
        <v>0</v>
      </c>
      <c r="AL20" s="817">
        <v>0</v>
      </c>
      <c r="AM20" s="818">
        <v>0</v>
      </c>
      <c r="AN20" s="819">
        <v>0</v>
      </c>
      <c r="AO20" s="772"/>
      <c r="AP20" s="790"/>
      <c r="AQ20" s="772"/>
      <c r="AR20" s="816">
        <v>3</v>
      </c>
      <c r="AS20" s="817">
        <v>3</v>
      </c>
      <c r="AT20" s="818">
        <v>3</v>
      </c>
      <c r="AU20" s="817">
        <v>3</v>
      </c>
      <c r="AV20" s="818">
        <v>3</v>
      </c>
      <c r="AW20" s="817">
        <v>3</v>
      </c>
      <c r="AX20" s="818">
        <v>3</v>
      </c>
      <c r="AY20" s="817">
        <v>3</v>
      </c>
      <c r="AZ20" s="818">
        <v>3</v>
      </c>
      <c r="BA20" s="817">
        <v>3</v>
      </c>
      <c r="BB20" s="818">
        <v>2</v>
      </c>
      <c r="BC20" s="817">
        <v>2</v>
      </c>
      <c r="BD20" s="818">
        <v>2</v>
      </c>
      <c r="BE20" s="817">
        <v>2</v>
      </c>
      <c r="BF20" s="818">
        <v>2</v>
      </c>
      <c r="BG20" s="817">
        <v>2</v>
      </c>
      <c r="BH20" s="818">
        <v>1</v>
      </c>
      <c r="BI20" s="817">
        <v>1</v>
      </c>
      <c r="BJ20" s="818">
        <v>1</v>
      </c>
      <c r="BK20" s="817">
        <v>1</v>
      </c>
      <c r="BL20" s="818">
        <v>0</v>
      </c>
      <c r="BM20" s="817">
        <v>0</v>
      </c>
      <c r="BN20" s="818">
        <v>0</v>
      </c>
      <c r="BO20" s="817">
        <v>0</v>
      </c>
      <c r="BP20" s="818">
        <v>0</v>
      </c>
      <c r="BQ20" s="817">
        <v>0</v>
      </c>
      <c r="BR20" s="818">
        <v>0</v>
      </c>
      <c r="BS20" s="817">
        <v>0</v>
      </c>
      <c r="BT20" s="818">
        <v>0</v>
      </c>
      <c r="BU20" s="817">
        <v>0</v>
      </c>
      <c r="BV20" s="818">
        <v>0</v>
      </c>
      <c r="BW20" s="817">
        <v>0</v>
      </c>
      <c r="BX20" s="818">
        <v>0</v>
      </c>
      <c r="BY20" s="817">
        <v>0</v>
      </c>
      <c r="BZ20" s="818">
        <v>0</v>
      </c>
      <c r="CA20" s="819">
        <v>0</v>
      </c>
      <c r="CB20" s="772"/>
      <c r="CC20" s="801"/>
      <c r="CD20" s="772"/>
      <c r="CE20" s="802"/>
      <c r="CF20" s="772"/>
      <c r="CG20" s="816">
        <v>71985</v>
      </c>
      <c r="CH20" s="817">
        <v>71372</v>
      </c>
      <c r="CI20" s="818">
        <v>71372</v>
      </c>
      <c r="CJ20" s="817">
        <v>71372</v>
      </c>
      <c r="CK20" s="818">
        <v>71372</v>
      </c>
      <c r="CL20" s="817">
        <v>71372</v>
      </c>
      <c r="CM20" s="818">
        <v>71372</v>
      </c>
      <c r="CN20" s="817">
        <v>71368</v>
      </c>
      <c r="CO20" s="818">
        <v>71368</v>
      </c>
      <c r="CP20" s="817">
        <v>71368</v>
      </c>
      <c r="CQ20" s="818">
        <v>63835</v>
      </c>
      <c r="CR20" s="817">
        <v>62894</v>
      </c>
      <c r="CS20" s="818">
        <v>62894</v>
      </c>
      <c r="CT20" s="817">
        <v>62790</v>
      </c>
      <c r="CU20" s="818">
        <v>62790</v>
      </c>
      <c r="CV20" s="817">
        <v>62680</v>
      </c>
      <c r="CW20" s="818">
        <v>23031</v>
      </c>
      <c r="CX20" s="817">
        <v>23031</v>
      </c>
      <c r="CY20" s="818">
        <v>23031</v>
      </c>
      <c r="CZ20" s="817">
        <v>23031</v>
      </c>
      <c r="DA20" s="818">
        <v>0</v>
      </c>
      <c r="DB20" s="817">
        <v>0</v>
      </c>
      <c r="DC20" s="818">
        <v>0</v>
      </c>
      <c r="DD20" s="817">
        <v>0</v>
      </c>
      <c r="DE20" s="818">
        <v>0</v>
      </c>
      <c r="DF20" s="817">
        <v>0</v>
      </c>
      <c r="DG20" s="818">
        <v>0</v>
      </c>
      <c r="DH20" s="817">
        <v>0</v>
      </c>
      <c r="DI20" s="818">
        <v>0</v>
      </c>
      <c r="DJ20" s="817">
        <v>0</v>
      </c>
      <c r="DK20" s="818">
        <v>0</v>
      </c>
      <c r="DL20" s="817">
        <v>0</v>
      </c>
      <c r="DM20" s="818">
        <v>0</v>
      </c>
      <c r="DN20" s="817">
        <v>0</v>
      </c>
      <c r="DO20" s="818">
        <v>0</v>
      </c>
      <c r="DP20" s="819">
        <v>0</v>
      </c>
      <c r="DQ20" s="772"/>
      <c r="DR20" s="803"/>
      <c r="DS20" s="772"/>
      <c r="DT20" s="816">
        <v>5</v>
      </c>
      <c r="DU20" s="817">
        <v>5</v>
      </c>
      <c r="DV20" s="818">
        <v>5</v>
      </c>
      <c r="DW20" s="817">
        <v>5</v>
      </c>
      <c r="DX20" s="818">
        <v>5</v>
      </c>
      <c r="DY20" s="817">
        <v>5</v>
      </c>
      <c r="DZ20" s="818">
        <v>5</v>
      </c>
      <c r="EA20" s="817">
        <v>5</v>
      </c>
      <c r="EB20" s="818">
        <v>5</v>
      </c>
      <c r="EC20" s="817">
        <v>5</v>
      </c>
      <c r="ED20" s="818">
        <v>4</v>
      </c>
      <c r="EE20" s="817">
        <v>4</v>
      </c>
      <c r="EF20" s="818">
        <v>4</v>
      </c>
      <c r="EG20" s="817">
        <v>4</v>
      </c>
      <c r="EH20" s="818">
        <v>4</v>
      </c>
      <c r="EI20" s="817">
        <v>4</v>
      </c>
      <c r="EJ20" s="818">
        <v>1</v>
      </c>
      <c r="EK20" s="817">
        <v>1</v>
      </c>
      <c r="EL20" s="818">
        <v>1</v>
      </c>
      <c r="EM20" s="817">
        <v>1</v>
      </c>
      <c r="EN20" s="818">
        <v>0</v>
      </c>
      <c r="EO20" s="817">
        <v>0</v>
      </c>
      <c r="EP20" s="818">
        <v>0</v>
      </c>
      <c r="EQ20" s="817">
        <v>0</v>
      </c>
      <c r="ER20" s="818">
        <v>0</v>
      </c>
      <c r="ES20" s="817">
        <v>0</v>
      </c>
      <c r="ET20" s="818">
        <v>0</v>
      </c>
      <c r="EU20" s="817">
        <v>0</v>
      </c>
      <c r="EV20" s="818">
        <v>0</v>
      </c>
      <c r="EW20" s="817">
        <v>0</v>
      </c>
      <c r="EX20" s="818">
        <v>0</v>
      </c>
      <c r="EY20" s="817">
        <v>0</v>
      </c>
      <c r="EZ20" s="818">
        <v>0</v>
      </c>
      <c r="FA20" s="817">
        <v>0</v>
      </c>
      <c r="FB20" s="818">
        <v>0</v>
      </c>
      <c r="FC20" s="819">
        <v>0</v>
      </c>
      <c r="FD20" s="772"/>
      <c r="FE20" s="804"/>
      <c r="FF20" s="772"/>
      <c r="FG20" s="805"/>
      <c r="FI20" s="820" t="b">
        <v>0</v>
      </c>
    </row>
    <row r="21" spans="2:165">
      <c r="B21" s="821">
        <v>151</v>
      </c>
      <c r="C21" s="822" t="s">
        <v>96</v>
      </c>
      <c r="E21" s="823">
        <v>697</v>
      </c>
      <c r="F21" s="824">
        <v>689</v>
      </c>
      <c r="G21" s="825">
        <v>689</v>
      </c>
      <c r="H21" s="824">
        <v>689</v>
      </c>
      <c r="I21" s="825">
        <v>689</v>
      </c>
      <c r="J21" s="824">
        <v>689</v>
      </c>
      <c r="K21" s="825">
        <v>689</v>
      </c>
      <c r="L21" s="824">
        <v>687</v>
      </c>
      <c r="M21" s="825">
        <v>687</v>
      </c>
      <c r="N21" s="824">
        <v>687</v>
      </c>
      <c r="O21" s="825">
        <v>583</v>
      </c>
      <c r="P21" s="824">
        <v>578</v>
      </c>
      <c r="Q21" s="825">
        <v>578</v>
      </c>
      <c r="R21" s="824">
        <v>560</v>
      </c>
      <c r="S21" s="825">
        <v>560</v>
      </c>
      <c r="T21" s="824">
        <v>558</v>
      </c>
      <c r="U21" s="825">
        <v>233</v>
      </c>
      <c r="V21" s="824">
        <v>233</v>
      </c>
      <c r="W21" s="825">
        <v>233</v>
      </c>
      <c r="X21" s="824">
        <v>233</v>
      </c>
      <c r="Y21" s="825">
        <v>0</v>
      </c>
      <c r="Z21" s="824">
        <v>0</v>
      </c>
      <c r="AA21" s="825">
        <v>0</v>
      </c>
      <c r="AB21" s="824">
        <v>0</v>
      </c>
      <c r="AC21" s="825">
        <v>0</v>
      </c>
      <c r="AD21" s="824">
        <v>0</v>
      </c>
      <c r="AE21" s="825">
        <v>0</v>
      </c>
      <c r="AF21" s="824">
        <v>0</v>
      </c>
      <c r="AG21" s="825">
        <v>0</v>
      </c>
      <c r="AH21" s="824">
        <v>0</v>
      </c>
      <c r="AI21" s="825">
        <v>0</v>
      </c>
      <c r="AJ21" s="824">
        <v>0</v>
      </c>
      <c r="AK21" s="825">
        <v>0</v>
      </c>
      <c r="AL21" s="824">
        <v>0</v>
      </c>
      <c r="AM21" s="825">
        <v>0</v>
      </c>
      <c r="AN21" s="826">
        <v>0</v>
      </c>
      <c r="AO21" s="772"/>
      <c r="AP21" s="790"/>
      <c r="AQ21" s="772"/>
      <c r="AR21" s="823">
        <v>0</v>
      </c>
      <c r="AS21" s="824">
        <v>0</v>
      </c>
      <c r="AT21" s="825">
        <v>0</v>
      </c>
      <c r="AU21" s="824">
        <v>0</v>
      </c>
      <c r="AV21" s="825">
        <v>0</v>
      </c>
      <c r="AW21" s="824">
        <v>0</v>
      </c>
      <c r="AX21" s="825">
        <v>0</v>
      </c>
      <c r="AY21" s="824">
        <v>0</v>
      </c>
      <c r="AZ21" s="825">
        <v>0</v>
      </c>
      <c r="BA21" s="824">
        <v>0</v>
      </c>
      <c r="BB21" s="825">
        <v>0</v>
      </c>
      <c r="BC21" s="824">
        <v>0</v>
      </c>
      <c r="BD21" s="825">
        <v>0</v>
      </c>
      <c r="BE21" s="824">
        <v>0</v>
      </c>
      <c r="BF21" s="825">
        <v>0</v>
      </c>
      <c r="BG21" s="824">
        <v>0</v>
      </c>
      <c r="BH21" s="825">
        <v>0</v>
      </c>
      <c r="BI21" s="824">
        <v>0</v>
      </c>
      <c r="BJ21" s="825">
        <v>0</v>
      </c>
      <c r="BK21" s="824">
        <v>0</v>
      </c>
      <c r="BL21" s="825">
        <v>0</v>
      </c>
      <c r="BM21" s="824">
        <v>0</v>
      </c>
      <c r="BN21" s="825">
        <v>0</v>
      </c>
      <c r="BO21" s="824">
        <v>0</v>
      </c>
      <c r="BP21" s="825">
        <v>0</v>
      </c>
      <c r="BQ21" s="824">
        <v>0</v>
      </c>
      <c r="BR21" s="825">
        <v>0</v>
      </c>
      <c r="BS21" s="824">
        <v>0</v>
      </c>
      <c r="BT21" s="825">
        <v>0</v>
      </c>
      <c r="BU21" s="824">
        <v>0</v>
      </c>
      <c r="BV21" s="825">
        <v>0</v>
      </c>
      <c r="BW21" s="824">
        <v>0</v>
      </c>
      <c r="BX21" s="825">
        <v>0</v>
      </c>
      <c r="BY21" s="824">
        <v>0</v>
      </c>
      <c r="BZ21" s="825">
        <v>0</v>
      </c>
      <c r="CA21" s="826">
        <v>0</v>
      </c>
      <c r="CB21" s="772"/>
      <c r="CC21" s="801"/>
      <c r="CD21" s="772"/>
      <c r="CE21" s="802"/>
      <c r="CF21" s="772"/>
      <c r="CG21" s="823">
        <v>1141</v>
      </c>
      <c r="CH21" s="824">
        <v>1128</v>
      </c>
      <c r="CI21" s="825">
        <v>1128</v>
      </c>
      <c r="CJ21" s="824">
        <v>1128</v>
      </c>
      <c r="CK21" s="825">
        <v>1128</v>
      </c>
      <c r="CL21" s="824">
        <v>1128</v>
      </c>
      <c r="CM21" s="825">
        <v>1128</v>
      </c>
      <c r="CN21" s="824">
        <v>1125</v>
      </c>
      <c r="CO21" s="825">
        <v>1125</v>
      </c>
      <c r="CP21" s="824">
        <v>1125</v>
      </c>
      <c r="CQ21" s="825">
        <v>954</v>
      </c>
      <c r="CR21" s="824">
        <v>946</v>
      </c>
      <c r="CS21" s="825">
        <v>946</v>
      </c>
      <c r="CT21" s="824">
        <v>917</v>
      </c>
      <c r="CU21" s="825">
        <v>917</v>
      </c>
      <c r="CV21" s="824">
        <v>914</v>
      </c>
      <c r="CW21" s="825">
        <v>382</v>
      </c>
      <c r="CX21" s="824">
        <v>382</v>
      </c>
      <c r="CY21" s="825">
        <v>382</v>
      </c>
      <c r="CZ21" s="824">
        <v>382</v>
      </c>
      <c r="DA21" s="825">
        <v>0</v>
      </c>
      <c r="DB21" s="824">
        <v>0</v>
      </c>
      <c r="DC21" s="825">
        <v>0</v>
      </c>
      <c r="DD21" s="824">
        <v>0</v>
      </c>
      <c r="DE21" s="825">
        <v>0</v>
      </c>
      <c r="DF21" s="824">
        <v>0</v>
      </c>
      <c r="DG21" s="825">
        <v>0</v>
      </c>
      <c r="DH21" s="824">
        <v>0</v>
      </c>
      <c r="DI21" s="825">
        <v>0</v>
      </c>
      <c r="DJ21" s="824">
        <v>0</v>
      </c>
      <c r="DK21" s="825">
        <v>0</v>
      </c>
      <c r="DL21" s="824">
        <v>0</v>
      </c>
      <c r="DM21" s="825">
        <v>0</v>
      </c>
      <c r="DN21" s="824">
        <v>0</v>
      </c>
      <c r="DO21" s="825">
        <v>0</v>
      </c>
      <c r="DP21" s="826">
        <v>0</v>
      </c>
      <c r="DQ21" s="772"/>
      <c r="DR21" s="803"/>
      <c r="DS21" s="772"/>
      <c r="DT21" s="823">
        <v>0</v>
      </c>
      <c r="DU21" s="824">
        <v>0</v>
      </c>
      <c r="DV21" s="825">
        <v>0</v>
      </c>
      <c r="DW21" s="824">
        <v>0</v>
      </c>
      <c r="DX21" s="825">
        <v>0</v>
      </c>
      <c r="DY21" s="824">
        <v>0</v>
      </c>
      <c r="DZ21" s="825">
        <v>0</v>
      </c>
      <c r="EA21" s="824">
        <v>0</v>
      </c>
      <c r="EB21" s="825">
        <v>0</v>
      </c>
      <c r="EC21" s="824">
        <v>0</v>
      </c>
      <c r="ED21" s="825">
        <v>0</v>
      </c>
      <c r="EE21" s="824">
        <v>0</v>
      </c>
      <c r="EF21" s="825">
        <v>0</v>
      </c>
      <c r="EG21" s="824">
        <v>0</v>
      </c>
      <c r="EH21" s="825">
        <v>0</v>
      </c>
      <c r="EI21" s="824">
        <v>0</v>
      </c>
      <c r="EJ21" s="825">
        <v>0</v>
      </c>
      <c r="EK21" s="824">
        <v>0</v>
      </c>
      <c r="EL21" s="825">
        <v>0</v>
      </c>
      <c r="EM21" s="824">
        <v>0</v>
      </c>
      <c r="EN21" s="825">
        <v>0</v>
      </c>
      <c r="EO21" s="824">
        <v>0</v>
      </c>
      <c r="EP21" s="825">
        <v>0</v>
      </c>
      <c r="EQ21" s="824">
        <v>0</v>
      </c>
      <c r="ER21" s="825">
        <v>0</v>
      </c>
      <c r="ES21" s="824">
        <v>0</v>
      </c>
      <c r="ET21" s="825">
        <v>0</v>
      </c>
      <c r="EU21" s="824">
        <v>0</v>
      </c>
      <c r="EV21" s="825">
        <v>0</v>
      </c>
      <c r="EW21" s="824">
        <v>0</v>
      </c>
      <c r="EX21" s="825">
        <v>0</v>
      </c>
      <c r="EY21" s="824">
        <v>0</v>
      </c>
      <c r="EZ21" s="825">
        <v>0</v>
      </c>
      <c r="FA21" s="824">
        <v>0</v>
      </c>
      <c r="FB21" s="825">
        <v>0</v>
      </c>
      <c r="FC21" s="826">
        <v>0</v>
      </c>
      <c r="FD21" s="772"/>
      <c r="FE21" s="804"/>
      <c r="FF21" s="772"/>
      <c r="FG21" s="805"/>
      <c r="FI21" s="827" t="b">
        <v>0</v>
      </c>
    </row>
    <row r="22" spans="2:165">
      <c r="B22" s="814">
        <v>152</v>
      </c>
      <c r="C22" s="828" t="s">
        <v>653</v>
      </c>
      <c r="E22" s="816">
        <v>4285</v>
      </c>
      <c r="F22" s="817">
        <v>4285</v>
      </c>
      <c r="G22" s="818">
        <v>4285</v>
      </c>
      <c r="H22" s="817">
        <v>4285</v>
      </c>
      <c r="I22" s="818">
        <v>4285</v>
      </c>
      <c r="J22" s="817">
        <v>4285</v>
      </c>
      <c r="K22" s="818">
        <v>4285</v>
      </c>
      <c r="L22" s="817">
        <v>4285</v>
      </c>
      <c r="M22" s="818">
        <v>4285</v>
      </c>
      <c r="N22" s="817">
        <v>4285</v>
      </c>
      <c r="O22" s="818">
        <v>4285</v>
      </c>
      <c r="P22" s="817">
        <v>4285</v>
      </c>
      <c r="Q22" s="818">
        <v>4285</v>
      </c>
      <c r="R22" s="817">
        <v>4285</v>
      </c>
      <c r="S22" s="818">
        <v>4285</v>
      </c>
      <c r="T22" s="817">
        <v>4285</v>
      </c>
      <c r="U22" s="818">
        <v>4285</v>
      </c>
      <c r="V22" s="817">
        <v>4285</v>
      </c>
      <c r="W22" s="818">
        <v>4285</v>
      </c>
      <c r="X22" s="817">
        <v>0</v>
      </c>
      <c r="Y22" s="818">
        <v>0</v>
      </c>
      <c r="Z22" s="817">
        <v>0</v>
      </c>
      <c r="AA22" s="818">
        <v>0</v>
      </c>
      <c r="AB22" s="817">
        <v>0</v>
      </c>
      <c r="AC22" s="818">
        <v>0</v>
      </c>
      <c r="AD22" s="817">
        <v>0</v>
      </c>
      <c r="AE22" s="818">
        <v>0</v>
      </c>
      <c r="AF22" s="817">
        <v>0</v>
      </c>
      <c r="AG22" s="818">
        <v>0</v>
      </c>
      <c r="AH22" s="817">
        <v>0</v>
      </c>
      <c r="AI22" s="818">
        <v>0</v>
      </c>
      <c r="AJ22" s="817">
        <v>0</v>
      </c>
      <c r="AK22" s="818">
        <v>0</v>
      </c>
      <c r="AL22" s="817">
        <v>0</v>
      </c>
      <c r="AM22" s="818">
        <v>0</v>
      </c>
      <c r="AN22" s="819">
        <v>0</v>
      </c>
      <c r="AO22" s="772"/>
      <c r="AP22" s="790"/>
      <c r="AQ22" s="772"/>
      <c r="AR22" s="816">
        <v>2</v>
      </c>
      <c r="AS22" s="817">
        <v>2</v>
      </c>
      <c r="AT22" s="818">
        <v>2</v>
      </c>
      <c r="AU22" s="817">
        <v>2</v>
      </c>
      <c r="AV22" s="818">
        <v>2</v>
      </c>
      <c r="AW22" s="817">
        <v>2</v>
      </c>
      <c r="AX22" s="818">
        <v>2</v>
      </c>
      <c r="AY22" s="817">
        <v>2</v>
      </c>
      <c r="AZ22" s="818">
        <v>2</v>
      </c>
      <c r="BA22" s="817">
        <v>2</v>
      </c>
      <c r="BB22" s="818">
        <v>2</v>
      </c>
      <c r="BC22" s="817">
        <v>2</v>
      </c>
      <c r="BD22" s="818">
        <v>2</v>
      </c>
      <c r="BE22" s="817">
        <v>2</v>
      </c>
      <c r="BF22" s="818">
        <v>2</v>
      </c>
      <c r="BG22" s="817">
        <v>2</v>
      </c>
      <c r="BH22" s="818">
        <v>2</v>
      </c>
      <c r="BI22" s="817">
        <v>2</v>
      </c>
      <c r="BJ22" s="818">
        <v>2</v>
      </c>
      <c r="BK22" s="817">
        <v>0</v>
      </c>
      <c r="BL22" s="818">
        <v>0</v>
      </c>
      <c r="BM22" s="817">
        <v>0</v>
      </c>
      <c r="BN22" s="818">
        <v>0</v>
      </c>
      <c r="BO22" s="817">
        <v>0</v>
      </c>
      <c r="BP22" s="818">
        <v>0</v>
      </c>
      <c r="BQ22" s="817">
        <v>0</v>
      </c>
      <c r="BR22" s="818">
        <v>0</v>
      </c>
      <c r="BS22" s="817">
        <v>0</v>
      </c>
      <c r="BT22" s="818">
        <v>0</v>
      </c>
      <c r="BU22" s="817">
        <v>0</v>
      </c>
      <c r="BV22" s="818">
        <v>0</v>
      </c>
      <c r="BW22" s="817">
        <v>0</v>
      </c>
      <c r="BX22" s="818">
        <v>0</v>
      </c>
      <c r="BY22" s="817">
        <v>0</v>
      </c>
      <c r="BZ22" s="818">
        <v>0</v>
      </c>
      <c r="CA22" s="819">
        <v>0</v>
      </c>
      <c r="CB22" s="772"/>
      <c r="CC22" s="801"/>
      <c r="CD22" s="772"/>
      <c r="CE22" s="802"/>
      <c r="CF22" s="772"/>
      <c r="CG22" s="816">
        <v>1934</v>
      </c>
      <c r="CH22" s="817">
        <v>1934</v>
      </c>
      <c r="CI22" s="818">
        <v>1934</v>
      </c>
      <c r="CJ22" s="817">
        <v>1934</v>
      </c>
      <c r="CK22" s="818">
        <v>1934</v>
      </c>
      <c r="CL22" s="817">
        <v>1934</v>
      </c>
      <c r="CM22" s="818">
        <v>1934</v>
      </c>
      <c r="CN22" s="817">
        <v>1934</v>
      </c>
      <c r="CO22" s="818">
        <v>1934</v>
      </c>
      <c r="CP22" s="817">
        <v>1934</v>
      </c>
      <c r="CQ22" s="818">
        <v>1934</v>
      </c>
      <c r="CR22" s="817">
        <v>1934</v>
      </c>
      <c r="CS22" s="818">
        <v>1934</v>
      </c>
      <c r="CT22" s="817">
        <v>1934</v>
      </c>
      <c r="CU22" s="818">
        <v>1934</v>
      </c>
      <c r="CV22" s="817">
        <v>1934</v>
      </c>
      <c r="CW22" s="818">
        <v>1934</v>
      </c>
      <c r="CX22" s="817">
        <v>1934</v>
      </c>
      <c r="CY22" s="818">
        <v>1934</v>
      </c>
      <c r="CZ22" s="817">
        <v>0</v>
      </c>
      <c r="DA22" s="818">
        <v>0</v>
      </c>
      <c r="DB22" s="817">
        <v>0</v>
      </c>
      <c r="DC22" s="818">
        <v>0</v>
      </c>
      <c r="DD22" s="817">
        <v>0</v>
      </c>
      <c r="DE22" s="818">
        <v>0</v>
      </c>
      <c r="DF22" s="817">
        <v>0</v>
      </c>
      <c r="DG22" s="818">
        <v>0</v>
      </c>
      <c r="DH22" s="817">
        <v>0</v>
      </c>
      <c r="DI22" s="818">
        <v>0</v>
      </c>
      <c r="DJ22" s="817">
        <v>0</v>
      </c>
      <c r="DK22" s="818">
        <v>0</v>
      </c>
      <c r="DL22" s="817">
        <v>0</v>
      </c>
      <c r="DM22" s="818">
        <v>0</v>
      </c>
      <c r="DN22" s="817">
        <v>0</v>
      </c>
      <c r="DO22" s="818">
        <v>0</v>
      </c>
      <c r="DP22" s="819">
        <v>0</v>
      </c>
      <c r="DQ22" s="772"/>
      <c r="DR22" s="803"/>
      <c r="DS22" s="772"/>
      <c r="DT22" s="816">
        <v>1</v>
      </c>
      <c r="DU22" s="817">
        <v>1</v>
      </c>
      <c r="DV22" s="818">
        <v>1</v>
      </c>
      <c r="DW22" s="817">
        <v>1</v>
      </c>
      <c r="DX22" s="818">
        <v>1</v>
      </c>
      <c r="DY22" s="817">
        <v>1</v>
      </c>
      <c r="DZ22" s="818">
        <v>1</v>
      </c>
      <c r="EA22" s="817">
        <v>1</v>
      </c>
      <c r="EB22" s="818">
        <v>1</v>
      </c>
      <c r="EC22" s="817">
        <v>1</v>
      </c>
      <c r="ED22" s="818">
        <v>1</v>
      </c>
      <c r="EE22" s="817">
        <v>1</v>
      </c>
      <c r="EF22" s="818">
        <v>1</v>
      </c>
      <c r="EG22" s="817">
        <v>1</v>
      </c>
      <c r="EH22" s="818">
        <v>1</v>
      </c>
      <c r="EI22" s="817">
        <v>1</v>
      </c>
      <c r="EJ22" s="818">
        <v>1</v>
      </c>
      <c r="EK22" s="817">
        <v>1</v>
      </c>
      <c r="EL22" s="818">
        <v>1</v>
      </c>
      <c r="EM22" s="817">
        <v>0</v>
      </c>
      <c r="EN22" s="818">
        <v>0</v>
      </c>
      <c r="EO22" s="817">
        <v>0</v>
      </c>
      <c r="EP22" s="818">
        <v>0</v>
      </c>
      <c r="EQ22" s="817">
        <v>0</v>
      </c>
      <c r="ER22" s="818">
        <v>0</v>
      </c>
      <c r="ES22" s="817">
        <v>0</v>
      </c>
      <c r="ET22" s="818">
        <v>0</v>
      </c>
      <c r="EU22" s="817">
        <v>0</v>
      </c>
      <c r="EV22" s="818">
        <v>0</v>
      </c>
      <c r="EW22" s="817">
        <v>0</v>
      </c>
      <c r="EX22" s="818">
        <v>0</v>
      </c>
      <c r="EY22" s="817">
        <v>0</v>
      </c>
      <c r="EZ22" s="818">
        <v>0</v>
      </c>
      <c r="FA22" s="817">
        <v>0</v>
      </c>
      <c r="FB22" s="818">
        <v>0</v>
      </c>
      <c r="FC22" s="819">
        <v>0</v>
      </c>
      <c r="FD22" s="772"/>
      <c r="FE22" s="804"/>
      <c r="FF22" s="772"/>
      <c r="FG22" s="805"/>
      <c r="FI22" s="820" t="b">
        <v>0</v>
      </c>
    </row>
    <row r="23" spans="2:165">
      <c r="B23" s="829">
        <v>154</v>
      </c>
      <c r="C23" s="830" t="s">
        <v>99</v>
      </c>
      <c r="E23" s="831">
        <v>11166</v>
      </c>
      <c r="F23" s="832">
        <v>11166</v>
      </c>
      <c r="G23" s="833">
        <v>11166</v>
      </c>
      <c r="H23" s="832">
        <v>11166</v>
      </c>
      <c r="I23" s="833">
        <v>177102</v>
      </c>
      <c r="J23" s="832">
        <v>177102</v>
      </c>
      <c r="K23" s="833">
        <v>177102</v>
      </c>
      <c r="L23" s="832">
        <v>177102</v>
      </c>
      <c r="M23" s="833">
        <v>177102</v>
      </c>
      <c r="N23" s="832">
        <v>177102</v>
      </c>
      <c r="O23" s="833">
        <v>177102</v>
      </c>
      <c r="P23" s="832">
        <v>177102</v>
      </c>
      <c r="Q23" s="833">
        <v>177102</v>
      </c>
      <c r="R23" s="832">
        <v>123971</v>
      </c>
      <c r="S23" s="833">
        <v>0</v>
      </c>
      <c r="T23" s="832">
        <v>0</v>
      </c>
      <c r="U23" s="833">
        <v>0</v>
      </c>
      <c r="V23" s="832">
        <v>0</v>
      </c>
      <c r="W23" s="833">
        <v>0</v>
      </c>
      <c r="X23" s="832">
        <v>0</v>
      </c>
      <c r="Y23" s="833">
        <v>0</v>
      </c>
      <c r="Z23" s="832">
        <v>0</v>
      </c>
      <c r="AA23" s="833">
        <v>0</v>
      </c>
      <c r="AB23" s="832">
        <v>0</v>
      </c>
      <c r="AC23" s="833">
        <v>0</v>
      </c>
      <c r="AD23" s="832">
        <v>0</v>
      </c>
      <c r="AE23" s="833">
        <v>0</v>
      </c>
      <c r="AF23" s="832">
        <v>0</v>
      </c>
      <c r="AG23" s="833">
        <v>0</v>
      </c>
      <c r="AH23" s="832">
        <v>0</v>
      </c>
      <c r="AI23" s="833">
        <v>0</v>
      </c>
      <c r="AJ23" s="832">
        <v>0</v>
      </c>
      <c r="AK23" s="833">
        <v>0</v>
      </c>
      <c r="AL23" s="832">
        <v>0</v>
      </c>
      <c r="AM23" s="833">
        <v>0</v>
      </c>
      <c r="AN23" s="834">
        <v>0</v>
      </c>
      <c r="AO23" s="772"/>
      <c r="AP23" s="790"/>
      <c r="AQ23" s="772"/>
      <c r="AR23" s="831">
        <v>2</v>
      </c>
      <c r="AS23" s="832">
        <v>2</v>
      </c>
      <c r="AT23" s="833">
        <v>2</v>
      </c>
      <c r="AU23" s="832">
        <v>2</v>
      </c>
      <c r="AV23" s="833">
        <v>38</v>
      </c>
      <c r="AW23" s="832">
        <v>38</v>
      </c>
      <c r="AX23" s="833">
        <v>38</v>
      </c>
      <c r="AY23" s="832">
        <v>38</v>
      </c>
      <c r="AZ23" s="833">
        <v>38</v>
      </c>
      <c r="BA23" s="832">
        <v>38</v>
      </c>
      <c r="BB23" s="833">
        <v>38</v>
      </c>
      <c r="BC23" s="832">
        <v>38</v>
      </c>
      <c r="BD23" s="833">
        <v>38</v>
      </c>
      <c r="BE23" s="832">
        <v>26</v>
      </c>
      <c r="BF23" s="833">
        <v>0</v>
      </c>
      <c r="BG23" s="832">
        <v>0</v>
      </c>
      <c r="BH23" s="833">
        <v>0</v>
      </c>
      <c r="BI23" s="832">
        <v>0</v>
      </c>
      <c r="BJ23" s="833">
        <v>0</v>
      </c>
      <c r="BK23" s="832">
        <v>0</v>
      </c>
      <c r="BL23" s="833">
        <v>0</v>
      </c>
      <c r="BM23" s="832">
        <v>0</v>
      </c>
      <c r="BN23" s="833">
        <v>0</v>
      </c>
      <c r="BO23" s="832">
        <v>0</v>
      </c>
      <c r="BP23" s="833">
        <v>0</v>
      </c>
      <c r="BQ23" s="832">
        <v>0</v>
      </c>
      <c r="BR23" s="833">
        <v>0</v>
      </c>
      <c r="BS23" s="832">
        <v>0</v>
      </c>
      <c r="BT23" s="833">
        <v>0</v>
      </c>
      <c r="BU23" s="832">
        <v>0</v>
      </c>
      <c r="BV23" s="833">
        <v>0</v>
      </c>
      <c r="BW23" s="832">
        <v>0</v>
      </c>
      <c r="BX23" s="833">
        <v>0</v>
      </c>
      <c r="BY23" s="832">
        <v>0</v>
      </c>
      <c r="BZ23" s="833">
        <v>0</v>
      </c>
      <c r="CA23" s="834">
        <v>0</v>
      </c>
      <c r="CB23" s="772"/>
      <c r="CC23" s="801"/>
      <c r="CD23" s="772"/>
      <c r="CE23" s="802"/>
      <c r="CF23" s="772"/>
      <c r="CG23" s="831">
        <v>9885</v>
      </c>
      <c r="CH23" s="832">
        <v>9885</v>
      </c>
      <c r="CI23" s="833">
        <v>9885</v>
      </c>
      <c r="CJ23" s="832">
        <v>9885</v>
      </c>
      <c r="CK23" s="833">
        <v>156788</v>
      </c>
      <c r="CL23" s="832">
        <v>156788</v>
      </c>
      <c r="CM23" s="833">
        <v>156788</v>
      </c>
      <c r="CN23" s="832">
        <v>156788</v>
      </c>
      <c r="CO23" s="833">
        <v>156788</v>
      </c>
      <c r="CP23" s="832">
        <v>156788</v>
      </c>
      <c r="CQ23" s="833">
        <v>156788</v>
      </c>
      <c r="CR23" s="832">
        <v>156788</v>
      </c>
      <c r="CS23" s="833">
        <v>156788</v>
      </c>
      <c r="CT23" s="832">
        <v>109751</v>
      </c>
      <c r="CU23" s="833">
        <v>0</v>
      </c>
      <c r="CV23" s="832">
        <v>0</v>
      </c>
      <c r="CW23" s="833">
        <v>0</v>
      </c>
      <c r="CX23" s="832">
        <v>0</v>
      </c>
      <c r="CY23" s="833">
        <v>0</v>
      </c>
      <c r="CZ23" s="832">
        <v>0</v>
      </c>
      <c r="DA23" s="833">
        <v>0</v>
      </c>
      <c r="DB23" s="832">
        <v>0</v>
      </c>
      <c r="DC23" s="833">
        <v>0</v>
      </c>
      <c r="DD23" s="832">
        <v>0</v>
      </c>
      <c r="DE23" s="833">
        <v>0</v>
      </c>
      <c r="DF23" s="832">
        <v>0</v>
      </c>
      <c r="DG23" s="833">
        <v>0</v>
      </c>
      <c r="DH23" s="832">
        <v>0</v>
      </c>
      <c r="DI23" s="833">
        <v>0</v>
      </c>
      <c r="DJ23" s="832">
        <v>0</v>
      </c>
      <c r="DK23" s="833">
        <v>0</v>
      </c>
      <c r="DL23" s="832">
        <v>0</v>
      </c>
      <c r="DM23" s="833">
        <v>0</v>
      </c>
      <c r="DN23" s="832">
        <v>0</v>
      </c>
      <c r="DO23" s="833">
        <v>0</v>
      </c>
      <c r="DP23" s="834">
        <v>0</v>
      </c>
      <c r="DQ23" s="772"/>
      <c r="DR23" s="803"/>
      <c r="DS23" s="772"/>
      <c r="DT23" s="831">
        <v>2</v>
      </c>
      <c r="DU23" s="832">
        <v>2</v>
      </c>
      <c r="DV23" s="833">
        <v>2</v>
      </c>
      <c r="DW23" s="832">
        <v>2</v>
      </c>
      <c r="DX23" s="833">
        <v>33</v>
      </c>
      <c r="DY23" s="832">
        <v>33</v>
      </c>
      <c r="DZ23" s="833">
        <v>33</v>
      </c>
      <c r="EA23" s="832">
        <v>33</v>
      </c>
      <c r="EB23" s="833">
        <v>33</v>
      </c>
      <c r="EC23" s="832">
        <v>33</v>
      </c>
      <c r="ED23" s="833">
        <v>33</v>
      </c>
      <c r="EE23" s="832">
        <v>33</v>
      </c>
      <c r="EF23" s="833">
        <v>33</v>
      </c>
      <c r="EG23" s="832">
        <v>23</v>
      </c>
      <c r="EH23" s="833">
        <v>0</v>
      </c>
      <c r="EI23" s="832">
        <v>0</v>
      </c>
      <c r="EJ23" s="833">
        <v>0</v>
      </c>
      <c r="EK23" s="832">
        <v>0</v>
      </c>
      <c r="EL23" s="833">
        <v>0</v>
      </c>
      <c r="EM23" s="832">
        <v>0</v>
      </c>
      <c r="EN23" s="833">
        <v>0</v>
      </c>
      <c r="EO23" s="832">
        <v>0</v>
      </c>
      <c r="EP23" s="833">
        <v>0</v>
      </c>
      <c r="EQ23" s="832">
        <v>0</v>
      </c>
      <c r="ER23" s="833">
        <v>0</v>
      </c>
      <c r="ES23" s="832">
        <v>0</v>
      </c>
      <c r="ET23" s="833">
        <v>0</v>
      </c>
      <c r="EU23" s="832">
        <v>0</v>
      </c>
      <c r="EV23" s="833">
        <v>0</v>
      </c>
      <c r="EW23" s="832">
        <v>0</v>
      </c>
      <c r="EX23" s="833">
        <v>0</v>
      </c>
      <c r="EY23" s="832">
        <v>0</v>
      </c>
      <c r="EZ23" s="833">
        <v>0</v>
      </c>
      <c r="FA23" s="832">
        <v>0</v>
      </c>
      <c r="FB23" s="833">
        <v>0</v>
      </c>
      <c r="FC23" s="834">
        <v>0</v>
      </c>
      <c r="FD23" s="772"/>
      <c r="FE23" s="804"/>
      <c r="FF23" s="772"/>
      <c r="FG23" s="805"/>
      <c r="FI23" s="835" t="b">
        <v>0</v>
      </c>
    </row>
    <row r="24" spans="2:165">
      <c r="B24" s="821">
        <v>155</v>
      </c>
      <c r="C24" s="836" t="s">
        <v>100</v>
      </c>
      <c r="E24" s="823">
        <v>93299</v>
      </c>
      <c r="F24" s="824">
        <v>93299</v>
      </c>
      <c r="G24" s="825">
        <v>93299</v>
      </c>
      <c r="H24" s="824">
        <v>93299</v>
      </c>
      <c r="I24" s="825">
        <v>93299</v>
      </c>
      <c r="J24" s="824">
        <v>93299</v>
      </c>
      <c r="K24" s="825">
        <v>84270</v>
      </c>
      <c r="L24" s="824">
        <v>84270</v>
      </c>
      <c r="M24" s="825">
        <v>84270</v>
      </c>
      <c r="N24" s="824">
        <v>46019</v>
      </c>
      <c r="O24" s="825">
        <v>8582</v>
      </c>
      <c r="P24" s="824">
        <v>8582</v>
      </c>
      <c r="Q24" s="825">
        <v>0</v>
      </c>
      <c r="R24" s="824">
        <v>0</v>
      </c>
      <c r="S24" s="825">
        <v>0</v>
      </c>
      <c r="T24" s="824">
        <v>0</v>
      </c>
      <c r="U24" s="825">
        <v>0</v>
      </c>
      <c r="V24" s="824">
        <v>0</v>
      </c>
      <c r="W24" s="825">
        <v>0</v>
      </c>
      <c r="X24" s="824">
        <v>0</v>
      </c>
      <c r="Y24" s="825">
        <v>0</v>
      </c>
      <c r="Z24" s="824">
        <v>0</v>
      </c>
      <c r="AA24" s="825">
        <v>0</v>
      </c>
      <c r="AB24" s="824">
        <v>0</v>
      </c>
      <c r="AC24" s="825">
        <v>0</v>
      </c>
      <c r="AD24" s="824">
        <v>0</v>
      </c>
      <c r="AE24" s="825">
        <v>0</v>
      </c>
      <c r="AF24" s="824">
        <v>0</v>
      </c>
      <c r="AG24" s="825">
        <v>0</v>
      </c>
      <c r="AH24" s="824">
        <v>0</v>
      </c>
      <c r="AI24" s="825">
        <v>0</v>
      </c>
      <c r="AJ24" s="824">
        <v>0</v>
      </c>
      <c r="AK24" s="825">
        <v>0</v>
      </c>
      <c r="AL24" s="824">
        <v>0</v>
      </c>
      <c r="AM24" s="825">
        <v>0</v>
      </c>
      <c r="AN24" s="826">
        <v>0</v>
      </c>
      <c r="AO24" s="772"/>
      <c r="AP24" s="790"/>
      <c r="AQ24" s="772"/>
      <c r="AR24" s="823">
        <v>11</v>
      </c>
      <c r="AS24" s="824">
        <v>11</v>
      </c>
      <c r="AT24" s="825">
        <v>11</v>
      </c>
      <c r="AU24" s="824">
        <v>11</v>
      </c>
      <c r="AV24" s="825">
        <v>11</v>
      </c>
      <c r="AW24" s="824">
        <v>11</v>
      </c>
      <c r="AX24" s="825">
        <v>10</v>
      </c>
      <c r="AY24" s="824">
        <v>10</v>
      </c>
      <c r="AZ24" s="825">
        <v>10</v>
      </c>
      <c r="BA24" s="824">
        <v>5</v>
      </c>
      <c r="BB24" s="825">
        <v>0</v>
      </c>
      <c r="BC24" s="824">
        <v>0</v>
      </c>
      <c r="BD24" s="825">
        <v>0</v>
      </c>
      <c r="BE24" s="824">
        <v>0</v>
      </c>
      <c r="BF24" s="825">
        <v>0</v>
      </c>
      <c r="BG24" s="824">
        <v>0</v>
      </c>
      <c r="BH24" s="825">
        <v>0</v>
      </c>
      <c r="BI24" s="824">
        <v>0</v>
      </c>
      <c r="BJ24" s="825">
        <v>0</v>
      </c>
      <c r="BK24" s="824">
        <v>0</v>
      </c>
      <c r="BL24" s="825">
        <v>0</v>
      </c>
      <c r="BM24" s="824">
        <v>0</v>
      </c>
      <c r="BN24" s="825">
        <v>0</v>
      </c>
      <c r="BO24" s="824">
        <v>0</v>
      </c>
      <c r="BP24" s="825">
        <v>0</v>
      </c>
      <c r="BQ24" s="824">
        <v>0</v>
      </c>
      <c r="BR24" s="825">
        <v>0</v>
      </c>
      <c r="BS24" s="824">
        <v>0</v>
      </c>
      <c r="BT24" s="825">
        <v>0</v>
      </c>
      <c r="BU24" s="824">
        <v>0</v>
      </c>
      <c r="BV24" s="825">
        <v>0</v>
      </c>
      <c r="BW24" s="824">
        <v>0</v>
      </c>
      <c r="BX24" s="825">
        <v>0</v>
      </c>
      <c r="BY24" s="824">
        <v>0</v>
      </c>
      <c r="BZ24" s="825">
        <v>0</v>
      </c>
      <c r="CA24" s="826">
        <v>0</v>
      </c>
      <c r="CB24" s="772"/>
      <c r="CC24" s="801"/>
      <c r="CD24" s="772"/>
      <c r="CE24" s="802"/>
      <c r="CF24" s="772"/>
      <c r="CG24" s="823">
        <v>70657</v>
      </c>
      <c r="CH24" s="824">
        <v>70657</v>
      </c>
      <c r="CI24" s="825">
        <v>70657</v>
      </c>
      <c r="CJ24" s="824">
        <v>70657</v>
      </c>
      <c r="CK24" s="825">
        <v>70657</v>
      </c>
      <c r="CL24" s="824">
        <v>70657</v>
      </c>
      <c r="CM24" s="825">
        <v>63797</v>
      </c>
      <c r="CN24" s="824">
        <v>63797</v>
      </c>
      <c r="CO24" s="825">
        <v>63797</v>
      </c>
      <c r="CP24" s="824">
        <v>34738</v>
      </c>
      <c r="CQ24" s="825">
        <v>6298</v>
      </c>
      <c r="CR24" s="824">
        <v>6298</v>
      </c>
      <c r="CS24" s="825">
        <v>0</v>
      </c>
      <c r="CT24" s="824">
        <v>0</v>
      </c>
      <c r="CU24" s="825">
        <v>0</v>
      </c>
      <c r="CV24" s="824">
        <v>0</v>
      </c>
      <c r="CW24" s="825">
        <v>0</v>
      </c>
      <c r="CX24" s="824">
        <v>0</v>
      </c>
      <c r="CY24" s="825">
        <v>0</v>
      </c>
      <c r="CZ24" s="824">
        <v>0</v>
      </c>
      <c r="DA24" s="825">
        <v>0</v>
      </c>
      <c r="DB24" s="824">
        <v>0</v>
      </c>
      <c r="DC24" s="825">
        <v>0</v>
      </c>
      <c r="DD24" s="824">
        <v>0</v>
      </c>
      <c r="DE24" s="825">
        <v>0</v>
      </c>
      <c r="DF24" s="824">
        <v>0</v>
      </c>
      <c r="DG24" s="825">
        <v>0</v>
      </c>
      <c r="DH24" s="824">
        <v>0</v>
      </c>
      <c r="DI24" s="825">
        <v>0</v>
      </c>
      <c r="DJ24" s="824">
        <v>0</v>
      </c>
      <c r="DK24" s="825">
        <v>0</v>
      </c>
      <c r="DL24" s="824">
        <v>0</v>
      </c>
      <c r="DM24" s="825">
        <v>0</v>
      </c>
      <c r="DN24" s="824">
        <v>0</v>
      </c>
      <c r="DO24" s="825">
        <v>0</v>
      </c>
      <c r="DP24" s="826">
        <v>0</v>
      </c>
      <c r="DQ24" s="772"/>
      <c r="DR24" s="803"/>
      <c r="DS24" s="772"/>
      <c r="DT24" s="823">
        <v>8</v>
      </c>
      <c r="DU24" s="824">
        <v>8</v>
      </c>
      <c r="DV24" s="825">
        <v>8</v>
      </c>
      <c r="DW24" s="824">
        <v>8</v>
      </c>
      <c r="DX24" s="825">
        <v>8</v>
      </c>
      <c r="DY24" s="824">
        <v>8</v>
      </c>
      <c r="DZ24" s="825">
        <v>7</v>
      </c>
      <c r="EA24" s="824">
        <v>7</v>
      </c>
      <c r="EB24" s="825">
        <v>7</v>
      </c>
      <c r="EC24" s="824">
        <v>3</v>
      </c>
      <c r="ED24" s="825">
        <v>0</v>
      </c>
      <c r="EE24" s="824">
        <v>0</v>
      </c>
      <c r="EF24" s="825">
        <v>0</v>
      </c>
      <c r="EG24" s="824">
        <v>0</v>
      </c>
      <c r="EH24" s="825">
        <v>0</v>
      </c>
      <c r="EI24" s="824">
        <v>0</v>
      </c>
      <c r="EJ24" s="825">
        <v>0</v>
      </c>
      <c r="EK24" s="824">
        <v>0</v>
      </c>
      <c r="EL24" s="825">
        <v>0</v>
      </c>
      <c r="EM24" s="824">
        <v>0</v>
      </c>
      <c r="EN24" s="825">
        <v>0</v>
      </c>
      <c r="EO24" s="824">
        <v>0</v>
      </c>
      <c r="EP24" s="825">
        <v>0</v>
      </c>
      <c r="EQ24" s="824">
        <v>0</v>
      </c>
      <c r="ER24" s="825">
        <v>0</v>
      </c>
      <c r="ES24" s="824">
        <v>0</v>
      </c>
      <c r="ET24" s="825">
        <v>0</v>
      </c>
      <c r="EU24" s="824">
        <v>0</v>
      </c>
      <c r="EV24" s="825">
        <v>0</v>
      </c>
      <c r="EW24" s="824">
        <v>0</v>
      </c>
      <c r="EX24" s="825">
        <v>0</v>
      </c>
      <c r="EY24" s="824">
        <v>0</v>
      </c>
      <c r="EZ24" s="825">
        <v>0</v>
      </c>
      <c r="FA24" s="824">
        <v>0</v>
      </c>
      <c r="FB24" s="825">
        <v>0</v>
      </c>
      <c r="FC24" s="826">
        <v>0</v>
      </c>
      <c r="FD24" s="772"/>
      <c r="FE24" s="804"/>
      <c r="FF24" s="772"/>
      <c r="FG24" s="805"/>
      <c r="FI24" s="827" t="b">
        <v>0</v>
      </c>
    </row>
    <row r="25" spans="2:165">
      <c r="B25" s="849" t="s">
        <v>1051</v>
      </c>
      <c r="C25" s="850"/>
      <c r="E25" s="846">
        <v>153422</v>
      </c>
      <c r="F25" s="846">
        <v>153039</v>
      </c>
      <c r="G25" s="846">
        <v>153039</v>
      </c>
      <c r="H25" s="846">
        <v>153039</v>
      </c>
      <c r="I25" s="846">
        <v>318975</v>
      </c>
      <c r="J25" s="846">
        <v>318975</v>
      </c>
      <c r="K25" s="846">
        <v>309946</v>
      </c>
      <c r="L25" s="846">
        <v>309942</v>
      </c>
      <c r="M25" s="846">
        <v>309942</v>
      </c>
      <c r="N25" s="846">
        <v>271691</v>
      </c>
      <c r="O25" s="846">
        <v>229548</v>
      </c>
      <c r="P25" s="846">
        <v>228968</v>
      </c>
      <c r="Q25" s="846">
        <v>220386</v>
      </c>
      <c r="R25" s="846">
        <v>167173</v>
      </c>
      <c r="S25" s="846">
        <v>43202</v>
      </c>
      <c r="T25" s="846">
        <v>43133</v>
      </c>
      <c r="U25" s="846">
        <v>18587</v>
      </c>
      <c r="V25" s="846">
        <v>18587</v>
      </c>
      <c r="W25" s="846">
        <v>18587</v>
      </c>
      <c r="X25" s="846">
        <v>14302</v>
      </c>
      <c r="Y25" s="846">
        <v>0</v>
      </c>
      <c r="Z25" s="846">
        <v>0</v>
      </c>
      <c r="AA25" s="846">
        <v>0</v>
      </c>
      <c r="AB25" s="846">
        <v>0</v>
      </c>
      <c r="AC25" s="846">
        <v>0</v>
      </c>
      <c r="AD25" s="846">
        <v>0</v>
      </c>
      <c r="AE25" s="846">
        <v>0</v>
      </c>
      <c r="AF25" s="846">
        <v>0</v>
      </c>
      <c r="AG25" s="846">
        <v>0</v>
      </c>
      <c r="AH25" s="846">
        <v>0</v>
      </c>
      <c r="AI25" s="846">
        <v>0</v>
      </c>
      <c r="AJ25" s="846">
        <v>0</v>
      </c>
      <c r="AK25" s="846">
        <v>0</v>
      </c>
      <c r="AL25" s="846">
        <v>0</v>
      </c>
      <c r="AM25" s="846">
        <v>0</v>
      </c>
      <c r="AN25" s="846">
        <v>0</v>
      </c>
      <c r="AO25" s="772"/>
      <c r="AP25" s="790"/>
      <c r="AQ25" s="772"/>
      <c r="AR25" s="846">
        <v>18</v>
      </c>
      <c r="AS25" s="846">
        <v>18</v>
      </c>
      <c r="AT25" s="846">
        <v>18</v>
      </c>
      <c r="AU25" s="846">
        <v>18</v>
      </c>
      <c r="AV25" s="846">
        <v>54</v>
      </c>
      <c r="AW25" s="846">
        <v>54</v>
      </c>
      <c r="AX25" s="846">
        <v>53</v>
      </c>
      <c r="AY25" s="846">
        <v>53</v>
      </c>
      <c r="AZ25" s="846">
        <v>53</v>
      </c>
      <c r="BA25" s="846">
        <v>48</v>
      </c>
      <c r="BB25" s="846">
        <v>42</v>
      </c>
      <c r="BC25" s="846">
        <v>42</v>
      </c>
      <c r="BD25" s="846">
        <v>42</v>
      </c>
      <c r="BE25" s="846">
        <v>30</v>
      </c>
      <c r="BF25" s="846">
        <v>4</v>
      </c>
      <c r="BG25" s="846">
        <v>4</v>
      </c>
      <c r="BH25" s="846">
        <v>3</v>
      </c>
      <c r="BI25" s="846">
        <v>3</v>
      </c>
      <c r="BJ25" s="846">
        <v>3</v>
      </c>
      <c r="BK25" s="846">
        <v>1</v>
      </c>
      <c r="BL25" s="846">
        <v>0</v>
      </c>
      <c r="BM25" s="846">
        <v>0</v>
      </c>
      <c r="BN25" s="846">
        <v>0</v>
      </c>
      <c r="BO25" s="846">
        <v>0</v>
      </c>
      <c r="BP25" s="846">
        <v>0</v>
      </c>
      <c r="BQ25" s="846">
        <v>0</v>
      </c>
      <c r="BR25" s="846">
        <v>0</v>
      </c>
      <c r="BS25" s="846">
        <v>0</v>
      </c>
      <c r="BT25" s="846">
        <v>0</v>
      </c>
      <c r="BU25" s="846">
        <v>0</v>
      </c>
      <c r="BV25" s="846">
        <v>0</v>
      </c>
      <c r="BW25" s="846">
        <v>0</v>
      </c>
      <c r="BX25" s="846">
        <v>0</v>
      </c>
      <c r="BY25" s="846">
        <v>0</v>
      </c>
      <c r="BZ25" s="846">
        <v>0</v>
      </c>
      <c r="CA25" s="846">
        <v>0</v>
      </c>
      <c r="CB25" s="772"/>
      <c r="CC25" s="801"/>
      <c r="CD25" s="772"/>
      <c r="CE25" s="802"/>
      <c r="CF25" s="772"/>
      <c r="CG25" s="846">
        <f>SUM(CG20:CG24)</f>
        <v>155602</v>
      </c>
      <c r="CH25" s="846">
        <f t="shared" ref="CH25:DP25" si="2">SUM(CH20:CH24)</f>
        <v>154976</v>
      </c>
      <c r="CI25" s="846">
        <f t="shared" si="2"/>
        <v>154976</v>
      </c>
      <c r="CJ25" s="846">
        <f t="shared" si="2"/>
        <v>154976</v>
      </c>
      <c r="CK25" s="846">
        <f t="shared" si="2"/>
        <v>301879</v>
      </c>
      <c r="CL25" s="846">
        <f t="shared" si="2"/>
        <v>301879</v>
      </c>
      <c r="CM25" s="846">
        <f t="shared" si="2"/>
        <v>295019</v>
      </c>
      <c r="CN25" s="846">
        <f t="shared" si="2"/>
        <v>295012</v>
      </c>
      <c r="CO25" s="846">
        <f t="shared" si="2"/>
        <v>295012</v>
      </c>
      <c r="CP25" s="846">
        <f t="shared" si="2"/>
        <v>265953</v>
      </c>
      <c r="CQ25" s="846">
        <f t="shared" si="2"/>
        <v>229809</v>
      </c>
      <c r="CR25" s="846">
        <f t="shared" si="2"/>
        <v>228860</v>
      </c>
      <c r="CS25" s="846">
        <f t="shared" si="2"/>
        <v>222562</v>
      </c>
      <c r="CT25" s="846">
        <f t="shared" si="2"/>
        <v>175392</v>
      </c>
      <c r="CU25" s="846">
        <f t="shared" si="2"/>
        <v>65641</v>
      </c>
      <c r="CV25" s="846">
        <f t="shared" si="2"/>
        <v>65528</v>
      </c>
      <c r="CW25" s="846">
        <f t="shared" si="2"/>
        <v>25347</v>
      </c>
      <c r="CX25" s="846">
        <f t="shared" si="2"/>
        <v>25347</v>
      </c>
      <c r="CY25" s="846">
        <f t="shared" si="2"/>
        <v>25347</v>
      </c>
      <c r="CZ25" s="846">
        <f t="shared" si="2"/>
        <v>23413</v>
      </c>
      <c r="DA25" s="846">
        <f t="shared" si="2"/>
        <v>0</v>
      </c>
      <c r="DB25" s="846">
        <f t="shared" si="2"/>
        <v>0</v>
      </c>
      <c r="DC25" s="846">
        <f t="shared" si="2"/>
        <v>0</v>
      </c>
      <c r="DD25" s="846">
        <f t="shared" si="2"/>
        <v>0</v>
      </c>
      <c r="DE25" s="846">
        <f t="shared" si="2"/>
        <v>0</v>
      </c>
      <c r="DF25" s="846">
        <f t="shared" si="2"/>
        <v>0</v>
      </c>
      <c r="DG25" s="846">
        <f t="shared" si="2"/>
        <v>0</v>
      </c>
      <c r="DH25" s="846">
        <f t="shared" si="2"/>
        <v>0</v>
      </c>
      <c r="DI25" s="846">
        <f t="shared" si="2"/>
        <v>0</v>
      </c>
      <c r="DJ25" s="846">
        <f t="shared" si="2"/>
        <v>0</v>
      </c>
      <c r="DK25" s="846">
        <f t="shared" si="2"/>
        <v>0</v>
      </c>
      <c r="DL25" s="846">
        <f t="shared" si="2"/>
        <v>0</v>
      </c>
      <c r="DM25" s="846">
        <f t="shared" si="2"/>
        <v>0</v>
      </c>
      <c r="DN25" s="846">
        <f t="shared" si="2"/>
        <v>0</v>
      </c>
      <c r="DO25" s="846">
        <f t="shared" si="2"/>
        <v>0</v>
      </c>
      <c r="DP25" s="846">
        <f t="shared" si="2"/>
        <v>0</v>
      </c>
      <c r="DQ25" s="772"/>
      <c r="DR25" s="803"/>
      <c r="DS25" s="772"/>
      <c r="DT25" s="846">
        <f>SUM(DT20:DT24)</f>
        <v>16</v>
      </c>
      <c r="DU25" s="846">
        <f t="shared" ref="DU25:FC25" si="3">SUM(DU20:DU24)</f>
        <v>16</v>
      </c>
      <c r="DV25" s="846">
        <f t="shared" si="3"/>
        <v>16</v>
      </c>
      <c r="DW25" s="846">
        <f t="shared" si="3"/>
        <v>16</v>
      </c>
      <c r="DX25" s="846">
        <f t="shared" si="3"/>
        <v>47</v>
      </c>
      <c r="DY25" s="846">
        <f t="shared" si="3"/>
        <v>47</v>
      </c>
      <c r="DZ25" s="846">
        <f t="shared" si="3"/>
        <v>46</v>
      </c>
      <c r="EA25" s="846">
        <f t="shared" si="3"/>
        <v>46</v>
      </c>
      <c r="EB25" s="846">
        <f t="shared" si="3"/>
        <v>46</v>
      </c>
      <c r="EC25" s="846">
        <f t="shared" si="3"/>
        <v>42</v>
      </c>
      <c r="ED25" s="846">
        <f t="shared" si="3"/>
        <v>38</v>
      </c>
      <c r="EE25" s="846">
        <f t="shared" si="3"/>
        <v>38</v>
      </c>
      <c r="EF25" s="846">
        <f t="shared" si="3"/>
        <v>38</v>
      </c>
      <c r="EG25" s="846">
        <f t="shared" si="3"/>
        <v>28</v>
      </c>
      <c r="EH25" s="846">
        <f t="shared" si="3"/>
        <v>5</v>
      </c>
      <c r="EI25" s="846">
        <f t="shared" si="3"/>
        <v>5</v>
      </c>
      <c r="EJ25" s="846">
        <f t="shared" si="3"/>
        <v>2</v>
      </c>
      <c r="EK25" s="846">
        <f t="shared" si="3"/>
        <v>2</v>
      </c>
      <c r="EL25" s="846">
        <f t="shared" si="3"/>
        <v>2</v>
      </c>
      <c r="EM25" s="846">
        <f t="shared" si="3"/>
        <v>1</v>
      </c>
      <c r="EN25" s="846">
        <f t="shared" si="3"/>
        <v>0</v>
      </c>
      <c r="EO25" s="846">
        <f t="shared" si="3"/>
        <v>0</v>
      </c>
      <c r="EP25" s="846">
        <f t="shared" si="3"/>
        <v>0</v>
      </c>
      <c r="EQ25" s="846">
        <f t="shared" si="3"/>
        <v>0</v>
      </c>
      <c r="ER25" s="846">
        <f t="shared" si="3"/>
        <v>0</v>
      </c>
      <c r="ES25" s="846">
        <f t="shared" si="3"/>
        <v>0</v>
      </c>
      <c r="ET25" s="846">
        <f t="shared" si="3"/>
        <v>0</v>
      </c>
      <c r="EU25" s="846">
        <f t="shared" si="3"/>
        <v>0</v>
      </c>
      <c r="EV25" s="846">
        <f t="shared" si="3"/>
        <v>0</v>
      </c>
      <c r="EW25" s="846">
        <f t="shared" si="3"/>
        <v>0</v>
      </c>
      <c r="EX25" s="846">
        <f t="shared" si="3"/>
        <v>0</v>
      </c>
      <c r="EY25" s="846">
        <f t="shared" si="3"/>
        <v>0</v>
      </c>
      <c r="EZ25" s="846">
        <f t="shared" si="3"/>
        <v>0</v>
      </c>
      <c r="FA25" s="846">
        <f t="shared" si="3"/>
        <v>0</v>
      </c>
      <c r="FB25" s="846">
        <f t="shared" si="3"/>
        <v>0</v>
      </c>
      <c r="FC25" s="846">
        <f t="shared" si="3"/>
        <v>0</v>
      </c>
      <c r="FD25" s="772"/>
      <c r="FE25" s="804"/>
      <c r="FF25" s="772"/>
      <c r="FG25" s="805"/>
      <c r="FI25" s="846"/>
    </row>
    <row r="26" spans="2:165">
      <c r="B26" s="847"/>
      <c r="C26" s="847"/>
      <c r="E26" s="848"/>
      <c r="F26" s="848"/>
      <c r="G26" s="848"/>
      <c r="H26" s="848"/>
      <c r="I26" s="848"/>
      <c r="J26" s="848"/>
      <c r="K26" s="848"/>
      <c r="L26" s="848"/>
      <c r="M26" s="848"/>
      <c r="N26" s="848"/>
      <c r="O26" s="848"/>
      <c r="P26" s="848"/>
      <c r="Q26" s="848"/>
      <c r="R26" s="848"/>
      <c r="S26" s="848"/>
      <c r="T26" s="848"/>
      <c r="U26" s="848"/>
      <c r="V26" s="848"/>
      <c r="W26" s="848"/>
      <c r="X26" s="848"/>
      <c r="Y26" s="848"/>
      <c r="Z26" s="848"/>
      <c r="AA26" s="848"/>
      <c r="AB26" s="848"/>
      <c r="AC26" s="848"/>
      <c r="AD26" s="848"/>
      <c r="AE26" s="848"/>
      <c r="AF26" s="848"/>
      <c r="AG26" s="848"/>
      <c r="AH26" s="848"/>
      <c r="AI26" s="848"/>
      <c r="AJ26" s="848"/>
      <c r="AK26" s="848"/>
      <c r="AL26" s="848"/>
      <c r="AM26" s="848"/>
      <c r="AN26" s="848"/>
      <c r="AO26" s="772"/>
      <c r="AP26" s="790"/>
      <c r="AQ26" s="772"/>
      <c r="AR26" s="848"/>
      <c r="AS26" s="848"/>
      <c r="AT26" s="848"/>
      <c r="AU26" s="848"/>
      <c r="AV26" s="848"/>
      <c r="AW26" s="848"/>
      <c r="AX26" s="848"/>
      <c r="AY26" s="848"/>
      <c r="AZ26" s="848"/>
      <c r="BA26" s="848"/>
      <c r="BB26" s="848"/>
      <c r="BC26" s="848"/>
      <c r="BD26" s="848"/>
      <c r="BE26" s="848"/>
      <c r="BF26" s="848"/>
      <c r="BG26" s="848"/>
      <c r="BH26" s="848"/>
      <c r="BI26" s="848"/>
      <c r="BJ26" s="848"/>
      <c r="BK26" s="848"/>
      <c r="BL26" s="848"/>
      <c r="BM26" s="848"/>
      <c r="BN26" s="848"/>
      <c r="BO26" s="848"/>
      <c r="BP26" s="848"/>
      <c r="BQ26" s="848"/>
      <c r="BR26" s="848"/>
      <c r="BS26" s="848"/>
      <c r="BT26" s="848"/>
      <c r="BU26" s="848"/>
      <c r="BV26" s="848"/>
      <c r="BW26" s="848"/>
      <c r="BX26" s="848"/>
      <c r="BY26" s="848"/>
      <c r="BZ26" s="848"/>
      <c r="CA26" s="848"/>
      <c r="CB26" s="772"/>
      <c r="CC26" s="801"/>
      <c r="CD26" s="772"/>
      <c r="CE26" s="802"/>
      <c r="CF26" s="772"/>
      <c r="CG26" s="848"/>
      <c r="CH26" s="848"/>
      <c r="CI26" s="848"/>
      <c r="CJ26" s="848"/>
      <c r="CK26" s="848"/>
      <c r="CL26" s="848"/>
      <c r="CM26" s="848"/>
      <c r="CN26" s="848"/>
      <c r="CO26" s="848"/>
      <c r="CP26" s="848"/>
      <c r="CQ26" s="848"/>
      <c r="CR26" s="848"/>
      <c r="CS26" s="848"/>
      <c r="CT26" s="848"/>
      <c r="CU26" s="848"/>
      <c r="CV26" s="848"/>
      <c r="CW26" s="848"/>
      <c r="CX26" s="848"/>
      <c r="CY26" s="848"/>
      <c r="CZ26" s="848"/>
      <c r="DA26" s="848"/>
      <c r="DB26" s="848"/>
      <c r="DC26" s="848"/>
      <c r="DD26" s="848"/>
      <c r="DE26" s="848"/>
      <c r="DF26" s="848"/>
      <c r="DG26" s="848"/>
      <c r="DH26" s="848"/>
      <c r="DI26" s="848"/>
      <c r="DJ26" s="848"/>
      <c r="DK26" s="848"/>
      <c r="DL26" s="848"/>
      <c r="DM26" s="848"/>
      <c r="DN26" s="848"/>
      <c r="DO26" s="848"/>
      <c r="DP26" s="848"/>
      <c r="DQ26" s="772"/>
      <c r="DR26" s="803"/>
      <c r="DS26" s="772"/>
      <c r="DT26" s="848"/>
      <c r="DU26" s="848"/>
      <c r="DV26" s="848"/>
      <c r="DW26" s="848"/>
      <c r="DX26" s="848"/>
      <c r="DY26" s="848"/>
      <c r="DZ26" s="848"/>
      <c r="EA26" s="848"/>
      <c r="EB26" s="848"/>
      <c r="EC26" s="848"/>
      <c r="ED26" s="848"/>
      <c r="EE26" s="848"/>
      <c r="EF26" s="848"/>
      <c r="EG26" s="848"/>
      <c r="EH26" s="848"/>
      <c r="EI26" s="848"/>
      <c r="EJ26" s="848"/>
      <c r="EK26" s="848"/>
      <c r="EL26" s="848"/>
      <c r="EM26" s="848"/>
      <c r="EN26" s="848"/>
      <c r="EO26" s="848"/>
      <c r="EP26" s="848"/>
      <c r="EQ26" s="848"/>
      <c r="ER26" s="848"/>
      <c r="ES26" s="848"/>
      <c r="ET26" s="848"/>
      <c r="EU26" s="848"/>
      <c r="EV26" s="848"/>
      <c r="EW26" s="848"/>
      <c r="EX26" s="848"/>
      <c r="EY26" s="848"/>
      <c r="EZ26" s="848"/>
      <c r="FA26" s="848"/>
      <c r="FB26" s="848"/>
      <c r="FC26" s="848"/>
      <c r="FD26" s="772"/>
      <c r="FE26" s="804"/>
      <c r="FF26" s="772"/>
      <c r="FG26" s="805"/>
      <c r="FI26" s="848"/>
    </row>
    <row r="27" spans="2:165">
      <c r="B27" s="849" t="s">
        <v>1052</v>
      </c>
      <c r="C27" s="850"/>
      <c r="E27" s="851"/>
      <c r="F27" s="852"/>
      <c r="G27" s="852"/>
      <c r="H27" s="852"/>
      <c r="I27" s="852"/>
      <c r="J27" s="852"/>
      <c r="K27" s="852"/>
      <c r="L27" s="852"/>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2"/>
      <c r="AJ27" s="852"/>
      <c r="AK27" s="852"/>
      <c r="AL27" s="852"/>
      <c r="AM27" s="852"/>
      <c r="AN27" s="853"/>
      <c r="AO27" s="772"/>
      <c r="AP27" s="790"/>
      <c r="AQ27" s="772"/>
      <c r="AR27" s="851"/>
      <c r="AS27" s="852"/>
      <c r="AT27" s="852"/>
      <c r="AU27" s="852"/>
      <c r="AV27" s="852"/>
      <c r="AW27" s="852"/>
      <c r="AX27" s="852"/>
      <c r="AY27" s="852"/>
      <c r="AZ27" s="852"/>
      <c r="BA27" s="852"/>
      <c r="BB27" s="852"/>
      <c r="BC27" s="852"/>
      <c r="BD27" s="852"/>
      <c r="BE27" s="852"/>
      <c r="BF27" s="852"/>
      <c r="BG27" s="852"/>
      <c r="BH27" s="852"/>
      <c r="BI27" s="852"/>
      <c r="BJ27" s="852"/>
      <c r="BK27" s="852"/>
      <c r="BL27" s="852"/>
      <c r="BM27" s="852"/>
      <c r="BN27" s="852"/>
      <c r="BO27" s="852"/>
      <c r="BP27" s="852"/>
      <c r="BQ27" s="852"/>
      <c r="BR27" s="852"/>
      <c r="BS27" s="852"/>
      <c r="BT27" s="852"/>
      <c r="BU27" s="852"/>
      <c r="BV27" s="852"/>
      <c r="BW27" s="852"/>
      <c r="BX27" s="852"/>
      <c r="BY27" s="852"/>
      <c r="BZ27" s="852"/>
      <c r="CA27" s="853"/>
      <c r="CB27" s="772"/>
      <c r="CC27" s="801"/>
      <c r="CD27" s="772"/>
      <c r="CE27" s="802"/>
      <c r="CF27" s="772"/>
      <c r="CG27" s="851"/>
      <c r="CH27" s="852"/>
      <c r="CI27" s="852"/>
      <c r="CJ27" s="852"/>
      <c r="CK27" s="852"/>
      <c r="CL27" s="852"/>
      <c r="CM27" s="852"/>
      <c r="CN27" s="852"/>
      <c r="CO27" s="852"/>
      <c r="CP27" s="852"/>
      <c r="CQ27" s="852"/>
      <c r="CR27" s="852"/>
      <c r="CS27" s="852"/>
      <c r="CT27" s="852"/>
      <c r="CU27" s="852"/>
      <c r="CV27" s="852"/>
      <c r="CW27" s="852"/>
      <c r="CX27" s="852"/>
      <c r="CY27" s="852"/>
      <c r="CZ27" s="852"/>
      <c r="DA27" s="852"/>
      <c r="DB27" s="852"/>
      <c r="DC27" s="852"/>
      <c r="DD27" s="852"/>
      <c r="DE27" s="852"/>
      <c r="DF27" s="852"/>
      <c r="DG27" s="852"/>
      <c r="DH27" s="852"/>
      <c r="DI27" s="852"/>
      <c r="DJ27" s="852"/>
      <c r="DK27" s="852"/>
      <c r="DL27" s="852"/>
      <c r="DM27" s="852"/>
      <c r="DN27" s="852"/>
      <c r="DO27" s="852"/>
      <c r="DP27" s="853"/>
      <c r="DQ27" s="772"/>
      <c r="DR27" s="803"/>
      <c r="DS27" s="772"/>
      <c r="DT27" s="851"/>
      <c r="DU27" s="852"/>
      <c r="DV27" s="852"/>
      <c r="DW27" s="852"/>
      <c r="DX27" s="852"/>
      <c r="DY27" s="852"/>
      <c r="DZ27" s="852"/>
      <c r="EA27" s="852"/>
      <c r="EB27" s="852"/>
      <c r="EC27" s="852"/>
      <c r="ED27" s="852"/>
      <c r="EE27" s="852"/>
      <c r="EF27" s="852"/>
      <c r="EG27" s="852"/>
      <c r="EH27" s="852"/>
      <c r="EI27" s="852"/>
      <c r="EJ27" s="852"/>
      <c r="EK27" s="852"/>
      <c r="EL27" s="852"/>
      <c r="EM27" s="852"/>
      <c r="EN27" s="852"/>
      <c r="EO27" s="852"/>
      <c r="EP27" s="852"/>
      <c r="EQ27" s="852"/>
      <c r="ER27" s="852"/>
      <c r="ES27" s="852"/>
      <c r="ET27" s="852"/>
      <c r="EU27" s="852"/>
      <c r="EV27" s="852"/>
      <c r="EW27" s="852"/>
      <c r="EX27" s="852"/>
      <c r="EY27" s="852"/>
      <c r="EZ27" s="852"/>
      <c r="FA27" s="852"/>
      <c r="FB27" s="852"/>
      <c r="FC27" s="853"/>
      <c r="FD27" s="772"/>
      <c r="FE27" s="804"/>
      <c r="FF27" s="772"/>
      <c r="FG27" s="805"/>
      <c r="FI27" s="854"/>
    </row>
    <row r="28" spans="2:165">
      <c r="B28" s="821">
        <v>237</v>
      </c>
      <c r="C28" s="836" t="s">
        <v>100</v>
      </c>
      <c r="E28" s="823">
        <v>278544</v>
      </c>
      <c r="F28" s="824">
        <v>278544</v>
      </c>
      <c r="G28" s="825">
        <v>360644</v>
      </c>
      <c r="H28" s="824">
        <v>367339</v>
      </c>
      <c r="I28" s="825">
        <v>367339</v>
      </c>
      <c r="J28" s="824">
        <v>367339</v>
      </c>
      <c r="K28" s="825">
        <v>455654</v>
      </c>
      <c r="L28" s="824">
        <v>455654</v>
      </c>
      <c r="M28" s="825">
        <v>474868</v>
      </c>
      <c r="N28" s="824">
        <v>455029</v>
      </c>
      <c r="O28" s="825">
        <v>380131</v>
      </c>
      <c r="P28" s="824">
        <v>368942</v>
      </c>
      <c r="Q28" s="825">
        <v>271207</v>
      </c>
      <c r="R28" s="824">
        <v>271207</v>
      </c>
      <c r="S28" s="825">
        <v>271207</v>
      </c>
      <c r="T28" s="824">
        <v>178517</v>
      </c>
      <c r="U28" s="825">
        <v>-26375</v>
      </c>
      <c r="V28" s="824">
        <v>-26375</v>
      </c>
      <c r="W28" s="825">
        <v>-26375</v>
      </c>
      <c r="X28" s="824">
        <v>-26375</v>
      </c>
      <c r="Y28" s="825">
        <v>0</v>
      </c>
      <c r="Z28" s="824">
        <v>0</v>
      </c>
      <c r="AA28" s="825">
        <v>0</v>
      </c>
      <c r="AB28" s="824">
        <v>0</v>
      </c>
      <c r="AC28" s="825">
        <v>0</v>
      </c>
      <c r="AD28" s="824">
        <v>0</v>
      </c>
      <c r="AE28" s="825">
        <v>0</v>
      </c>
      <c r="AF28" s="824">
        <v>0</v>
      </c>
      <c r="AG28" s="825">
        <v>0</v>
      </c>
      <c r="AH28" s="824">
        <v>0</v>
      </c>
      <c r="AI28" s="825">
        <v>0</v>
      </c>
      <c r="AJ28" s="824">
        <v>0</v>
      </c>
      <c r="AK28" s="825">
        <v>0</v>
      </c>
      <c r="AL28" s="824">
        <v>0</v>
      </c>
      <c r="AM28" s="825">
        <v>0</v>
      </c>
      <c r="AN28" s="826">
        <v>0</v>
      </c>
      <c r="AO28" s="772"/>
      <c r="AP28" s="790"/>
      <c r="AQ28" s="772"/>
      <c r="AR28" s="823">
        <v>16</v>
      </c>
      <c r="AS28" s="824">
        <v>16</v>
      </c>
      <c r="AT28" s="825">
        <v>42</v>
      </c>
      <c r="AU28" s="824">
        <v>44</v>
      </c>
      <c r="AV28" s="825">
        <v>44</v>
      </c>
      <c r="AW28" s="824">
        <v>44</v>
      </c>
      <c r="AX28" s="825">
        <v>59</v>
      </c>
      <c r="AY28" s="824">
        <v>59</v>
      </c>
      <c r="AZ28" s="825">
        <v>64</v>
      </c>
      <c r="BA28" s="824">
        <v>60</v>
      </c>
      <c r="BB28" s="825">
        <v>46</v>
      </c>
      <c r="BC28" s="824">
        <v>44</v>
      </c>
      <c r="BD28" s="825">
        <v>21</v>
      </c>
      <c r="BE28" s="824">
        <v>21</v>
      </c>
      <c r="BF28" s="825">
        <v>21</v>
      </c>
      <c r="BG28" s="824">
        <v>12</v>
      </c>
      <c r="BH28" s="825">
        <v>-8</v>
      </c>
      <c r="BI28" s="824">
        <v>-8</v>
      </c>
      <c r="BJ28" s="825">
        <v>-8</v>
      </c>
      <c r="BK28" s="824">
        <v>-8</v>
      </c>
      <c r="BL28" s="825">
        <v>0</v>
      </c>
      <c r="BM28" s="824">
        <v>0</v>
      </c>
      <c r="BN28" s="825">
        <v>0</v>
      </c>
      <c r="BO28" s="824">
        <v>0</v>
      </c>
      <c r="BP28" s="825">
        <v>0</v>
      </c>
      <c r="BQ28" s="824">
        <v>0</v>
      </c>
      <c r="BR28" s="825">
        <v>0</v>
      </c>
      <c r="BS28" s="824">
        <v>0</v>
      </c>
      <c r="BT28" s="825">
        <v>0</v>
      </c>
      <c r="BU28" s="824">
        <v>0</v>
      </c>
      <c r="BV28" s="825">
        <v>0</v>
      </c>
      <c r="BW28" s="824">
        <v>0</v>
      </c>
      <c r="BX28" s="825">
        <v>0</v>
      </c>
      <c r="BY28" s="824">
        <v>0</v>
      </c>
      <c r="BZ28" s="825">
        <v>0</v>
      </c>
      <c r="CA28" s="826">
        <v>0</v>
      </c>
      <c r="CB28" s="772"/>
      <c r="CC28" s="801"/>
      <c r="CD28" s="772"/>
      <c r="CE28" s="802"/>
      <c r="CF28" s="772"/>
      <c r="CG28" s="823">
        <v>180361</v>
      </c>
      <c r="CH28" s="824">
        <v>180361</v>
      </c>
      <c r="CI28" s="825">
        <v>245827</v>
      </c>
      <c r="CJ28" s="824">
        <v>251165</v>
      </c>
      <c r="CK28" s="825">
        <v>251165</v>
      </c>
      <c r="CL28" s="824">
        <v>251165</v>
      </c>
      <c r="CM28" s="825">
        <v>313165</v>
      </c>
      <c r="CN28" s="824">
        <v>313165</v>
      </c>
      <c r="CO28" s="825">
        <v>326097</v>
      </c>
      <c r="CP28" s="824">
        <v>314592</v>
      </c>
      <c r="CQ28" s="825">
        <v>265252</v>
      </c>
      <c r="CR28" s="824">
        <v>257722</v>
      </c>
      <c r="CS28" s="825">
        <v>179244</v>
      </c>
      <c r="CT28" s="824">
        <v>179244</v>
      </c>
      <c r="CU28" s="825">
        <v>179244</v>
      </c>
      <c r="CV28" s="824">
        <v>116863</v>
      </c>
      <c r="CW28" s="825">
        <v>-21031</v>
      </c>
      <c r="CX28" s="824">
        <v>-21031</v>
      </c>
      <c r="CY28" s="825">
        <v>-21031</v>
      </c>
      <c r="CZ28" s="824">
        <v>-21031</v>
      </c>
      <c r="DA28" s="825">
        <v>0</v>
      </c>
      <c r="DB28" s="824">
        <v>0</v>
      </c>
      <c r="DC28" s="825">
        <v>0</v>
      </c>
      <c r="DD28" s="824">
        <v>0</v>
      </c>
      <c r="DE28" s="825">
        <v>0</v>
      </c>
      <c r="DF28" s="824">
        <v>0</v>
      </c>
      <c r="DG28" s="825">
        <v>0</v>
      </c>
      <c r="DH28" s="824">
        <v>0</v>
      </c>
      <c r="DI28" s="825">
        <v>0</v>
      </c>
      <c r="DJ28" s="824">
        <v>0</v>
      </c>
      <c r="DK28" s="825">
        <v>0</v>
      </c>
      <c r="DL28" s="824">
        <v>0</v>
      </c>
      <c r="DM28" s="825">
        <v>0</v>
      </c>
      <c r="DN28" s="824">
        <v>0</v>
      </c>
      <c r="DO28" s="825">
        <v>0</v>
      </c>
      <c r="DP28" s="826">
        <v>0</v>
      </c>
      <c r="DQ28" s="772"/>
      <c r="DR28" s="803"/>
      <c r="DS28" s="772"/>
      <c r="DT28" s="823">
        <v>9</v>
      </c>
      <c r="DU28" s="824">
        <v>9</v>
      </c>
      <c r="DV28" s="825">
        <v>29</v>
      </c>
      <c r="DW28" s="824">
        <v>31</v>
      </c>
      <c r="DX28" s="825">
        <v>31</v>
      </c>
      <c r="DY28" s="824">
        <v>31</v>
      </c>
      <c r="DZ28" s="825">
        <v>42</v>
      </c>
      <c r="EA28" s="824">
        <v>42</v>
      </c>
      <c r="EB28" s="825">
        <v>45</v>
      </c>
      <c r="EC28" s="824">
        <v>42</v>
      </c>
      <c r="ED28" s="825">
        <v>33</v>
      </c>
      <c r="EE28" s="824">
        <v>32</v>
      </c>
      <c r="EF28" s="825">
        <v>13</v>
      </c>
      <c r="EG28" s="824">
        <v>13</v>
      </c>
      <c r="EH28" s="825">
        <v>13</v>
      </c>
      <c r="EI28" s="824">
        <v>7</v>
      </c>
      <c r="EJ28" s="825">
        <v>-7</v>
      </c>
      <c r="EK28" s="824">
        <v>-7</v>
      </c>
      <c r="EL28" s="825">
        <v>-7</v>
      </c>
      <c r="EM28" s="824">
        <v>-7</v>
      </c>
      <c r="EN28" s="825">
        <v>0</v>
      </c>
      <c r="EO28" s="824">
        <v>0</v>
      </c>
      <c r="EP28" s="825">
        <v>0</v>
      </c>
      <c r="EQ28" s="824">
        <v>0</v>
      </c>
      <c r="ER28" s="825">
        <v>0</v>
      </c>
      <c r="ES28" s="824">
        <v>0</v>
      </c>
      <c r="ET28" s="825">
        <v>0</v>
      </c>
      <c r="EU28" s="824">
        <v>0</v>
      </c>
      <c r="EV28" s="825">
        <v>0</v>
      </c>
      <c r="EW28" s="824">
        <v>0</v>
      </c>
      <c r="EX28" s="825">
        <v>0</v>
      </c>
      <c r="EY28" s="824">
        <v>0</v>
      </c>
      <c r="EZ28" s="825">
        <v>0</v>
      </c>
      <c r="FA28" s="824">
        <v>0</v>
      </c>
      <c r="FB28" s="825">
        <v>0</v>
      </c>
      <c r="FC28" s="826">
        <v>0</v>
      </c>
      <c r="FD28" s="772"/>
      <c r="FE28" s="804"/>
      <c r="FF28" s="772"/>
      <c r="FG28" s="805"/>
      <c r="FI28" s="827" t="b">
        <v>0</v>
      </c>
    </row>
    <row r="29" spans="2:165">
      <c r="B29" s="814">
        <v>238</v>
      </c>
      <c r="C29" s="815" t="s">
        <v>101</v>
      </c>
      <c r="E29" s="816">
        <v>-20576</v>
      </c>
      <c r="F29" s="817">
        <v>-7447</v>
      </c>
      <c r="G29" s="818">
        <v>3879</v>
      </c>
      <c r="H29" s="817">
        <v>6465</v>
      </c>
      <c r="I29" s="818">
        <v>6465</v>
      </c>
      <c r="J29" s="817">
        <v>6465</v>
      </c>
      <c r="K29" s="818">
        <v>6465</v>
      </c>
      <c r="L29" s="817">
        <v>6465</v>
      </c>
      <c r="M29" s="818">
        <v>6465</v>
      </c>
      <c r="N29" s="817">
        <v>6465</v>
      </c>
      <c r="O29" s="818">
        <v>6465</v>
      </c>
      <c r="P29" s="817">
        <v>3563</v>
      </c>
      <c r="Q29" s="818">
        <v>0</v>
      </c>
      <c r="R29" s="817">
        <v>0</v>
      </c>
      <c r="S29" s="818">
        <v>0</v>
      </c>
      <c r="T29" s="817">
        <v>0</v>
      </c>
      <c r="U29" s="818">
        <v>0</v>
      </c>
      <c r="V29" s="817">
        <v>0</v>
      </c>
      <c r="W29" s="818">
        <v>0</v>
      </c>
      <c r="X29" s="817">
        <v>0</v>
      </c>
      <c r="Y29" s="818">
        <v>0</v>
      </c>
      <c r="Z29" s="817">
        <v>0</v>
      </c>
      <c r="AA29" s="818">
        <v>0</v>
      </c>
      <c r="AB29" s="817">
        <v>0</v>
      </c>
      <c r="AC29" s="818">
        <v>0</v>
      </c>
      <c r="AD29" s="817">
        <v>0</v>
      </c>
      <c r="AE29" s="818">
        <v>0</v>
      </c>
      <c r="AF29" s="817">
        <v>0</v>
      </c>
      <c r="AG29" s="818">
        <v>0</v>
      </c>
      <c r="AH29" s="817">
        <v>0</v>
      </c>
      <c r="AI29" s="818">
        <v>0</v>
      </c>
      <c r="AJ29" s="817">
        <v>0</v>
      </c>
      <c r="AK29" s="818">
        <v>0</v>
      </c>
      <c r="AL29" s="817">
        <v>0</v>
      </c>
      <c r="AM29" s="818">
        <v>0</v>
      </c>
      <c r="AN29" s="819">
        <v>0</v>
      </c>
      <c r="AO29" s="772"/>
      <c r="AP29" s="790"/>
      <c r="AQ29" s="772"/>
      <c r="AR29" s="816">
        <v>-5</v>
      </c>
      <c r="AS29" s="817">
        <v>-2</v>
      </c>
      <c r="AT29" s="818">
        <v>1</v>
      </c>
      <c r="AU29" s="817">
        <v>2</v>
      </c>
      <c r="AV29" s="818">
        <v>2</v>
      </c>
      <c r="AW29" s="817">
        <v>2</v>
      </c>
      <c r="AX29" s="818">
        <v>2</v>
      </c>
      <c r="AY29" s="817">
        <v>2</v>
      </c>
      <c r="AZ29" s="818">
        <v>2</v>
      </c>
      <c r="BA29" s="817">
        <v>2</v>
      </c>
      <c r="BB29" s="818">
        <v>2</v>
      </c>
      <c r="BC29" s="817">
        <v>1</v>
      </c>
      <c r="BD29" s="818">
        <v>0</v>
      </c>
      <c r="BE29" s="817">
        <v>0</v>
      </c>
      <c r="BF29" s="818">
        <v>0</v>
      </c>
      <c r="BG29" s="817">
        <v>0</v>
      </c>
      <c r="BH29" s="818">
        <v>0</v>
      </c>
      <c r="BI29" s="817">
        <v>0</v>
      </c>
      <c r="BJ29" s="818">
        <v>0</v>
      </c>
      <c r="BK29" s="817">
        <v>0</v>
      </c>
      <c r="BL29" s="818">
        <v>0</v>
      </c>
      <c r="BM29" s="817">
        <v>0</v>
      </c>
      <c r="BN29" s="818">
        <v>0</v>
      </c>
      <c r="BO29" s="817">
        <v>0</v>
      </c>
      <c r="BP29" s="818">
        <v>0</v>
      </c>
      <c r="BQ29" s="817">
        <v>0</v>
      </c>
      <c r="BR29" s="818">
        <v>0</v>
      </c>
      <c r="BS29" s="817">
        <v>0</v>
      </c>
      <c r="BT29" s="818">
        <v>0</v>
      </c>
      <c r="BU29" s="817">
        <v>0</v>
      </c>
      <c r="BV29" s="818">
        <v>0</v>
      </c>
      <c r="BW29" s="817">
        <v>0</v>
      </c>
      <c r="BX29" s="818">
        <v>0</v>
      </c>
      <c r="BY29" s="817">
        <v>0</v>
      </c>
      <c r="BZ29" s="818">
        <v>0</v>
      </c>
      <c r="CA29" s="819">
        <v>0</v>
      </c>
      <c r="CB29" s="772"/>
      <c r="CC29" s="801"/>
      <c r="CD29" s="772"/>
      <c r="CE29" s="802"/>
      <c r="CF29" s="772"/>
      <c r="CG29" s="816">
        <v>-18321</v>
      </c>
      <c r="CH29" s="817">
        <v>-6631</v>
      </c>
      <c r="CI29" s="818">
        <v>3454</v>
      </c>
      <c r="CJ29" s="817">
        <v>5757</v>
      </c>
      <c r="CK29" s="818">
        <v>5757</v>
      </c>
      <c r="CL29" s="817">
        <v>5757</v>
      </c>
      <c r="CM29" s="818">
        <v>5757</v>
      </c>
      <c r="CN29" s="817">
        <v>5757</v>
      </c>
      <c r="CO29" s="818">
        <v>5757</v>
      </c>
      <c r="CP29" s="817">
        <v>5757</v>
      </c>
      <c r="CQ29" s="818">
        <v>5757</v>
      </c>
      <c r="CR29" s="817">
        <v>3173</v>
      </c>
      <c r="CS29" s="818">
        <v>0</v>
      </c>
      <c r="CT29" s="817">
        <v>0</v>
      </c>
      <c r="CU29" s="818">
        <v>0</v>
      </c>
      <c r="CV29" s="817">
        <v>0</v>
      </c>
      <c r="CW29" s="818">
        <v>0</v>
      </c>
      <c r="CX29" s="817">
        <v>0</v>
      </c>
      <c r="CY29" s="818">
        <v>0</v>
      </c>
      <c r="CZ29" s="817">
        <v>0</v>
      </c>
      <c r="DA29" s="818">
        <v>0</v>
      </c>
      <c r="DB29" s="817">
        <v>0</v>
      </c>
      <c r="DC29" s="818">
        <v>0</v>
      </c>
      <c r="DD29" s="817">
        <v>0</v>
      </c>
      <c r="DE29" s="818">
        <v>0</v>
      </c>
      <c r="DF29" s="817">
        <v>0</v>
      </c>
      <c r="DG29" s="818">
        <v>0</v>
      </c>
      <c r="DH29" s="817">
        <v>0</v>
      </c>
      <c r="DI29" s="818">
        <v>0</v>
      </c>
      <c r="DJ29" s="817">
        <v>0</v>
      </c>
      <c r="DK29" s="818">
        <v>0</v>
      </c>
      <c r="DL29" s="817">
        <v>0</v>
      </c>
      <c r="DM29" s="818">
        <v>0</v>
      </c>
      <c r="DN29" s="817">
        <v>0</v>
      </c>
      <c r="DO29" s="818">
        <v>0</v>
      </c>
      <c r="DP29" s="819">
        <v>0</v>
      </c>
      <c r="DQ29" s="772"/>
      <c r="DR29" s="803"/>
      <c r="DS29" s="772"/>
      <c r="DT29" s="816">
        <v>-4</v>
      </c>
      <c r="DU29" s="817">
        <v>-2</v>
      </c>
      <c r="DV29" s="818">
        <v>1</v>
      </c>
      <c r="DW29" s="817">
        <v>1</v>
      </c>
      <c r="DX29" s="818">
        <v>1</v>
      </c>
      <c r="DY29" s="817">
        <v>1</v>
      </c>
      <c r="DZ29" s="818">
        <v>1</v>
      </c>
      <c r="EA29" s="817">
        <v>1</v>
      </c>
      <c r="EB29" s="818">
        <v>1</v>
      </c>
      <c r="EC29" s="817">
        <v>1</v>
      </c>
      <c r="ED29" s="818">
        <v>1</v>
      </c>
      <c r="EE29" s="817">
        <v>1</v>
      </c>
      <c r="EF29" s="818">
        <v>0</v>
      </c>
      <c r="EG29" s="817">
        <v>0</v>
      </c>
      <c r="EH29" s="818">
        <v>0</v>
      </c>
      <c r="EI29" s="817">
        <v>0</v>
      </c>
      <c r="EJ29" s="818">
        <v>0</v>
      </c>
      <c r="EK29" s="817">
        <v>0</v>
      </c>
      <c r="EL29" s="818">
        <v>0</v>
      </c>
      <c r="EM29" s="817">
        <v>0</v>
      </c>
      <c r="EN29" s="818">
        <v>0</v>
      </c>
      <c r="EO29" s="817">
        <v>0</v>
      </c>
      <c r="EP29" s="818">
        <v>0</v>
      </c>
      <c r="EQ29" s="817">
        <v>0</v>
      </c>
      <c r="ER29" s="818">
        <v>0</v>
      </c>
      <c r="ES29" s="817">
        <v>0</v>
      </c>
      <c r="ET29" s="818">
        <v>0</v>
      </c>
      <c r="EU29" s="817">
        <v>0</v>
      </c>
      <c r="EV29" s="818">
        <v>0</v>
      </c>
      <c r="EW29" s="817">
        <v>0</v>
      </c>
      <c r="EX29" s="818">
        <v>0</v>
      </c>
      <c r="EY29" s="817">
        <v>0</v>
      </c>
      <c r="EZ29" s="818">
        <v>0</v>
      </c>
      <c r="FA29" s="817">
        <v>0</v>
      </c>
      <c r="FB29" s="818">
        <v>0</v>
      </c>
      <c r="FC29" s="819">
        <v>0</v>
      </c>
      <c r="FD29" s="772"/>
      <c r="FE29" s="804"/>
      <c r="FF29" s="772"/>
      <c r="FG29" s="805"/>
      <c r="FI29" s="820" t="b">
        <v>0</v>
      </c>
    </row>
    <row r="30" spans="2:165">
      <c r="B30" s="849" t="s">
        <v>1053</v>
      </c>
      <c r="C30" s="850"/>
      <c r="E30" s="846">
        <v>257968</v>
      </c>
      <c r="F30" s="846">
        <v>271097</v>
      </c>
      <c r="G30" s="846">
        <v>364523</v>
      </c>
      <c r="H30" s="846">
        <v>373804</v>
      </c>
      <c r="I30" s="846">
        <v>373804</v>
      </c>
      <c r="J30" s="846">
        <v>373804</v>
      </c>
      <c r="K30" s="846">
        <v>462119</v>
      </c>
      <c r="L30" s="846">
        <v>462119</v>
      </c>
      <c r="M30" s="846">
        <v>481333</v>
      </c>
      <c r="N30" s="846">
        <v>461494</v>
      </c>
      <c r="O30" s="846">
        <v>386596</v>
      </c>
      <c r="P30" s="846">
        <v>372505</v>
      </c>
      <c r="Q30" s="846">
        <v>271207</v>
      </c>
      <c r="R30" s="846">
        <v>271207</v>
      </c>
      <c r="S30" s="846">
        <v>271207</v>
      </c>
      <c r="T30" s="846">
        <v>178517</v>
      </c>
      <c r="U30" s="846">
        <v>-26375</v>
      </c>
      <c r="V30" s="846">
        <v>-26375</v>
      </c>
      <c r="W30" s="846">
        <v>-26375</v>
      </c>
      <c r="X30" s="846">
        <v>-26375</v>
      </c>
      <c r="Y30" s="846">
        <v>0</v>
      </c>
      <c r="Z30" s="846">
        <v>0</v>
      </c>
      <c r="AA30" s="846">
        <v>0</v>
      </c>
      <c r="AB30" s="846">
        <v>0</v>
      </c>
      <c r="AC30" s="846">
        <v>0</v>
      </c>
      <c r="AD30" s="846">
        <v>0</v>
      </c>
      <c r="AE30" s="846">
        <v>0</v>
      </c>
      <c r="AF30" s="846">
        <v>0</v>
      </c>
      <c r="AG30" s="846">
        <v>0</v>
      </c>
      <c r="AH30" s="846">
        <v>0</v>
      </c>
      <c r="AI30" s="846">
        <v>0</v>
      </c>
      <c r="AJ30" s="846">
        <v>0</v>
      </c>
      <c r="AK30" s="846">
        <v>0</v>
      </c>
      <c r="AL30" s="846">
        <v>0</v>
      </c>
      <c r="AM30" s="846">
        <v>0</v>
      </c>
      <c r="AN30" s="846">
        <v>0</v>
      </c>
      <c r="AO30" s="772"/>
      <c r="AP30" s="790"/>
      <c r="AQ30" s="772"/>
      <c r="AR30" s="846">
        <v>11</v>
      </c>
      <c r="AS30" s="846">
        <v>14</v>
      </c>
      <c r="AT30" s="846">
        <v>43</v>
      </c>
      <c r="AU30" s="846">
        <v>46</v>
      </c>
      <c r="AV30" s="846">
        <v>46</v>
      </c>
      <c r="AW30" s="846">
        <v>46</v>
      </c>
      <c r="AX30" s="846">
        <v>61</v>
      </c>
      <c r="AY30" s="846">
        <v>61</v>
      </c>
      <c r="AZ30" s="846">
        <v>66</v>
      </c>
      <c r="BA30" s="846">
        <v>62</v>
      </c>
      <c r="BB30" s="846">
        <v>48</v>
      </c>
      <c r="BC30" s="846">
        <v>45</v>
      </c>
      <c r="BD30" s="846">
        <v>21</v>
      </c>
      <c r="BE30" s="846">
        <v>21</v>
      </c>
      <c r="BF30" s="846">
        <v>21</v>
      </c>
      <c r="BG30" s="846">
        <v>12</v>
      </c>
      <c r="BH30" s="846">
        <v>-8</v>
      </c>
      <c r="BI30" s="846">
        <v>-8</v>
      </c>
      <c r="BJ30" s="846">
        <v>-8</v>
      </c>
      <c r="BK30" s="846">
        <v>-8</v>
      </c>
      <c r="BL30" s="846">
        <v>0</v>
      </c>
      <c r="BM30" s="846">
        <v>0</v>
      </c>
      <c r="BN30" s="846">
        <v>0</v>
      </c>
      <c r="BO30" s="846">
        <v>0</v>
      </c>
      <c r="BP30" s="846">
        <v>0</v>
      </c>
      <c r="BQ30" s="846">
        <v>0</v>
      </c>
      <c r="BR30" s="846">
        <v>0</v>
      </c>
      <c r="BS30" s="846">
        <v>0</v>
      </c>
      <c r="BT30" s="846">
        <v>0</v>
      </c>
      <c r="BU30" s="846">
        <v>0</v>
      </c>
      <c r="BV30" s="846">
        <v>0</v>
      </c>
      <c r="BW30" s="846">
        <v>0</v>
      </c>
      <c r="BX30" s="846">
        <v>0</v>
      </c>
      <c r="BY30" s="846">
        <v>0</v>
      </c>
      <c r="BZ30" s="846">
        <v>0</v>
      </c>
      <c r="CA30" s="846">
        <v>0</v>
      </c>
      <c r="CB30" s="772"/>
      <c r="CC30" s="801"/>
      <c r="CD30" s="772"/>
      <c r="CE30" s="802"/>
      <c r="CF30" s="772"/>
      <c r="CG30" s="846">
        <f>SUM(CG28:CG29)</f>
        <v>162040</v>
      </c>
      <c r="CH30" s="846">
        <f t="shared" ref="CH30:DP30" si="4">SUM(CH28:CH29)</f>
        <v>173730</v>
      </c>
      <c r="CI30" s="846">
        <f t="shared" si="4"/>
        <v>249281</v>
      </c>
      <c r="CJ30" s="846">
        <f t="shared" si="4"/>
        <v>256922</v>
      </c>
      <c r="CK30" s="846">
        <f t="shared" si="4"/>
        <v>256922</v>
      </c>
      <c r="CL30" s="846">
        <f t="shared" si="4"/>
        <v>256922</v>
      </c>
      <c r="CM30" s="846">
        <f t="shared" si="4"/>
        <v>318922</v>
      </c>
      <c r="CN30" s="846">
        <f t="shared" si="4"/>
        <v>318922</v>
      </c>
      <c r="CO30" s="846">
        <f t="shared" si="4"/>
        <v>331854</v>
      </c>
      <c r="CP30" s="846">
        <f t="shared" si="4"/>
        <v>320349</v>
      </c>
      <c r="CQ30" s="846">
        <f t="shared" si="4"/>
        <v>271009</v>
      </c>
      <c r="CR30" s="846">
        <f t="shared" si="4"/>
        <v>260895</v>
      </c>
      <c r="CS30" s="846">
        <f t="shared" si="4"/>
        <v>179244</v>
      </c>
      <c r="CT30" s="846">
        <f t="shared" si="4"/>
        <v>179244</v>
      </c>
      <c r="CU30" s="846">
        <f t="shared" si="4"/>
        <v>179244</v>
      </c>
      <c r="CV30" s="846">
        <f t="shared" si="4"/>
        <v>116863</v>
      </c>
      <c r="CW30" s="846">
        <f t="shared" si="4"/>
        <v>-21031</v>
      </c>
      <c r="CX30" s="846">
        <f t="shared" si="4"/>
        <v>-21031</v>
      </c>
      <c r="CY30" s="846">
        <f t="shared" si="4"/>
        <v>-21031</v>
      </c>
      <c r="CZ30" s="846">
        <f t="shared" si="4"/>
        <v>-21031</v>
      </c>
      <c r="DA30" s="846">
        <f t="shared" si="4"/>
        <v>0</v>
      </c>
      <c r="DB30" s="846">
        <f t="shared" si="4"/>
        <v>0</v>
      </c>
      <c r="DC30" s="846">
        <f t="shared" si="4"/>
        <v>0</v>
      </c>
      <c r="DD30" s="846">
        <f t="shared" si="4"/>
        <v>0</v>
      </c>
      <c r="DE30" s="846">
        <f t="shared" si="4"/>
        <v>0</v>
      </c>
      <c r="DF30" s="846">
        <f t="shared" si="4"/>
        <v>0</v>
      </c>
      <c r="DG30" s="846">
        <f t="shared" si="4"/>
        <v>0</v>
      </c>
      <c r="DH30" s="846">
        <f t="shared" si="4"/>
        <v>0</v>
      </c>
      <c r="DI30" s="846">
        <f t="shared" si="4"/>
        <v>0</v>
      </c>
      <c r="DJ30" s="846">
        <f t="shared" si="4"/>
        <v>0</v>
      </c>
      <c r="DK30" s="846">
        <f t="shared" si="4"/>
        <v>0</v>
      </c>
      <c r="DL30" s="846">
        <f t="shared" si="4"/>
        <v>0</v>
      </c>
      <c r="DM30" s="846">
        <f t="shared" si="4"/>
        <v>0</v>
      </c>
      <c r="DN30" s="846">
        <f t="shared" si="4"/>
        <v>0</v>
      </c>
      <c r="DO30" s="846">
        <f t="shared" si="4"/>
        <v>0</v>
      </c>
      <c r="DP30" s="846">
        <f t="shared" si="4"/>
        <v>0</v>
      </c>
      <c r="DQ30" s="772"/>
      <c r="DR30" s="803"/>
      <c r="DS30" s="772"/>
      <c r="DT30" s="846">
        <f>SUM(DT28:DT29)</f>
        <v>5</v>
      </c>
      <c r="DU30" s="846">
        <f t="shared" ref="DU30:FC30" si="5">SUM(DU28:DU29)</f>
        <v>7</v>
      </c>
      <c r="DV30" s="846">
        <f t="shared" si="5"/>
        <v>30</v>
      </c>
      <c r="DW30" s="846">
        <f t="shared" si="5"/>
        <v>32</v>
      </c>
      <c r="DX30" s="846">
        <f t="shared" si="5"/>
        <v>32</v>
      </c>
      <c r="DY30" s="846">
        <f t="shared" si="5"/>
        <v>32</v>
      </c>
      <c r="DZ30" s="846">
        <f t="shared" si="5"/>
        <v>43</v>
      </c>
      <c r="EA30" s="846">
        <f t="shared" si="5"/>
        <v>43</v>
      </c>
      <c r="EB30" s="846">
        <f t="shared" si="5"/>
        <v>46</v>
      </c>
      <c r="EC30" s="846">
        <f t="shared" si="5"/>
        <v>43</v>
      </c>
      <c r="ED30" s="846">
        <f t="shared" si="5"/>
        <v>34</v>
      </c>
      <c r="EE30" s="846">
        <f t="shared" si="5"/>
        <v>33</v>
      </c>
      <c r="EF30" s="846">
        <f t="shared" si="5"/>
        <v>13</v>
      </c>
      <c r="EG30" s="846">
        <f t="shared" si="5"/>
        <v>13</v>
      </c>
      <c r="EH30" s="846">
        <f t="shared" si="5"/>
        <v>13</v>
      </c>
      <c r="EI30" s="846">
        <f t="shared" si="5"/>
        <v>7</v>
      </c>
      <c r="EJ30" s="846">
        <f t="shared" si="5"/>
        <v>-7</v>
      </c>
      <c r="EK30" s="846">
        <f t="shared" si="5"/>
        <v>-7</v>
      </c>
      <c r="EL30" s="846">
        <f t="shared" si="5"/>
        <v>-7</v>
      </c>
      <c r="EM30" s="846">
        <f t="shared" si="5"/>
        <v>-7</v>
      </c>
      <c r="EN30" s="846">
        <f t="shared" si="5"/>
        <v>0</v>
      </c>
      <c r="EO30" s="846">
        <f t="shared" si="5"/>
        <v>0</v>
      </c>
      <c r="EP30" s="846">
        <f t="shared" si="5"/>
        <v>0</v>
      </c>
      <c r="EQ30" s="846">
        <f t="shared" si="5"/>
        <v>0</v>
      </c>
      <c r="ER30" s="846">
        <f t="shared" si="5"/>
        <v>0</v>
      </c>
      <c r="ES30" s="846">
        <f t="shared" si="5"/>
        <v>0</v>
      </c>
      <c r="ET30" s="846">
        <f t="shared" si="5"/>
        <v>0</v>
      </c>
      <c r="EU30" s="846">
        <f t="shared" si="5"/>
        <v>0</v>
      </c>
      <c r="EV30" s="846">
        <f t="shared" si="5"/>
        <v>0</v>
      </c>
      <c r="EW30" s="846">
        <f t="shared" si="5"/>
        <v>0</v>
      </c>
      <c r="EX30" s="846">
        <f t="shared" si="5"/>
        <v>0</v>
      </c>
      <c r="EY30" s="846">
        <f t="shared" si="5"/>
        <v>0</v>
      </c>
      <c r="EZ30" s="846">
        <f t="shared" si="5"/>
        <v>0</v>
      </c>
      <c r="FA30" s="846">
        <f t="shared" si="5"/>
        <v>0</v>
      </c>
      <c r="FB30" s="846">
        <f t="shared" si="5"/>
        <v>0</v>
      </c>
      <c r="FC30" s="846">
        <f t="shared" si="5"/>
        <v>0</v>
      </c>
      <c r="FD30" s="772"/>
      <c r="FE30" s="804"/>
      <c r="FF30" s="772"/>
      <c r="FG30" s="805"/>
      <c r="FI30" s="846"/>
    </row>
    <row r="31" spans="2:165">
      <c r="E31" s="772"/>
      <c r="F31" s="772"/>
      <c r="G31" s="772"/>
      <c r="H31" s="772"/>
      <c r="I31" s="772"/>
      <c r="J31" s="772"/>
      <c r="K31" s="772"/>
      <c r="L31" s="772"/>
      <c r="M31" s="772"/>
      <c r="N31" s="772"/>
      <c r="O31" s="772"/>
      <c r="P31" s="772"/>
      <c r="Q31" s="772"/>
      <c r="R31" s="772"/>
      <c r="S31" s="772"/>
      <c r="T31" s="772"/>
      <c r="U31" s="772"/>
      <c r="V31" s="772"/>
      <c r="W31" s="772"/>
      <c r="X31" s="772"/>
      <c r="Y31" s="772"/>
      <c r="Z31" s="772"/>
      <c r="AA31" s="772"/>
      <c r="AB31" s="772"/>
      <c r="AC31" s="772"/>
      <c r="AD31" s="772"/>
      <c r="AE31" s="772"/>
      <c r="AF31" s="772"/>
      <c r="AG31" s="772"/>
      <c r="AH31" s="772"/>
      <c r="AI31" s="772"/>
      <c r="AJ31" s="772"/>
      <c r="AK31" s="772"/>
      <c r="AL31" s="772"/>
      <c r="AM31" s="772"/>
      <c r="AN31" s="772"/>
      <c r="AO31" s="772"/>
      <c r="AP31" s="790"/>
      <c r="AQ31" s="772"/>
      <c r="AR31" s="772"/>
      <c r="AS31" s="772"/>
      <c r="AT31" s="772"/>
      <c r="AU31" s="772"/>
      <c r="AV31" s="772"/>
      <c r="AW31" s="772"/>
      <c r="AX31" s="772"/>
      <c r="AY31" s="772"/>
      <c r="AZ31" s="772"/>
      <c r="BA31" s="772"/>
      <c r="BB31" s="772"/>
      <c r="BC31" s="772"/>
      <c r="BD31" s="772"/>
      <c r="BE31" s="772"/>
      <c r="BF31" s="772"/>
      <c r="BG31" s="772"/>
      <c r="BH31" s="772"/>
      <c r="BI31" s="772"/>
      <c r="BJ31" s="772"/>
      <c r="BK31" s="772"/>
      <c r="BL31" s="772"/>
      <c r="BM31" s="772"/>
      <c r="BN31" s="772"/>
      <c r="BO31" s="772"/>
      <c r="BP31" s="772"/>
      <c r="BQ31" s="772"/>
      <c r="BR31" s="772"/>
      <c r="BS31" s="772"/>
      <c r="BT31" s="772"/>
      <c r="BU31" s="772"/>
      <c r="BV31" s="772"/>
      <c r="BW31" s="772"/>
      <c r="BX31" s="772"/>
      <c r="BY31" s="772"/>
      <c r="BZ31" s="772"/>
      <c r="CA31" s="772"/>
      <c r="CB31" s="772"/>
      <c r="CC31" s="801"/>
      <c r="CD31" s="772"/>
      <c r="CE31" s="802"/>
      <c r="CF31" s="772"/>
      <c r="CG31" s="772"/>
      <c r="CH31" s="772"/>
      <c r="CI31" s="772"/>
      <c r="CJ31" s="772"/>
      <c r="CK31" s="772"/>
      <c r="CL31" s="772"/>
      <c r="CM31" s="772"/>
      <c r="CN31" s="772"/>
      <c r="CO31" s="772"/>
      <c r="CP31" s="772"/>
      <c r="CQ31" s="772"/>
      <c r="CR31" s="772"/>
      <c r="CS31" s="772"/>
      <c r="CT31" s="772"/>
      <c r="CU31" s="772"/>
      <c r="CV31" s="772"/>
      <c r="CW31" s="772"/>
      <c r="CX31" s="772"/>
      <c r="CY31" s="772"/>
      <c r="CZ31" s="772"/>
      <c r="DA31" s="772"/>
      <c r="DB31" s="772"/>
      <c r="DC31" s="772"/>
      <c r="DD31" s="772"/>
      <c r="DE31" s="772"/>
      <c r="DF31" s="772"/>
      <c r="DG31" s="772"/>
      <c r="DH31" s="772"/>
      <c r="DI31" s="772"/>
      <c r="DJ31" s="772"/>
      <c r="DK31" s="772"/>
      <c r="DL31" s="772"/>
      <c r="DM31" s="772"/>
      <c r="DN31" s="772"/>
      <c r="DO31" s="772"/>
      <c r="DP31" s="772"/>
      <c r="DQ31" s="772"/>
      <c r="DR31" s="803"/>
      <c r="DS31" s="772"/>
      <c r="DT31" s="772"/>
      <c r="DU31" s="772"/>
      <c r="DV31" s="772"/>
      <c r="DW31" s="772"/>
      <c r="DX31" s="772"/>
      <c r="DY31" s="772"/>
      <c r="DZ31" s="772"/>
      <c r="EA31" s="772"/>
      <c r="EB31" s="772"/>
      <c r="EC31" s="772"/>
      <c r="ED31" s="772"/>
      <c r="EE31" s="772"/>
      <c r="EF31" s="772"/>
      <c r="EG31" s="772"/>
      <c r="EH31" s="772"/>
      <c r="EI31" s="772"/>
      <c r="EJ31" s="772"/>
      <c r="EK31" s="772"/>
      <c r="EL31" s="772"/>
      <c r="EM31" s="772"/>
      <c r="EN31" s="772"/>
      <c r="EO31" s="772"/>
      <c r="EP31" s="772"/>
      <c r="EQ31" s="772"/>
      <c r="ER31" s="772"/>
      <c r="ES31" s="772"/>
      <c r="ET31" s="772"/>
      <c r="EU31" s="772"/>
      <c r="EV31" s="772"/>
      <c r="EW31" s="772"/>
      <c r="EX31" s="772"/>
      <c r="EY31" s="772"/>
      <c r="EZ31" s="772"/>
      <c r="FA31" s="772"/>
      <c r="FB31" s="772"/>
      <c r="FC31" s="772"/>
      <c r="FD31" s="772"/>
      <c r="FE31" s="804"/>
      <c r="FF31" s="772"/>
      <c r="FG31" s="805"/>
      <c r="FI31" s="772"/>
    </row>
    <row r="32" spans="2:165">
      <c r="B32" s="796" t="s">
        <v>1054</v>
      </c>
      <c r="C32" s="797"/>
      <c r="E32" s="798"/>
      <c r="F32" s="799"/>
      <c r="G32" s="799"/>
      <c r="H32" s="799"/>
      <c r="I32" s="799"/>
      <c r="J32" s="799"/>
      <c r="K32" s="799"/>
      <c r="L32" s="799"/>
      <c r="M32" s="799"/>
      <c r="N32" s="799"/>
      <c r="O32" s="799"/>
      <c r="P32" s="799"/>
      <c r="Q32" s="799"/>
      <c r="R32" s="799"/>
      <c r="S32" s="799"/>
      <c r="T32" s="799"/>
      <c r="U32" s="799"/>
      <c r="V32" s="799"/>
      <c r="W32" s="799"/>
      <c r="X32" s="799"/>
      <c r="Y32" s="799"/>
      <c r="Z32" s="799"/>
      <c r="AA32" s="799"/>
      <c r="AB32" s="799"/>
      <c r="AC32" s="799"/>
      <c r="AD32" s="799"/>
      <c r="AE32" s="799"/>
      <c r="AF32" s="799"/>
      <c r="AG32" s="799"/>
      <c r="AH32" s="799"/>
      <c r="AI32" s="799"/>
      <c r="AJ32" s="799"/>
      <c r="AK32" s="799"/>
      <c r="AL32" s="799"/>
      <c r="AM32" s="799"/>
      <c r="AN32" s="800"/>
      <c r="AO32" s="772"/>
      <c r="AP32" s="790"/>
      <c r="AQ32" s="772"/>
      <c r="AR32" s="798"/>
      <c r="AS32" s="799"/>
      <c r="AT32" s="799"/>
      <c r="AU32" s="799"/>
      <c r="AV32" s="799"/>
      <c r="AW32" s="799"/>
      <c r="AX32" s="799"/>
      <c r="AY32" s="799"/>
      <c r="AZ32" s="799"/>
      <c r="BA32" s="799"/>
      <c r="BB32" s="799"/>
      <c r="BC32" s="799"/>
      <c r="BD32" s="799"/>
      <c r="BE32" s="799"/>
      <c r="BF32" s="799"/>
      <c r="BG32" s="799"/>
      <c r="BH32" s="799"/>
      <c r="BI32" s="799"/>
      <c r="BJ32" s="799"/>
      <c r="BK32" s="799"/>
      <c r="BL32" s="799"/>
      <c r="BM32" s="799"/>
      <c r="BN32" s="799"/>
      <c r="BO32" s="799"/>
      <c r="BP32" s="799"/>
      <c r="BQ32" s="799"/>
      <c r="BR32" s="799"/>
      <c r="BS32" s="799"/>
      <c r="BT32" s="799"/>
      <c r="BU32" s="799"/>
      <c r="BV32" s="799"/>
      <c r="BW32" s="799"/>
      <c r="BX32" s="799"/>
      <c r="BY32" s="799"/>
      <c r="BZ32" s="799"/>
      <c r="CA32" s="800"/>
      <c r="CB32" s="772"/>
      <c r="CC32" s="801"/>
      <c r="CD32" s="772"/>
      <c r="CE32" s="802"/>
      <c r="CF32" s="772"/>
      <c r="CG32" s="798"/>
      <c r="CH32" s="799"/>
      <c r="CI32" s="799"/>
      <c r="CJ32" s="799"/>
      <c r="CK32" s="799"/>
      <c r="CL32" s="799"/>
      <c r="CM32" s="799"/>
      <c r="CN32" s="799"/>
      <c r="CO32" s="799"/>
      <c r="CP32" s="799"/>
      <c r="CQ32" s="799"/>
      <c r="CR32" s="799"/>
      <c r="CS32" s="799"/>
      <c r="CT32" s="799"/>
      <c r="CU32" s="799"/>
      <c r="CV32" s="799"/>
      <c r="CW32" s="799"/>
      <c r="CX32" s="799"/>
      <c r="CY32" s="799"/>
      <c r="CZ32" s="799"/>
      <c r="DA32" s="799"/>
      <c r="DB32" s="799"/>
      <c r="DC32" s="799"/>
      <c r="DD32" s="799"/>
      <c r="DE32" s="799"/>
      <c r="DF32" s="799"/>
      <c r="DG32" s="799"/>
      <c r="DH32" s="799"/>
      <c r="DI32" s="799"/>
      <c r="DJ32" s="799"/>
      <c r="DK32" s="799"/>
      <c r="DL32" s="799"/>
      <c r="DM32" s="799"/>
      <c r="DN32" s="799"/>
      <c r="DO32" s="799"/>
      <c r="DP32" s="800"/>
      <c r="DQ32" s="772"/>
      <c r="DR32" s="803"/>
      <c r="DS32" s="772"/>
      <c r="DT32" s="798"/>
      <c r="DU32" s="799"/>
      <c r="DV32" s="799"/>
      <c r="DW32" s="799"/>
      <c r="DX32" s="799"/>
      <c r="DY32" s="799"/>
      <c r="DZ32" s="799"/>
      <c r="EA32" s="799"/>
      <c r="EB32" s="799"/>
      <c r="EC32" s="799"/>
      <c r="ED32" s="799"/>
      <c r="EE32" s="799"/>
      <c r="EF32" s="799"/>
      <c r="EG32" s="799"/>
      <c r="EH32" s="799"/>
      <c r="EI32" s="799"/>
      <c r="EJ32" s="799"/>
      <c r="EK32" s="799"/>
      <c r="EL32" s="799"/>
      <c r="EM32" s="799"/>
      <c r="EN32" s="799"/>
      <c r="EO32" s="799"/>
      <c r="EP32" s="799"/>
      <c r="EQ32" s="799"/>
      <c r="ER32" s="799"/>
      <c r="ES32" s="799"/>
      <c r="ET32" s="799"/>
      <c r="EU32" s="799"/>
      <c r="EV32" s="799"/>
      <c r="EW32" s="799"/>
      <c r="EX32" s="799"/>
      <c r="EY32" s="799"/>
      <c r="EZ32" s="799"/>
      <c r="FA32" s="799"/>
      <c r="FB32" s="799"/>
      <c r="FC32" s="800"/>
      <c r="FD32" s="772"/>
      <c r="FE32" s="804"/>
      <c r="FF32" s="772"/>
      <c r="FG32" s="805"/>
      <c r="FI32" s="806"/>
    </row>
    <row r="33" spans="2:165">
      <c r="B33" s="807">
        <v>247</v>
      </c>
      <c r="C33" s="808" t="s">
        <v>113</v>
      </c>
      <c r="E33" s="809">
        <v>0</v>
      </c>
      <c r="F33" s="810">
        <v>903099</v>
      </c>
      <c r="G33" s="811">
        <v>903099</v>
      </c>
      <c r="H33" s="810">
        <v>903099</v>
      </c>
      <c r="I33" s="811">
        <v>903099</v>
      </c>
      <c r="J33" s="810">
        <v>903099</v>
      </c>
      <c r="K33" s="811">
        <v>903099</v>
      </c>
      <c r="L33" s="810">
        <v>903099</v>
      </c>
      <c r="M33" s="811">
        <v>902982</v>
      </c>
      <c r="N33" s="810">
        <v>902982</v>
      </c>
      <c r="O33" s="811">
        <v>894975</v>
      </c>
      <c r="P33" s="810">
        <v>885984</v>
      </c>
      <c r="Q33" s="811">
        <v>885254</v>
      </c>
      <c r="R33" s="810">
        <v>885254</v>
      </c>
      <c r="S33" s="811">
        <v>879227</v>
      </c>
      <c r="T33" s="810">
        <v>798174</v>
      </c>
      <c r="U33" s="811">
        <v>798174</v>
      </c>
      <c r="V33" s="810">
        <v>525017</v>
      </c>
      <c r="W33" s="811">
        <v>0</v>
      </c>
      <c r="X33" s="810">
        <v>0</v>
      </c>
      <c r="Y33" s="811">
        <v>0</v>
      </c>
      <c r="Z33" s="810">
        <v>0</v>
      </c>
      <c r="AA33" s="811">
        <v>0</v>
      </c>
      <c r="AB33" s="810">
        <v>0</v>
      </c>
      <c r="AC33" s="811">
        <v>0</v>
      </c>
      <c r="AD33" s="810">
        <v>0</v>
      </c>
      <c r="AE33" s="811">
        <v>0</v>
      </c>
      <c r="AF33" s="810">
        <v>0</v>
      </c>
      <c r="AG33" s="811">
        <v>0</v>
      </c>
      <c r="AH33" s="810">
        <v>0</v>
      </c>
      <c r="AI33" s="811">
        <v>0</v>
      </c>
      <c r="AJ33" s="810">
        <v>0</v>
      </c>
      <c r="AK33" s="811">
        <v>0</v>
      </c>
      <c r="AL33" s="810">
        <v>0</v>
      </c>
      <c r="AM33" s="811">
        <v>0</v>
      </c>
      <c r="AN33" s="812">
        <v>0</v>
      </c>
      <c r="AO33" s="772"/>
      <c r="AP33" s="790"/>
      <c r="AQ33" s="772"/>
      <c r="AR33" s="809">
        <v>0</v>
      </c>
      <c r="AS33" s="810">
        <v>58</v>
      </c>
      <c r="AT33" s="811">
        <v>58</v>
      </c>
      <c r="AU33" s="810">
        <v>58</v>
      </c>
      <c r="AV33" s="811">
        <v>58</v>
      </c>
      <c r="AW33" s="810">
        <v>58</v>
      </c>
      <c r="AX33" s="811">
        <v>58</v>
      </c>
      <c r="AY33" s="810">
        <v>58</v>
      </c>
      <c r="AZ33" s="811">
        <v>58</v>
      </c>
      <c r="BA33" s="810">
        <v>58</v>
      </c>
      <c r="BB33" s="811">
        <v>58</v>
      </c>
      <c r="BC33" s="810">
        <v>56</v>
      </c>
      <c r="BD33" s="811">
        <v>56</v>
      </c>
      <c r="BE33" s="810">
        <v>56</v>
      </c>
      <c r="BF33" s="811">
        <v>56</v>
      </c>
      <c r="BG33" s="810">
        <v>51</v>
      </c>
      <c r="BH33" s="811">
        <v>51</v>
      </c>
      <c r="BI33" s="810">
        <v>33</v>
      </c>
      <c r="BJ33" s="811">
        <v>0</v>
      </c>
      <c r="BK33" s="810">
        <v>0</v>
      </c>
      <c r="BL33" s="811">
        <v>0</v>
      </c>
      <c r="BM33" s="810">
        <v>0</v>
      </c>
      <c r="BN33" s="811">
        <v>0</v>
      </c>
      <c r="BO33" s="810">
        <v>0</v>
      </c>
      <c r="BP33" s="811">
        <v>0</v>
      </c>
      <c r="BQ33" s="810">
        <v>0</v>
      </c>
      <c r="BR33" s="811">
        <v>0</v>
      </c>
      <c r="BS33" s="810">
        <v>0</v>
      </c>
      <c r="BT33" s="811">
        <v>0</v>
      </c>
      <c r="BU33" s="810">
        <v>0</v>
      </c>
      <c r="BV33" s="811">
        <v>0</v>
      </c>
      <c r="BW33" s="810">
        <v>0</v>
      </c>
      <c r="BX33" s="811">
        <v>0</v>
      </c>
      <c r="BY33" s="810">
        <v>0</v>
      </c>
      <c r="BZ33" s="811">
        <v>0</v>
      </c>
      <c r="CA33" s="812">
        <v>0</v>
      </c>
      <c r="CB33" s="772"/>
      <c r="CC33" s="801"/>
      <c r="CD33" s="772"/>
      <c r="CE33" s="802"/>
      <c r="CF33" s="772"/>
      <c r="CG33" s="809">
        <v>0</v>
      </c>
      <c r="CH33" s="810">
        <v>1352387</v>
      </c>
      <c r="CI33" s="811">
        <v>1352387</v>
      </c>
      <c r="CJ33" s="810">
        <v>1352387</v>
      </c>
      <c r="CK33" s="811">
        <v>1352387</v>
      </c>
      <c r="CL33" s="810">
        <v>1352387</v>
      </c>
      <c r="CM33" s="811">
        <v>1352387</v>
      </c>
      <c r="CN33" s="810">
        <v>1352387</v>
      </c>
      <c r="CO33" s="811">
        <v>1352213</v>
      </c>
      <c r="CP33" s="810">
        <v>1352213</v>
      </c>
      <c r="CQ33" s="811">
        <v>1340221</v>
      </c>
      <c r="CR33" s="810">
        <v>1326758</v>
      </c>
      <c r="CS33" s="811">
        <v>1325665</v>
      </c>
      <c r="CT33" s="810">
        <v>1325665</v>
      </c>
      <c r="CU33" s="811">
        <v>1316639</v>
      </c>
      <c r="CV33" s="810">
        <v>1195263</v>
      </c>
      <c r="CW33" s="811">
        <v>1195263</v>
      </c>
      <c r="CX33" s="810">
        <v>786211</v>
      </c>
      <c r="CY33" s="811">
        <v>0</v>
      </c>
      <c r="CZ33" s="810">
        <v>0</v>
      </c>
      <c r="DA33" s="811">
        <v>0</v>
      </c>
      <c r="DB33" s="810">
        <v>0</v>
      </c>
      <c r="DC33" s="811">
        <v>0</v>
      </c>
      <c r="DD33" s="810">
        <v>0</v>
      </c>
      <c r="DE33" s="811">
        <v>0</v>
      </c>
      <c r="DF33" s="810">
        <v>0</v>
      </c>
      <c r="DG33" s="811">
        <v>0</v>
      </c>
      <c r="DH33" s="810">
        <v>0</v>
      </c>
      <c r="DI33" s="811">
        <v>0</v>
      </c>
      <c r="DJ33" s="810">
        <v>0</v>
      </c>
      <c r="DK33" s="811">
        <v>0</v>
      </c>
      <c r="DL33" s="810">
        <v>0</v>
      </c>
      <c r="DM33" s="811">
        <v>0</v>
      </c>
      <c r="DN33" s="810">
        <v>0</v>
      </c>
      <c r="DO33" s="811">
        <v>0</v>
      </c>
      <c r="DP33" s="812">
        <v>0</v>
      </c>
      <c r="DQ33" s="772"/>
      <c r="DR33" s="803"/>
      <c r="DS33" s="772"/>
      <c r="DT33" s="809">
        <v>0</v>
      </c>
      <c r="DU33" s="810">
        <v>87</v>
      </c>
      <c r="DV33" s="811">
        <v>87</v>
      </c>
      <c r="DW33" s="810">
        <v>87</v>
      </c>
      <c r="DX33" s="811">
        <v>87</v>
      </c>
      <c r="DY33" s="810">
        <v>87</v>
      </c>
      <c r="DZ33" s="811">
        <v>87</v>
      </c>
      <c r="EA33" s="810">
        <v>87</v>
      </c>
      <c r="EB33" s="811">
        <v>87</v>
      </c>
      <c r="EC33" s="810">
        <v>87</v>
      </c>
      <c r="ED33" s="811">
        <v>86</v>
      </c>
      <c r="EE33" s="810">
        <v>84</v>
      </c>
      <c r="EF33" s="811">
        <v>84</v>
      </c>
      <c r="EG33" s="810">
        <v>84</v>
      </c>
      <c r="EH33" s="811">
        <v>84</v>
      </c>
      <c r="EI33" s="810">
        <v>76</v>
      </c>
      <c r="EJ33" s="811">
        <v>76</v>
      </c>
      <c r="EK33" s="810">
        <v>49</v>
      </c>
      <c r="EL33" s="811">
        <v>0</v>
      </c>
      <c r="EM33" s="810">
        <v>0</v>
      </c>
      <c r="EN33" s="811">
        <v>0</v>
      </c>
      <c r="EO33" s="810">
        <v>0</v>
      </c>
      <c r="EP33" s="811">
        <v>0</v>
      </c>
      <c r="EQ33" s="810">
        <v>0</v>
      </c>
      <c r="ER33" s="811">
        <v>0</v>
      </c>
      <c r="ES33" s="810">
        <v>0</v>
      </c>
      <c r="ET33" s="811">
        <v>0</v>
      </c>
      <c r="EU33" s="810">
        <v>0</v>
      </c>
      <c r="EV33" s="811">
        <v>0</v>
      </c>
      <c r="EW33" s="810">
        <v>0</v>
      </c>
      <c r="EX33" s="811">
        <v>0</v>
      </c>
      <c r="EY33" s="810">
        <v>0</v>
      </c>
      <c r="EZ33" s="811">
        <v>0</v>
      </c>
      <c r="FA33" s="810">
        <v>0</v>
      </c>
      <c r="FB33" s="811">
        <v>0</v>
      </c>
      <c r="FC33" s="812">
        <v>0</v>
      </c>
      <c r="FD33" s="772"/>
      <c r="FE33" s="804"/>
      <c r="FF33" s="772"/>
      <c r="FG33" s="805"/>
      <c r="FI33" s="813" t="b">
        <v>0</v>
      </c>
    </row>
    <row r="34" spans="2:165">
      <c r="B34" s="821">
        <v>249</v>
      </c>
      <c r="C34" s="822" t="s">
        <v>1055</v>
      </c>
      <c r="E34" s="823">
        <v>0</v>
      </c>
      <c r="F34" s="824">
        <v>154608</v>
      </c>
      <c r="G34" s="825">
        <v>154608</v>
      </c>
      <c r="H34" s="824">
        <v>154608</v>
      </c>
      <c r="I34" s="825">
        <v>154608</v>
      </c>
      <c r="J34" s="824">
        <v>154608</v>
      </c>
      <c r="K34" s="825">
        <v>154608</v>
      </c>
      <c r="L34" s="824">
        <v>154608</v>
      </c>
      <c r="M34" s="825">
        <v>154608</v>
      </c>
      <c r="N34" s="824">
        <v>154608</v>
      </c>
      <c r="O34" s="825">
        <v>154608</v>
      </c>
      <c r="P34" s="824">
        <v>154608</v>
      </c>
      <c r="Q34" s="825">
        <v>154608</v>
      </c>
      <c r="R34" s="824">
        <v>154608</v>
      </c>
      <c r="S34" s="825">
        <v>154608</v>
      </c>
      <c r="T34" s="824">
        <v>154608</v>
      </c>
      <c r="U34" s="825">
        <v>154608</v>
      </c>
      <c r="V34" s="824">
        <v>154608</v>
      </c>
      <c r="W34" s="825">
        <v>154608</v>
      </c>
      <c r="X34" s="824">
        <v>153082</v>
      </c>
      <c r="Y34" s="825">
        <v>0</v>
      </c>
      <c r="Z34" s="824">
        <v>0</v>
      </c>
      <c r="AA34" s="825">
        <v>0</v>
      </c>
      <c r="AB34" s="824">
        <v>0</v>
      </c>
      <c r="AC34" s="825">
        <v>0</v>
      </c>
      <c r="AD34" s="824">
        <v>0</v>
      </c>
      <c r="AE34" s="825">
        <v>0</v>
      </c>
      <c r="AF34" s="824">
        <v>0</v>
      </c>
      <c r="AG34" s="825">
        <v>0</v>
      </c>
      <c r="AH34" s="824">
        <v>0</v>
      </c>
      <c r="AI34" s="825">
        <v>0</v>
      </c>
      <c r="AJ34" s="824">
        <v>0</v>
      </c>
      <c r="AK34" s="825">
        <v>0</v>
      </c>
      <c r="AL34" s="824">
        <v>0</v>
      </c>
      <c r="AM34" s="825">
        <v>0</v>
      </c>
      <c r="AN34" s="826">
        <v>0</v>
      </c>
      <c r="AO34" s="772"/>
      <c r="AP34" s="790"/>
      <c r="AQ34" s="772"/>
      <c r="AR34" s="823">
        <v>0</v>
      </c>
      <c r="AS34" s="824">
        <v>44</v>
      </c>
      <c r="AT34" s="825">
        <v>44</v>
      </c>
      <c r="AU34" s="824">
        <v>44</v>
      </c>
      <c r="AV34" s="825">
        <v>44</v>
      </c>
      <c r="AW34" s="824">
        <v>44</v>
      </c>
      <c r="AX34" s="825">
        <v>44</v>
      </c>
      <c r="AY34" s="824">
        <v>44</v>
      </c>
      <c r="AZ34" s="825">
        <v>44</v>
      </c>
      <c r="BA34" s="824">
        <v>44</v>
      </c>
      <c r="BB34" s="825">
        <v>44</v>
      </c>
      <c r="BC34" s="824">
        <v>44</v>
      </c>
      <c r="BD34" s="825">
        <v>44</v>
      </c>
      <c r="BE34" s="824">
        <v>44</v>
      </c>
      <c r="BF34" s="825">
        <v>44</v>
      </c>
      <c r="BG34" s="824">
        <v>44</v>
      </c>
      <c r="BH34" s="825">
        <v>44</v>
      </c>
      <c r="BI34" s="824">
        <v>44</v>
      </c>
      <c r="BJ34" s="825">
        <v>44</v>
      </c>
      <c r="BK34" s="824">
        <v>42</v>
      </c>
      <c r="BL34" s="825">
        <v>0</v>
      </c>
      <c r="BM34" s="824">
        <v>0</v>
      </c>
      <c r="BN34" s="825">
        <v>0</v>
      </c>
      <c r="BO34" s="824">
        <v>0</v>
      </c>
      <c r="BP34" s="825">
        <v>0</v>
      </c>
      <c r="BQ34" s="824">
        <v>0</v>
      </c>
      <c r="BR34" s="825">
        <v>0</v>
      </c>
      <c r="BS34" s="824">
        <v>0</v>
      </c>
      <c r="BT34" s="825">
        <v>0</v>
      </c>
      <c r="BU34" s="824">
        <v>0</v>
      </c>
      <c r="BV34" s="825">
        <v>0</v>
      </c>
      <c r="BW34" s="824">
        <v>0</v>
      </c>
      <c r="BX34" s="825">
        <v>0</v>
      </c>
      <c r="BY34" s="824">
        <v>0</v>
      </c>
      <c r="BZ34" s="825">
        <v>0</v>
      </c>
      <c r="CA34" s="826">
        <v>0</v>
      </c>
      <c r="CB34" s="772"/>
      <c r="CC34" s="801"/>
      <c r="CD34" s="772"/>
      <c r="CE34" s="802"/>
      <c r="CF34" s="772"/>
      <c r="CG34" s="823">
        <v>0</v>
      </c>
      <c r="CH34" s="824">
        <v>108688</v>
      </c>
      <c r="CI34" s="825">
        <v>108688</v>
      </c>
      <c r="CJ34" s="824">
        <v>108688</v>
      </c>
      <c r="CK34" s="825">
        <v>108688</v>
      </c>
      <c r="CL34" s="824">
        <v>108688</v>
      </c>
      <c r="CM34" s="825">
        <v>108688</v>
      </c>
      <c r="CN34" s="824">
        <v>108688</v>
      </c>
      <c r="CO34" s="825">
        <v>108688</v>
      </c>
      <c r="CP34" s="824">
        <v>108688</v>
      </c>
      <c r="CQ34" s="825">
        <v>108688</v>
      </c>
      <c r="CR34" s="824">
        <v>108688</v>
      </c>
      <c r="CS34" s="825">
        <v>108688</v>
      </c>
      <c r="CT34" s="824">
        <v>108688</v>
      </c>
      <c r="CU34" s="825">
        <v>108688</v>
      </c>
      <c r="CV34" s="824">
        <v>108688</v>
      </c>
      <c r="CW34" s="825">
        <v>108688</v>
      </c>
      <c r="CX34" s="824">
        <v>108688</v>
      </c>
      <c r="CY34" s="825">
        <v>108688</v>
      </c>
      <c r="CZ34" s="824">
        <v>107162</v>
      </c>
      <c r="DA34" s="825">
        <v>0</v>
      </c>
      <c r="DB34" s="824">
        <v>0</v>
      </c>
      <c r="DC34" s="825">
        <v>0</v>
      </c>
      <c r="DD34" s="824">
        <v>0</v>
      </c>
      <c r="DE34" s="825">
        <v>0</v>
      </c>
      <c r="DF34" s="824">
        <v>0</v>
      </c>
      <c r="DG34" s="825">
        <v>0</v>
      </c>
      <c r="DH34" s="824">
        <v>0</v>
      </c>
      <c r="DI34" s="825">
        <v>0</v>
      </c>
      <c r="DJ34" s="824">
        <v>0</v>
      </c>
      <c r="DK34" s="825">
        <v>0</v>
      </c>
      <c r="DL34" s="824">
        <v>0</v>
      </c>
      <c r="DM34" s="825">
        <v>0</v>
      </c>
      <c r="DN34" s="824">
        <v>0</v>
      </c>
      <c r="DO34" s="825">
        <v>0</v>
      </c>
      <c r="DP34" s="826">
        <v>0</v>
      </c>
      <c r="DQ34" s="772"/>
      <c r="DR34" s="803"/>
      <c r="DS34" s="772"/>
      <c r="DT34" s="823">
        <v>0</v>
      </c>
      <c r="DU34" s="824">
        <v>31</v>
      </c>
      <c r="DV34" s="825">
        <v>31</v>
      </c>
      <c r="DW34" s="824">
        <v>31</v>
      </c>
      <c r="DX34" s="825">
        <v>31</v>
      </c>
      <c r="DY34" s="824">
        <v>31</v>
      </c>
      <c r="DZ34" s="825">
        <v>31</v>
      </c>
      <c r="EA34" s="824">
        <v>31</v>
      </c>
      <c r="EB34" s="825">
        <v>31</v>
      </c>
      <c r="EC34" s="824">
        <v>31</v>
      </c>
      <c r="ED34" s="825">
        <v>31</v>
      </c>
      <c r="EE34" s="824">
        <v>31</v>
      </c>
      <c r="EF34" s="825">
        <v>31</v>
      </c>
      <c r="EG34" s="824">
        <v>31</v>
      </c>
      <c r="EH34" s="825">
        <v>31</v>
      </c>
      <c r="EI34" s="824">
        <v>31</v>
      </c>
      <c r="EJ34" s="825">
        <v>31</v>
      </c>
      <c r="EK34" s="824">
        <v>31</v>
      </c>
      <c r="EL34" s="825">
        <v>31</v>
      </c>
      <c r="EM34" s="824">
        <v>30</v>
      </c>
      <c r="EN34" s="825">
        <v>0</v>
      </c>
      <c r="EO34" s="824">
        <v>0</v>
      </c>
      <c r="EP34" s="825">
        <v>0</v>
      </c>
      <c r="EQ34" s="824">
        <v>0</v>
      </c>
      <c r="ER34" s="825">
        <v>0</v>
      </c>
      <c r="ES34" s="824">
        <v>0</v>
      </c>
      <c r="ET34" s="825">
        <v>0</v>
      </c>
      <c r="EU34" s="824">
        <v>0</v>
      </c>
      <c r="EV34" s="825">
        <v>0</v>
      </c>
      <c r="EW34" s="824">
        <v>0</v>
      </c>
      <c r="EX34" s="825">
        <v>0</v>
      </c>
      <c r="EY34" s="824">
        <v>0</v>
      </c>
      <c r="EZ34" s="825">
        <v>0</v>
      </c>
      <c r="FA34" s="824">
        <v>0</v>
      </c>
      <c r="FB34" s="825">
        <v>0</v>
      </c>
      <c r="FC34" s="826">
        <v>0</v>
      </c>
      <c r="FD34" s="772"/>
      <c r="FE34" s="804"/>
      <c r="FF34" s="772"/>
      <c r="FG34" s="805"/>
      <c r="FI34" s="827" t="b">
        <v>0</v>
      </c>
    </row>
    <row r="35" spans="2:165">
      <c r="B35" s="821">
        <v>253</v>
      </c>
      <c r="C35" s="836" t="s">
        <v>118</v>
      </c>
      <c r="E35" s="823">
        <v>0</v>
      </c>
      <c r="F35" s="824">
        <v>1046035</v>
      </c>
      <c r="G35" s="825">
        <v>1039565</v>
      </c>
      <c r="H35" s="824">
        <v>1039565</v>
      </c>
      <c r="I35" s="825">
        <v>1039565</v>
      </c>
      <c r="J35" s="824">
        <v>1039565</v>
      </c>
      <c r="K35" s="825">
        <v>1039565</v>
      </c>
      <c r="L35" s="824">
        <v>1039565</v>
      </c>
      <c r="M35" s="825">
        <v>1039565</v>
      </c>
      <c r="N35" s="824">
        <v>1039190</v>
      </c>
      <c r="O35" s="825">
        <v>1039190</v>
      </c>
      <c r="P35" s="824">
        <v>1027027</v>
      </c>
      <c r="Q35" s="825">
        <v>899647</v>
      </c>
      <c r="R35" s="824">
        <v>599562</v>
      </c>
      <c r="S35" s="825">
        <v>599562</v>
      </c>
      <c r="T35" s="824">
        <v>44352</v>
      </c>
      <c r="U35" s="825">
        <v>196</v>
      </c>
      <c r="V35" s="824">
        <v>196</v>
      </c>
      <c r="W35" s="825">
        <v>196</v>
      </c>
      <c r="X35" s="824">
        <v>196</v>
      </c>
      <c r="Y35" s="825">
        <v>196</v>
      </c>
      <c r="Z35" s="824">
        <v>0</v>
      </c>
      <c r="AA35" s="825">
        <v>0</v>
      </c>
      <c r="AB35" s="824">
        <v>0</v>
      </c>
      <c r="AC35" s="825">
        <v>0</v>
      </c>
      <c r="AD35" s="824">
        <v>0</v>
      </c>
      <c r="AE35" s="825">
        <v>0</v>
      </c>
      <c r="AF35" s="824">
        <v>0</v>
      </c>
      <c r="AG35" s="825">
        <v>0</v>
      </c>
      <c r="AH35" s="824">
        <v>0</v>
      </c>
      <c r="AI35" s="825">
        <v>0</v>
      </c>
      <c r="AJ35" s="824">
        <v>0</v>
      </c>
      <c r="AK35" s="825">
        <v>0</v>
      </c>
      <c r="AL35" s="824">
        <v>0</v>
      </c>
      <c r="AM35" s="825">
        <v>0</v>
      </c>
      <c r="AN35" s="826">
        <v>0</v>
      </c>
      <c r="AO35" s="772"/>
      <c r="AP35" s="790"/>
      <c r="AQ35" s="772"/>
      <c r="AR35" s="823">
        <v>0</v>
      </c>
      <c r="AS35" s="824">
        <v>151</v>
      </c>
      <c r="AT35" s="825">
        <v>149</v>
      </c>
      <c r="AU35" s="824">
        <v>149</v>
      </c>
      <c r="AV35" s="825">
        <v>149</v>
      </c>
      <c r="AW35" s="824">
        <v>149</v>
      </c>
      <c r="AX35" s="825">
        <v>149</v>
      </c>
      <c r="AY35" s="824">
        <v>149</v>
      </c>
      <c r="AZ35" s="825">
        <v>149</v>
      </c>
      <c r="BA35" s="824">
        <v>149</v>
      </c>
      <c r="BB35" s="825">
        <v>149</v>
      </c>
      <c r="BC35" s="824">
        <v>148</v>
      </c>
      <c r="BD35" s="825">
        <v>122</v>
      </c>
      <c r="BE35" s="824">
        <v>105</v>
      </c>
      <c r="BF35" s="825">
        <v>105</v>
      </c>
      <c r="BG35" s="824">
        <v>11</v>
      </c>
      <c r="BH35" s="825">
        <v>1</v>
      </c>
      <c r="BI35" s="824">
        <v>1</v>
      </c>
      <c r="BJ35" s="825">
        <v>1</v>
      </c>
      <c r="BK35" s="824">
        <v>1</v>
      </c>
      <c r="BL35" s="825">
        <v>1</v>
      </c>
      <c r="BM35" s="824">
        <v>0</v>
      </c>
      <c r="BN35" s="825">
        <v>0</v>
      </c>
      <c r="BO35" s="824">
        <v>0</v>
      </c>
      <c r="BP35" s="825">
        <v>0</v>
      </c>
      <c r="BQ35" s="824">
        <v>0</v>
      </c>
      <c r="BR35" s="825">
        <v>0</v>
      </c>
      <c r="BS35" s="824">
        <v>0</v>
      </c>
      <c r="BT35" s="825">
        <v>0</v>
      </c>
      <c r="BU35" s="824">
        <v>0</v>
      </c>
      <c r="BV35" s="825">
        <v>0</v>
      </c>
      <c r="BW35" s="824">
        <v>0</v>
      </c>
      <c r="BX35" s="825">
        <v>0</v>
      </c>
      <c r="BY35" s="824">
        <v>0</v>
      </c>
      <c r="BZ35" s="825">
        <v>0</v>
      </c>
      <c r="CA35" s="826">
        <v>0</v>
      </c>
      <c r="CB35" s="772"/>
      <c r="CC35" s="801"/>
      <c r="CD35" s="772"/>
      <c r="CE35" s="802"/>
      <c r="CF35" s="772"/>
      <c r="CG35" s="823">
        <v>0</v>
      </c>
      <c r="CH35" s="824">
        <v>906267</v>
      </c>
      <c r="CI35" s="825">
        <v>900661</v>
      </c>
      <c r="CJ35" s="824">
        <v>900661</v>
      </c>
      <c r="CK35" s="825">
        <v>900661</v>
      </c>
      <c r="CL35" s="824">
        <v>900661</v>
      </c>
      <c r="CM35" s="825">
        <v>900661</v>
      </c>
      <c r="CN35" s="824">
        <v>900661</v>
      </c>
      <c r="CO35" s="825">
        <v>900661</v>
      </c>
      <c r="CP35" s="824">
        <v>900336</v>
      </c>
      <c r="CQ35" s="825">
        <v>900336</v>
      </c>
      <c r="CR35" s="824">
        <v>889799</v>
      </c>
      <c r="CS35" s="825">
        <v>779438</v>
      </c>
      <c r="CT35" s="824">
        <v>519450</v>
      </c>
      <c r="CU35" s="825">
        <v>519450</v>
      </c>
      <c r="CV35" s="824">
        <v>38425</v>
      </c>
      <c r="CW35" s="825">
        <v>170</v>
      </c>
      <c r="CX35" s="824">
        <v>170</v>
      </c>
      <c r="CY35" s="825">
        <v>170</v>
      </c>
      <c r="CZ35" s="824">
        <v>170</v>
      </c>
      <c r="DA35" s="825">
        <v>170</v>
      </c>
      <c r="DB35" s="824">
        <v>0</v>
      </c>
      <c r="DC35" s="825">
        <v>0</v>
      </c>
      <c r="DD35" s="824">
        <v>0</v>
      </c>
      <c r="DE35" s="825">
        <v>0</v>
      </c>
      <c r="DF35" s="824">
        <v>0</v>
      </c>
      <c r="DG35" s="825">
        <v>0</v>
      </c>
      <c r="DH35" s="824">
        <v>0</v>
      </c>
      <c r="DI35" s="825">
        <v>0</v>
      </c>
      <c r="DJ35" s="824">
        <v>0</v>
      </c>
      <c r="DK35" s="825">
        <v>0</v>
      </c>
      <c r="DL35" s="824">
        <v>0</v>
      </c>
      <c r="DM35" s="825">
        <v>0</v>
      </c>
      <c r="DN35" s="824">
        <v>0</v>
      </c>
      <c r="DO35" s="825">
        <v>0</v>
      </c>
      <c r="DP35" s="826">
        <v>0</v>
      </c>
      <c r="DQ35" s="772"/>
      <c r="DR35" s="803"/>
      <c r="DS35" s="772"/>
      <c r="DT35" s="823">
        <v>0</v>
      </c>
      <c r="DU35" s="824">
        <v>131</v>
      </c>
      <c r="DV35" s="825">
        <v>130</v>
      </c>
      <c r="DW35" s="824">
        <v>130</v>
      </c>
      <c r="DX35" s="825">
        <v>130</v>
      </c>
      <c r="DY35" s="824">
        <v>130</v>
      </c>
      <c r="DZ35" s="825">
        <v>130</v>
      </c>
      <c r="EA35" s="824">
        <v>130</v>
      </c>
      <c r="EB35" s="825">
        <v>130</v>
      </c>
      <c r="EC35" s="824">
        <v>129</v>
      </c>
      <c r="ED35" s="825">
        <v>129</v>
      </c>
      <c r="EE35" s="824">
        <v>128</v>
      </c>
      <c r="EF35" s="825">
        <v>106</v>
      </c>
      <c r="EG35" s="824">
        <v>91</v>
      </c>
      <c r="EH35" s="825">
        <v>91</v>
      </c>
      <c r="EI35" s="824">
        <v>9</v>
      </c>
      <c r="EJ35" s="825">
        <v>0</v>
      </c>
      <c r="EK35" s="824">
        <v>0</v>
      </c>
      <c r="EL35" s="825">
        <v>0</v>
      </c>
      <c r="EM35" s="824">
        <v>0</v>
      </c>
      <c r="EN35" s="825">
        <v>0</v>
      </c>
      <c r="EO35" s="824">
        <v>0</v>
      </c>
      <c r="EP35" s="825">
        <v>0</v>
      </c>
      <c r="EQ35" s="824">
        <v>0</v>
      </c>
      <c r="ER35" s="825">
        <v>0</v>
      </c>
      <c r="ES35" s="824">
        <v>0</v>
      </c>
      <c r="ET35" s="825">
        <v>0</v>
      </c>
      <c r="EU35" s="824">
        <v>0</v>
      </c>
      <c r="EV35" s="825">
        <v>0</v>
      </c>
      <c r="EW35" s="824">
        <v>0</v>
      </c>
      <c r="EX35" s="825">
        <v>0</v>
      </c>
      <c r="EY35" s="824">
        <v>0</v>
      </c>
      <c r="EZ35" s="825">
        <v>0</v>
      </c>
      <c r="FA35" s="824">
        <v>0</v>
      </c>
      <c r="FB35" s="825">
        <v>0</v>
      </c>
      <c r="FC35" s="826">
        <v>0</v>
      </c>
      <c r="FD35" s="772"/>
      <c r="FE35" s="804"/>
      <c r="FF35" s="772"/>
      <c r="FG35" s="805"/>
      <c r="FI35" s="827" t="b">
        <v>0</v>
      </c>
    </row>
    <row r="36" spans="2:165">
      <c r="B36" s="814">
        <v>254</v>
      </c>
      <c r="C36" s="815" t="s">
        <v>119</v>
      </c>
      <c r="E36" s="816">
        <v>0</v>
      </c>
      <c r="F36" s="817">
        <v>46233</v>
      </c>
      <c r="G36" s="818">
        <v>46233</v>
      </c>
      <c r="H36" s="817">
        <v>46179</v>
      </c>
      <c r="I36" s="818">
        <v>45648</v>
      </c>
      <c r="J36" s="817">
        <v>45648</v>
      </c>
      <c r="K36" s="818">
        <v>44841</v>
      </c>
      <c r="L36" s="817">
        <v>33044</v>
      </c>
      <c r="M36" s="818">
        <v>25980</v>
      </c>
      <c r="N36" s="817">
        <v>21154</v>
      </c>
      <c r="O36" s="818">
        <v>4010</v>
      </c>
      <c r="P36" s="817">
        <v>1432</v>
      </c>
      <c r="Q36" s="818">
        <v>0</v>
      </c>
      <c r="R36" s="817">
        <v>0</v>
      </c>
      <c r="S36" s="818">
        <v>0</v>
      </c>
      <c r="T36" s="817">
        <v>0</v>
      </c>
      <c r="U36" s="818">
        <v>0</v>
      </c>
      <c r="V36" s="817">
        <v>0</v>
      </c>
      <c r="W36" s="818">
        <v>0</v>
      </c>
      <c r="X36" s="817">
        <v>0</v>
      </c>
      <c r="Y36" s="818">
        <v>0</v>
      </c>
      <c r="Z36" s="817">
        <v>0</v>
      </c>
      <c r="AA36" s="818">
        <v>0</v>
      </c>
      <c r="AB36" s="817">
        <v>0</v>
      </c>
      <c r="AC36" s="818">
        <v>0</v>
      </c>
      <c r="AD36" s="817">
        <v>0</v>
      </c>
      <c r="AE36" s="818">
        <v>0</v>
      </c>
      <c r="AF36" s="817">
        <v>0</v>
      </c>
      <c r="AG36" s="818">
        <v>0</v>
      </c>
      <c r="AH36" s="817">
        <v>0</v>
      </c>
      <c r="AI36" s="818">
        <v>0</v>
      </c>
      <c r="AJ36" s="817">
        <v>0</v>
      </c>
      <c r="AK36" s="818">
        <v>0</v>
      </c>
      <c r="AL36" s="817">
        <v>0</v>
      </c>
      <c r="AM36" s="818">
        <v>0</v>
      </c>
      <c r="AN36" s="819">
        <v>0</v>
      </c>
      <c r="AO36" s="772"/>
      <c r="AP36" s="790"/>
      <c r="AQ36" s="772"/>
      <c r="AR36" s="816">
        <v>0</v>
      </c>
      <c r="AS36" s="817">
        <v>10</v>
      </c>
      <c r="AT36" s="818">
        <v>10</v>
      </c>
      <c r="AU36" s="817">
        <v>10</v>
      </c>
      <c r="AV36" s="818">
        <v>10</v>
      </c>
      <c r="AW36" s="817">
        <v>10</v>
      </c>
      <c r="AX36" s="818">
        <v>10</v>
      </c>
      <c r="AY36" s="817">
        <v>8</v>
      </c>
      <c r="AZ36" s="818">
        <v>7</v>
      </c>
      <c r="BA36" s="817">
        <v>5</v>
      </c>
      <c r="BB36" s="818">
        <v>1</v>
      </c>
      <c r="BC36" s="817">
        <v>0</v>
      </c>
      <c r="BD36" s="818">
        <v>0</v>
      </c>
      <c r="BE36" s="817">
        <v>0</v>
      </c>
      <c r="BF36" s="818">
        <v>0</v>
      </c>
      <c r="BG36" s="817">
        <v>0</v>
      </c>
      <c r="BH36" s="818">
        <v>0</v>
      </c>
      <c r="BI36" s="817">
        <v>0</v>
      </c>
      <c r="BJ36" s="818">
        <v>0</v>
      </c>
      <c r="BK36" s="817">
        <v>0</v>
      </c>
      <c r="BL36" s="818">
        <v>0</v>
      </c>
      <c r="BM36" s="817">
        <v>0</v>
      </c>
      <c r="BN36" s="818">
        <v>0</v>
      </c>
      <c r="BO36" s="817">
        <v>0</v>
      </c>
      <c r="BP36" s="818">
        <v>0</v>
      </c>
      <c r="BQ36" s="817">
        <v>0</v>
      </c>
      <c r="BR36" s="818">
        <v>0</v>
      </c>
      <c r="BS36" s="817">
        <v>0</v>
      </c>
      <c r="BT36" s="818">
        <v>0</v>
      </c>
      <c r="BU36" s="817">
        <v>0</v>
      </c>
      <c r="BV36" s="818">
        <v>0</v>
      </c>
      <c r="BW36" s="817">
        <v>0</v>
      </c>
      <c r="BX36" s="818">
        <v>0</v>
      </c>
      <c r="BY36" s="817">
        <v>0</v>
      </c>
      <c r="BZ36" s="818">
        <v>0</v>
      </c>
      <c r="CA36" s="819">
        <v>0</v>
      </c>
      <c r="CB36" s="772"/>
      <c r="CC36" s="801"/>
      <c r="CD36" s="772"/>
      <c r="CE36" s="802"/>
      <c r="CF36" s="772"/>
      <c r="CG36" s="816">
        <v>0</v>
      </c>
      <c r="CH36" s="817">
        <v>41048</v>
      </c>
      <c r="CI36" s="818">
        <v>41048</v>
      </c>
      <c r="CJ36" s="817">
        <v>41000</v>
      </c>
      <c r="CK36" s="818">
        <v>40529</v>
      </c>
      <c r="CL36" s="817">
        <v>40529</v>
      </c>
      <c r="CM36" s="818">
        <v>39813</v>
      </c>
      <c r="CN36" s="817">
        <v>29338</v>
      </c>
      <c r="CO36" s="818">
        <v>23066</v>
      </c>
      <c r="CP36" s="817">
        <v>18782</v>
      </c>
      <c r="CQ36" s="818">
        <v>3560</v>
      </c>
      <c r="CR36" s="817">
        <v>1271</v>
      </c>
      <c r="CS36" s="818">
        <v>0</v>
      </c>
      <c r="CT36" s="817">
        <v>0</v>
      </c>
      <c r="CU36" s="818">
        <v>0</v>
      </c>
      <c r="CV36" s="817">
        <v>0</v>
      </c>
      <c r="CW36" s="818">
        <v>0</v>
      </c>
      <c r="CX36" s="817">
        <v>0</v>
      </c>
      <c r="CY36" s="818">
        <v>0</v>
      </c>
      <c r="CZ36" s="817">
        <v>0</v>
      </c>
      <c r="DA36" s="818">
        <v>0</v>
      </c>
      <c r="DB36" s="817">
        <v>0</v>
      </c>
      <c r="DC36" s="818">
        <v>0</v>
      </c>
      <c r="DD36" s="817">
        <v>0</v>
      </c>
      <c r="DE36" s="818">
        <v>0</v>
      </c>
      <c r="DF36" s="817">
        <v>0</v>
      </c>
      <c r="DG36" s="818">
        <v>0</v>
      </c>
      <c r="DH36" s="817">
        <v>0</v>
      </c>
      <c r="DI36" s="818">
        <v>0</v>
      </c>
      <c r="DJ36" s="817">
        <v>0</v>
      </c>
      <c r="DK36" s="818">
        <v>0</v>
      </c>
      <c r="DL36" s="817">
        <v>0</v>
      </c>
      <c r="DM36" s="818">
        <v>0</v>
      </c>
      <c r="DN36" s="817">
        <v>0</v>
      </c>
      <c r="DO36" s="818">
        <v>0</v>
      </c>
      <c r="DP36" s="819">
        <v>0</v>
      </c>
      <c r="DQ36" s="772"/>
      <c r="DR36" s="803"/>
      <c r="DS36" s="772"/>
      <c r="DT36" s="816">
        <v>0</v>
      </c>
      <c r="DU36" s="817">
        <v>9</v>
      </c>
      <c r="DV36" s="818">
        <v>9</v>
      </c>
      <c r="DW36" s="817">
        <v>9</v>
      </c>
      <c r="DX36" s="818">
        <v>9</v>
      </c>
      <c r="DY36" s="817">
        <v>9</v>
      </c>
      <c r="DZ36" s="818">
        <v>9</v>
      </c>
      <c r="EA36" s="817">
        <v>7</v>
      </c>
      <c r="EB36" s="818">
        <v>6</v>
      </c>
      <c r="EC36" s="817">
        <v>5</v>
      </c>
      <c r="ED36" s="818">
        <v>1</v>
      </c>
      <c r="EE36" s="817">
        <v>0</v>
      </c>
      <c r="EF36" s="818">
        <v>0</v>
      </c>
      <c r="EG36" s="817">
        <v>0</v>
      </c>
      <c r="EH36" s="818">
        <v>0</v>
      </c>
      <c r="EI36" s="817">
        <v>0</v>
      </c>
      <c r="EJ36" s="818">
        <v>0</v>
      </c>
      <c r="EK36" s="817">
        <v>0</v>
      </c>
      <c r="EL36" s="818">
        <v>0</v>
      </c>
      <c r="EM36" s="817">
        <v>0</v>
      </c>
      <c r="EN36" s="818">
        <v>0</v>
      </c>
      <c r="EO36" s="817">
        <v>0</v>
      </c>
      <c r="EP36" s="818">
        <v>0</v>
      </c>
      <c r="EQ36" s="817">
        <v>0</v>
      </c>
      <c r="ER36" s="818">
        <v>0</v>
      </c>
      <c r="ES36" s="817">
        <v>0</v>
      </c>
      <c r="ET36" s="818">
        <v>0</v>
      </c>
      <c r="EU36" s="817">
        <v>0</v>
      </c>
      <c r="EV36" s="818">
        <v>0</v>
      </c>
      <c r="EW36" s="817">
        <v>0</v>
      </c>
      <c r="EX36" s="818">
        <v>0</v>
      </c>
      <c r="EY36" s="817">
        <v>0</v>
      </c>
      <c r="EZ36" s="818">
        <v>0</v>
      </c>
      <c r="FA36" s="817">
        <v>0</v>
      </c>
      <c r="FB36" s="818">
        <v>0</v>
      </c>
      <c r="FC36" s="819">
        <v>0</v>
      </c>
      <c r="FD36" s="772"/>
      <c r="FE36" s="804"/>
      <c r="FF36" s="772"/>
      <c r="FG36" s="805"/>
      <c r="FI36" s="820" t="b">
        <v>0</v>
      </c>
    </row>
    <row r="37" spans="2:165">
      <c r="B37" s="844" t="s">
        <v>1056</v>
      </c>
      <c r="C37" s="845"/>
      <c r="E37" s="846">
        <v>0</v>
      </c>
      <c r="F37" s="846">
        <v>2149975</v>
      </c>
      <c r="G37" s="846">
        <v>2143505</v>
      </c>
      <c r="H37" s="846">
        <v>2143451</v>
      </c>
      <c r="I37" s="846">
        <v>2142920</v>
      </c>
      <c r="J37" s="846">
        <v>2142920</v>
      </c>
      <c r="K37" s="846">
        <v>2142113</v>
      </c>
      <c r="L37" s="846">
        <v>2130316</v>
      </c>
      <c r="M37" s="846">
        <v>2123135</v>
      </c>
      <c r="N37" s="846">
        <v>2117934</v>
      </c>
      <c r="O37" s="846">
        <v>2092783</v>
      </c>
      <c r="P37" s="846">
        <v>2069051</v>
      </c>
      <c r="Q37" s="846">
        <v>1939509</v>
      </c>
      <c r="R37" s="846">
        <v>1639424</v>
      </c>
      <c r="S37" s="846">
        <v>1633397</v>
      </c>
      <c r="T37" s="846">
        <v>997134</v>
      </c>
      <c r="U37" s="846">
        <v>952978</v>
      </c>
      <c r="V37" s="846">
        <v>679821</v>
      </c>
      <c r="W37" s="846">
        <v>154804</v>
      </c>
      <c r="X37" s="846">
        <v>153278</v>
      </c>
      <c r="Y37" s="846">
        <v>196</v>
      </c>
      <c r="Z37" s="846">
        <v>0</v>
      </c>
      <c r="AA37" s="846">
        <v>0</v>
      </c>
      <c r="AB37" s="846">
        <v>0</v>
      </c>
      <c r="AC37" s="846">
        <v>0</v>
      </c>
      <c r="AD37" s="846">
        <v>0</v>
      </c>
      <c r="AE37" s="846">
        <v>0</v>
      </c>
      <c r="AF37" s="846">
        <v>0</v>
      </c>
      <c r="AG37" s="846">
        <v>0</v>
      </c>
      <c r="AH37" s="846">
        <v>0</v>
      </c>
      <c r="AI37" s="846">
        <v>0</v>
      </c>
      <c r="AJ37" s="846">
        <v>0</v>
      </c>
      <c r="AK37" s="846">
        <v>0</v>
      </c>
      <c r="AL37" s="846">
        <v>0</v>
      </c>
      <c r="AM37" s="846">
        <v>0</v>
      </c>
      <c r="AN37" s="846">
        <v>0</v>
      </c>
      <c r="AO37" s="772"/>
      <c r="AP37" s="790"/>
      <c r="AQ37" s="772"/>
      <c r="AR37" s="846">
        <v>0</v>
      </c>
      <c r="AS37" s="846">
        <v>263</v>
      </c>
      <c r="AT37" s="846">
        <v>261</v>
      </c>
      <c r="AU37" s="846">
        <v>261</v>
      </c>
      <c r="AV37" s="846">
        <v>261</v>
      </c>
      <c r="AW37" s="846">
        <v>261</v>
      </c>
      <c r="AX37" s="846">
        <v>261</v>
      </c>
      <c r="AY37" s="846">
        <v>259</v>
      </c>
      <c r="AZ37" s="846">
        <v>258</v>
      </c>
      <c r="BA37" s="846">
        <v>256</v>
      </c>
      <c r="BB37" s="846">
        <v>252</v>
      </c>
      <c r="BC37" s="846">
        <v>248</v>
      </c>
      <c r="BD37" s="846">
        <v>222</v>
      </c>
      <c r="BE37" s="846">
        <v>205</v>
      </c>
      <c r="BF37" s="846">
        <v>205</v>
      </c>
      <c r="BG37" s="846">
        <v>106</v>
      </c>
      <c r="BH37" s="846">
        <v>96</v>
      </c>
      <c r="BI37" s="846">
        <v>78</v>
      </c>
      <c r="BJ37" s="846">
        <v>45</v>
      </c>
      <c r="BK37" s="846">
        <v>43</v>
      </c>
      <c r="BL37" s="846">
        <v>1</v>
      </c>
      <c r="BM37" s="846">
        <v>0</v>
      </c>
      <c r="BN37" s="846">
        <v>0</v>
      </c>
      <c r="BO37" s="846">
        <v>0</v>
      </c>
      <c r="BP37" s="846">
        <v>0</v>
      </c>
      <c r="BQ37" s="846">
        <v>0</v>
      </c>
      <c r="BR37" s="846">
        <v>0</v>
      </c>
      <c r="BS37" s="846">
        <v>0</v>
      </c>
      <c r="BT37" s="846">
        <v>0</v>
      </c>
      <c r="BU37" s="846">
        <v>0</v>
      </c>
      <c r="BV37" s="846">
        <v>0</v>
      </c>
      <c r="BW37" s="846">
        <v>0</v>
      </c>
      <c r="BX37" s="846">
        <v>0</v>
      </c>
      <c r="BY37" s="846">
        <v>0</v>
      </c>
      <c r="BZ37" s="846">
        <v>0</v>
      </c>
      <c r="CA37" s="846">
        <v>0</v>
      </c>
      <c r="CB37" s="772"/>
      <c r="CC37" s="801"/>
      <c r="CD37" s="772"/>
      <c r="CE37" s="802"/>
      <c r="CF37" s="772"/>
      <c r="CG37" s="846">
        <v>0</v>
      </c>
      <c r="CH37" s="846">
        <f>SUM(CH33:CH36)</f>
        <v>2408390</v>
      </c>
      <c r="CI37" s="846">
        <f t="shared" ref="CI37:DP37" si="6">SUM(CI33:CI36)</f>
        <v>2402784</v>
      </c>
      <c r="CJ37" s="846">
        <f t="shared" si="6"/>
        <v>2402736</v>
      </c>
      <c r="CK37" s="846">
        <f t="shared" si="6"/>
        <v>2402265</v>
      </c>
      <c r="CL37" s="846">
        <f t="shared" si="6"/>
        <v>2402265</v>
      </c>
      <c r="CM37" s="846">
        <f t="shared" si="6"/>
        <v>2401549</v>
      </c>
      <c r="CN37" s="846">
        <f t="shared" si="6"/>
        <v>2391074</v>
      </c>
      <c r="CO37" s="846">
        <f t="shared" si="6"/>
        <v>2384628</v>
      </c>
      <c r="CP37" s="846">
        <f t="shared" si="6"/>
        <v>2380019</v>
      </c>
      <c r="CQ37" s="846">
        <f t="shared" si="6"/>
        <v>2352805</v>
      </c>
      <c r="CR37" s="846">
        <f t="shared" si="6"/>
        <v>2326516</v>
      </c>
      <c r="CS37" s="846">
        <f t="shared" si="6"/>
        <v>2213791</v>
      </c>
      <c r="CT37" s="846">
        <f t="shared" si="6"/>
        <v>1953803</v>
      </c>
      <c r="CU37" s="846">
        <f t="shared" si="6"/>
        <v>1944777</v>
      </c>
      <c r="CV37" s="846">
        <f t="shared" si="6"/>
        <v>1342376</v>
      </c>
      <c r="CW37" s="846">
        <f t="shared" si="6"/>
        <v>1304121</v>
      </c>
      <c r="CX37" s="846">
        <f t="shared" si="6"/>
        <v>895069</v>
      </c>
      <c r="CY37" s="846">
        <f t="shared" si="6"/>
        <v>108858</v>
      </c>
      <c r="CZ37" s="846">
        <f t="shared" si="6"/>
        <v>107332</v>
      </c>
      <c r="DA37" s="846">
        <f t="shared" si="6"/>
        <v>170</v>
      </c>
      <c r="DB37" s="846">
        <f t="shared" si="6"/>
        <v>0</v>
      </c>
      <c r="DC37" s="846">
        <f t="shared" si="6"/>
        <v>0</v>
      </c>
      <c r="DD37" s="846">
        <f t="shared" si="6"/>
        <v>0</v>
      </c>
      <c r="DE37" s="846">
        <f t="shared" si="6"/>
        <v>0</v>
      </c>
      <c r="DF37" s="846">
        <f t="shared" si="6"/>
        <v>0</v>
      </c>
      <c r="DG37" s="846">
        <f t="shared" si="6"/>
        <v>0</v>
      </c>
      <c r="DH37" s="846">
        <f t="shared" si="6"/>
        <v>0</v>
      </c>
      <c r="DI37" s="846">
        <f t="shared" si="6"/>
        <v>0</v>
      </c>
      <c r="DJ37" s="846">
        <f t="shared" si="6"/>
        <v>0</v>
      </c>
      <c r="DK37" s="846">
        <f t="shared" si="6"/>
        <v>0</v>
      </c>
      <c r="DL37" s="846">
        <f t="shared" si="6"/>
        <v>0</v>
      </c>
      <c r="DM37" s="846">
        <f t="shared" si="6"/>
        <v>0</v>
      </c>
      <c r="DN37" s="846">
        <f t="shared" si="6"/>
        <v>0</v>
      </c>
      <c r="DO37" s="846">
        <f t="shared" si="6"/>
        <v>0</v>
      </c>
      <c r="DP37" s="846">
        <f t="shared" si="6"/>
        <v>0</v>
      </c>
      <c r="DQ37" s="772"/>
      <c r="DR37" s="803"/>
      <c r="DS37" s="772"/>
      <c r="DT37" s="846">
        <v>0</v>
      </c>
      <c r="DU37" s="846">
        <f>SUM(DU33:DU36)</f>
        <v>258</v>
      </c>
      <c r="DV37" s="846">
        <f t="shared" ref="DV37:FC37" si="7">SUM(DV33:DV36)</f>
        <v>257</v>
      </c>
      <c r="DW37" s="846">
        <f t="shared" si="7"/>
        <v>257</v>
      </c>
      <c r="DX37" s="846">
        <f t="shared" si="7"/>
        <v>257</v>
      </c>
      <c r="DY37" s="846">
        <f t="shared" si="7"/>
        <v>257</v>
      </c>
      <c r="DZ37" s="846">
        <f t="shared" si="7"/>
        <v>257</v>
      </c>
      <c r="EA37" s="846">
        <f t="shared" si="7"/>
        <v>255</v>
      </c>
      <c r="EB37" s="846">
        <f t="shared" si="7"/>
        <v>254</v>
      </c>
      <c r="EC37" s="846">
        <f t="shared" si="7"/>
        <v>252</v>
      </c>
      <c r="ED37" s="846">
        <f t="shared" si="7"/>
        <v>247</v>
      </c>
      <c r="EE37" s="846">
        <f t="shared" si="7"/>
        <v>243</v>
      </c>
      <c r="EF37" s="846">
        <f t="shared" si="7"/>
        <v>221</v>
      </c>
      <c r="EG37" s="846">
        <f t="shared" si="7"/>
        <v>206</v>
      </c>
      <c r="EH37" s="846">
        <f t="shared" si="7"/>
        <v>206</v>
      </c>
      <c r="EI37" s="846">
        <f t="shared" si="7"/>
        <v>116</v>
      </c>
      <c r="EJ37" s="846">
        <f t="shared" si="7"/>
        <v>107</v>
      </c>
      <c r="EK37" s="846">
        <f t="shared" si="7"/>
        <v>80</v>
      </c>
      <c r="EL37" s="846">
        <f t="shared" si="7"/>
        <v>31</v>
      </c>
      <c r="EM37" s="846">
        <f t="shared" si="7"/>
        <v>30</v>
      </c>
      <c r="EN37" s="846">
        <f t="shared" si="7"/>
        <v>0</v>
      </c>
      <c r="EO37" s="846">
        <f t="shared" si="7"/>
        <v>0</v>
      </c>
      <c r="EP37" s="846">
        <f t="shared" si="7"/>
        <v>0</v>
      </c>
      <c r="EQ37" s="846">
        <f t="shared" si="7"/>
        <v>0</v>
      </c>
      <c r="ER37" s="846">
        <f t="shared" si="7"/>
        <v>0</v>
      </c>
      <c r="ES37" s="846">
        <f t="shared" si="7"/>
        <v>0</v>
      </c>
      <c r="ET37" s="846">
        <f t="shared" si="7"/>
        <v>0</v>
      </c>
      <c r="EU37" s="846">
        <f t="shared" si="7"/>
        <v>0</v>
      </c>
      <c r="EV37" s="846">
        <f t="shared" si="7"/>
        <v>0</v>
      </c>
      <c r="EW37" s="846">
        <f t="shared" si="7"/>
        <v>0</v>
      </c>
      <c r="EX37" s="846">
        <f t="shared" si="7"/>
        <v>0</v>
      </c>
      <c r="EY37" s="846">
        <f t="shared" si="7"/>
        <v>0</v>
      </c>
      <c r="EZ37" s="846">
        <f t="shared" si="7"/>
        <v>0</v>
      </c>
      <c r="FA37" s="846">
        <f t="shared" si="7"/>
        <v>0</v>
      </c>
      <c r="FB37" s="846">
        <f t="shared" si="7"/>
        <v>0</v>
      </c>
      <c r="FC37" s="846">
        <f t="shared" si="7"/>
        <v>0</v>
      </c>
      <c r="FD37" s="772"/>
      <c r="FE37" s="804"/>
      <c r="FF37" s="772"/>
      <c r="FG37" s="805"/>
      <c r="FI37" s="846"/>
    </row>
    <row r="38" spans="2:165">
      <c r="B38" s="847"/>
      <c r="C38" s="847"/>
      <c r="E38" s="848"/>
      <c r="F38" s="848"/>
      <c r="G38" s="848"/>
      <c r="H38" s="848"/>
      <c r="I38" s="848"/>
      <c r="J38" s="848"/>
      <c r="K38" s="848"/>
      <c r="L38" s="848"/>
      <c r="M38" s="848"/>
      <c r="N38" s="848"/>
      <c r="O38" s="848"/>
      <c r="P38" s="848"/>
      <c r="Q38" s="848"/>
      <c r="R38" s="848"/>
      <c r="S38" s="848"/>
      <c r="T38" s="848"/>
      <c r="U38" s="848"/>
      <c r="V38" s="848"/>
      <c r="W38" s="848"/>
      <c r="X38" s="848"/>
      <c r="Y38" s="848"/>
      <c r="Z38" s="848"/>
      <c r="AA38" s="848"/>
      <c r="AB38" s="848"/>
      <c r="AC38" s="848"/>
      <c r="AD38" s="848"/>
      <c r="AE38" s="848"/>
      <c r="AF38" s="848"/>
      <c r="AG38" s="848"/>
      <c r="AH38" s="848"/>
      <c r="AI38" s="848"/>
      <c r="AJ38" s="848"/>
      <c r="AK38" s="848"/>
      <c r="AL38" s="848"/>
      <c r="AM38" s="848"/>
      <c r="AN38" s="848"/>
      <c r="AO38" s="772"/>
      <c r="AP38" s="790"/>
      <c r="AQ38" s="772"/>
      <c r="AR38" s="848"/>
      <c r="AS38" s="848"/>
      <c r="AT38" s="848"/>
      <c r="AU38" s="848"/>
      <c r="AV38" s="848"/>
      <c r="AW38" s="848"/>
      <c r="AX38" s="848"/>
      <c r="AY38" s="848"/>
      <c r="AZ38" s="848"/>
      <c r="BA38" s="848"/>
      <c r="BB38" s="848"/>
      <c r="BC38" s="848"/>
      <c r="BD38" s="848"/>
      <c r="BE38" s="848"/>
      <c r="BF38" s="848"/>
      <c r="BG38" s="848"/>
      <c r="BH38" s="848"/>
      <c r="BI38" s="848"/>
      <c r="BJ38" s="848"/>
      <c r="BK38" s="848"/>
      <c r="BL38" s="848"/>
      <c r="BM38" s="848"/>
      <c r="BN38" s="848"/>
      <c r="BO38" s="848"/>
      <c r="BP38" s="848"/>
      <c r="BQ38" s="848"/>
      <c r="BR38" s="848"/>
      <c r="BS38" s="848"/>
      <c r="BT38" s="848"/>
      <c r="BU38" s="848"/>
      <c r="BV38" s="848"/>
      <c r="BW38" s="848"/>
      <c r="BX38" s="848"/>
      <c r="BY38" s="848"/>
      <c r="BZ38" s="848"/>
      <c r="CA38" s="848"/>
      <c r="CB38" s="772"/>
      <c r="CC38" s="801"/>
      <c r="CD38" s="772"/>
      <c r="CE38" s="802"/>
      <c r="CF38" s="772"/>
      <c r="CG38" s="848"/>
      <c r="CH38" s="848"/>
      <c r="CI38" s="848"/>
      <c r="CJ38" s="848"/>
      <c r="CK38" s="848"/>
      <c r="CL38" s="848"/>
      <c r="CM38" s="848"/>
      <c r="CN38" s="848"/>
      <c r="CO38" s="848"/>
      <c r="CP38" s="848"/>
      <c r="CQ38" s="848"/>
      <c r="CR38" s="848"/>
      <c r="CS38" s="848"/>
      <c r="CT38" s="848"/>
      <c r="CU38" s="848"/>
      <c r="CV38" s="848"/>
      <c r="CW38" s="848"/>
      <c r="CX38" s="848"/>
      <c r="CY38" s="848"/>
      <c r="CZ38" s="848"/>
      <c r="DA38" s="848"/>
      <c r="DB38" s="848"/>
      <c r="DC38" s="848"/>
      <c r="DD38" s="848"/>
      <c r="DE38" s="848"/>
      <c r="DF38" s="848"/>
      <c r="DG38" s="848"/>
      <c r="DH38" s="848"/>
      <c r="DI38" s="848"/>
      <c r="DJ38" s="848"/>
      <c r="DK38" s="848"/>
      <c r="DL38" s="848"/>
      <c r="DM38" s="848"/>
      <c r="DN38" s="848"/>
      <c r="DO38" s="848"/>
      <c r="DP38" s="848"/>
      <c r="DQ38" s="772"/>
      <c r="DR38" s="803"/>
      <c r="DS38" s="772"/>
      <c r="DT38" s="848"/>
      <c r="DU38" s="848"/>
      <c r="DV38" s="848"/>
      <c r="DW38" s="848"/>
      <c r="DX38" s="848"/>
      <c r="DY38" s="848"/>
      <c r="DZ38" s="848"/>
      <c r="EA38" s="848"/>
      <c r="EB38" s="848"/>
      <c r="EC38" s="848"/>
      <c r="ED38" s="848"/>
      <c r="EE38" s="848"/>
      <c r="EF38" s="848"/>
      <c r="EG38" s="848"/>
      <c r="EH38" s="848"/>
      <c r="EI38" s="848"/>
      <c r="EJ38" s="848"/>
      <c r="EK38" s="848"/>
      <c r="EL38" s="848"/>
      <c r="EM38" s="848"/>
      <c r="EN38" s="848"/>
      <c r="EO38" s="848"/>
      <c r="EP38" s="848"/>
      <c r="EQ38" s="848"/>
      <c r="ER38" s="848"/>
      <c r="ES38" s="848"/>
      <c r="ET38" s="848"/>
      <c r="EU38" s="848"/>
      <c r="EV38" s="848"/>
      <c r="EW38" s="848"/>
      <c r="EX38" s="848"/>
      <c r="EY38" s="848"/>
      <c r="EZ38" s="848"/>
      <c r="FA38" s="848"/>
      <c r="FB38" s="848"/>
      <c r="FC38" s="848"/>
      <c r="FD38" s="772"/>
      <c r="FE38" s="804"/>
      <c r="FF38" s="772"/>
      <c r="FG38" s="805"/>
      <c r="FI38" s="848"/>
    </row>
    <row r="39" spans="2:165">
      <c r="B39" s="849" t="s">
        <v>1057</v>
      </c>
      <c r="C39" s="850"/>
      <c r="E39" s="851"/>
      <c r="F39" s="852"/>
      <c r="G39" s="852"/>
      <c r="H39" s="852"/>
      <c r="I39" s="852"/>
      <c r="J39" s="852"/>
      <c r="K39" s="852"/>
      <c r="L39" s="852"/>
      <c r="M39" s="852"/>
      <c r="N39" s="852"/>
      <c r="O39" s="852"/>
      <c r="P39" s="852"/>
      <c r="Q39" s="852"/>
      <c r="R39" s="852"/>
      <c r="S39" s="852"/>
      <c r="T39" s="852"/>
      <c r="U39" s="852"/>
      <c r="V39" s="852"/>
      <c r="W39" s="852"/>
      <c r="X39" s="852"/>
      <c r="Y39" s="852"/>
      <c r="Z39" s="852"/>
      <c r="AA39" s="852"/>
      <c r="AB39" s="852"/>
      <c r="AC39" s="852"/>
      <c r="AD39" s="852"/>
      <c r="AE39" s="852"/>
      <c r="AF39" s="852"/>
      <c r="AG39" s="852"/>
      <c r="AH39" s="852"/>
      <c r="AI39" s="852"/>
      <c r="AJ39" s="852"/>
      <c r="AK39" s="852"/>
      <c r="AL39" s="852"/>
      <c r="AM39" s="852"/>
      <c r="AN39" s="853"/>
      <c r="AO39" s="772"/>
      <c r="AP39" s="790"/>
      <c r="AQ39" s="772"/>
      <c r="AR39" s="851"/>
      <c r="AS39" s="852"/>
      <c r="AT39" s="852"/>
      <c r="AU39" s="852"/>
      <c r="AV39" s="852"/>
      <c r="AW39" s="852"/>
      <c r="AX39" s="852"/>
      <c r="AY39" s="852"/>
      <c r="AZ39" s="852"/>
      <c r="BA39" s="852"/>
      <c r="BB39" s="852"/>
      <c r="BC39" s="852"/>
      <c r="BD39" s="852"/>
      <c r="BE39" s="852"/>
      <c r="BF39" s="852"/>
      <c r="BG39" s="852"/>
      <c r="BH39" s="852"/>
      <c r="BI39" s="852"/>
      <c r="BJ39" s="852"/>
      <c r="BK39" s="852"/>
      <c r="BL39" s="852"/>
      <c r="BM39" s="852"/>
      <c r="BN39" s="852"/>
      <c r="BO39" s="852"/>
      <c r="BP39" s="852"/>
      <c r="BQ39" s="852"/>
      <c r="BR39" s="852"/>
      <c r="BS39" s="852"/>
      <c r="BT39" s="852"/>
      <c r="BU39" s="852"/>
      <c r="BV39" s="852"/>
      <c r="BW39" s="852"/>
      <c r="BX39" s="852"/>
      <c r="BY39" s="852"/>
      <c r="BZ39" s="852"/>
      <c r="CA39" s="853"/>
      <c r="CB39" s="772"/>
      <c r="CC39" s="801"/>
      <c r="CD39" s="772"/>
      <c r="CE39" s="802"/>
      <c r="CF39" s="772"/>
      <c r="CG39" s="851"/>
      <c r="CH39" s="852"/>
      <c r="CI39" s="852"/>
      <c r="CJ39" s="852"/>
      <c r="CK39" s="852"/>
      <c r="CL39" s="852"/>
      <c r="CM39" s="852"/>
      <c r="CN39" s="852"/>
      <c r="CO39" s="852"/>
      <c r="CP39" s="852"/>
      <c r="CQ39" s="852"/>
      <c r="CR39" s="852"/>
      <c r="CS39" s="852"/>
      <c r="CT39" s="852"/>
      <c r="CU39" s="852"/>
      <c r="CV39" s="852"/>
      <c r="CW39" s="852"/>
      <c r="CX39" s="852"/>
      <c r="CY39" s="852"/>
      <c r="CZ39" s="852"/>
      <c r="DA39" s="852"/>
      <c r="DB39" s="852"/>
      <c r="DC39" s="852"/>
      <c r="DD39" s="852"/>
      <c r="DE39" s="852"/>
      <c r="DF39" s="852"/>
      <c r="DG39" s="852"/>
      <c r="DH39" s="852"/>
      <c r="DI39" s="852"/>
      <c r="DJ39" s="852"/>
      <c r="DK39" s="852"/>
      <c r="DL39" s="852"/>
      <c r="DM39" s="852"/>
      <c r="DN39" s="852"/>
      <c r="DO39" s="852"/>
      <c r="DP39" s="853"/>
      <c r="DQ39" s="772"/>
      <c r="DR39" s="803"/>
      <c r="DS39" s="772"/>
      <c r="DT39" s="851"/>
      <c r="DU39" s="852"/>
      <c r="DV39" s="852"/>
      <c r="DW39" s="852"/>
      <c r="DX39" s="852"/>
      <c r="DY39" s="852"/>
      <c r="DZ39" s="852"/>
      <c r="EA39" s="852"/>
      <c r="EB39" s="852"/>
      <c r="EC39" s="852"/>
      <c r="ED39" s="852"/>
      <c r="EE39" s="852"/>
      <c r="EF39" s="852"/>
      <c r="EG39" s="852"/>
      <c r="EH39" s="852"/>
      <c r="EI39" s="852"/>
      <c r="EJ39" s="852"/>
      <c r="EK39" s="852"/>
      <c r="EL39" s="852"/>
      <c r="EM39" s="852"/>
      <c r="EN39" s="852"/>
      <c r="EO39" s="852"/>
      <c r="EP39" s="852"/>
      <c r="EQ39" s="852"/>
      <c r="ER39" s="852"/>
      <c r="ES39" s="852"/>
      <c r="ET39" s="852"/>
      <c r="EU39" s="852"/>
      <c r="EV39" s="852"/>
      <c r="EW39" s="852"/>
      <c r="EX39" s="852"/>
      <c r="EY39" s="852"/>
      <c r="EZ39" s="852"/>
      <c r="FA39" s="852"/>
      <c r="FB39" s="852"/>
      <c r="FC39" s="853"/>
      <c r="FD39" s="772"/>
      <c r="FE39" s="804"/>
      <c r="FF39" s="772"/>
      <c r="FG39" s="805"/>
      <c r="FI39" s="854"/>
    </row>
    <row r="40" spans="2:165">
      <c r="B40" s="807">
        <v>329</v>
      </c>
      <c r="C40" s="808" t="s">
        <v>113</v>
      </c>
      <c r="E40" s="809">
        <v>0</v>
      </c>
      <c r="F40" s="810">
        <v>32011</v>
      </c>
      <c r="G40" s="811">
        <v>32011</v>
      </c>
      <c r="H40" s="810">
        <v>32011</v>
      </c>
      <c r="I40" s="811">
        <v>32011</v>
      </c>
      <c r="J40" s="810">
        <v>32011</v>
      </c>
      <c r="K40" s="811">
        <v>32011</v>
      </c>
      <c r="L40" s="810">
        <v>32011</v>
      </c>
      <c r="M40" s="811">
        <v>32008</v>
      </c>
      <c r="N40" s="810">
        <v>32008</v>
      </c>
      <c r="O40" s="811">
        <v>32056</v>
      </c>
      <c r="P40" s="810">
        <v>32078</v>
      </c>
      <c r="Q40" s="811">
        <v>32047</v>
      </c>
      <c r="R40" s="810">
        <v>32047</v>
      </c>
      <c r="S40" s="811">
        <v>31961</v>
      </c>
      <c r="T40" s="810">
        <v>27680</v>
      </c>
      <c r="U40" s="811">
        <v>27680</v>
      </c>
      <c r="V40" s="810">
        <v>11402</v>
      </c>
      <c r="W40" s="811">
        <v>0</v>
      </c>
      <c r="X40" s="810">
        <v>0</v>
      </c>
      <c r="Y40" s="811">
        <v>0</v>
      </c>
      <c r="Z40" s="810">
        <v>0</v>
      </c>
      <c r="AA40" s="811">
        <v>0</v>
      </c>
      <c r="AB40" s="810">
        <v>0</v>
      </c>
      <c r="AC40" s="811">
        <v>0</v>
      </c>
      <c r="AD40" s="810">
        <v>0</v>
      </c>
      <c r="AE40" s="811">
        <v>0</v>
      </c>
      <c r="AF40" s="810">
        <v>0</v>
      </c>
      <c r="AG40" s="811">
        <v>0</v>
      </c>
      <c r="AH40" s="810">
        <v>0</v>
      </c>
      <c r="AI40" s="811">
        <v>0</v>
      </c>
      <c r="AJ40" s="810">
        <v>0</v>
      </c>
      <c r="AK40" s="811">
        <v>0</v>
      </c>
      <c r="AL40" s="810">
        <v>0</v>
      </c>
      <c r="AM40" s="811">
        <v>0</v>
      </c>
      <c r="AN40" s="812">
        <v>0</v>
      </c>
      <c r="AO40" s="772"/>
      <c r="AP40" s="790"/>
      <c r="AQ40" s="772"/>
      <c r="AR40" s="809">
        <v>0</v>
      </c>
      <c r="AS40" s="810">
        <v>2</v>
      </c>
      <c r="AT40" s="811">
        <v>2</v>
      </c>
      <c r="AU40" s="810">
        <v>2</v>
      </c>
      <c r="AV40" s="811">
        <v>2</v>
      </c>
      <c r="AW40" s="810">
        <v>2</v>
      </c>
      <c r="AX40" s="811">
        <v>2</v>
      </c>
      <c r="AY40" s="810">
        <v>2</v>
      </c>
      <c r="AZ40" s="811">
        <v>2</v>
      </c>
      <c r="BA40" s="810">
        <v>2</v>
      </c>
      <c r="BB40" s="811">
        <v>2</v>
      </c>
      <c r="BC40" s="810">
        <v>2</v>
      </c>
      <c r="BD40" s="811">
        <v>2</v>
      </c>
      <c r="BE40" s="810">
        <v>2</v>
      </c>
      <c r="BF40" s="811">
        <v>2</v>
      </c>
      <c r="BG40" s="810">
        <v>2</v>
      </c>
      <c r="BH40" s="811">
        <v>2</v>
      </c>
      <c r="BI40" s="810">
        <v>1</v>
      </c>
      <c r="BJ40" s="811">
        <v>0</v>
      </c>
      <c r="BK40" s="810">
        <v>0</v>
      </c>
      <c r="BL40" s="811">
        <v>0</v>
      </c>
      <c r="BM40" s="810">
        <v>0</v>
      </c>
      <c r="BN40" s="811">
        <v>0</v>
      </c>
      <c r="BO40" s="810">
        <v>0</v>
      </c>
      <c r="BP40" s="811">
        <v>0</v>
      </c>
      <c r="BQ40" s="810">
        <v>0</v>
      </c>
      <c r="BR40" s="811">
        <v>0</v>
      </c>
      <c r="BS40" s="810">
        <v>0</v>
      </c>
      <c r="BT40" s="811">
        <v>0</v>
      </c>
      <c r="BU40" s="810">
        <v>0</v>
      </c>
      <c r="BV40" s="811">
        <v>0</v>
      </c>
      <c r="BW40" s="810">
        <v>0</v>
      </c>
      <c r="BX40" s="811">
        <v>0</v>
      </c>
      <c r="BY40" s="810">
        <v>0</v>
      </c>
      <c r="BZ40" s="811">
        <v>0</v>
      </c>
      <c r="CA40" s="812">
        <v>0</v>
      </c>
      <c r="CB40" s="772"/>
      <c r="CC40" s="801"/>
      <c r="CD40" s="772"/>
      <c r="CE40" s="802"/>
      <c r="CF40" s="772"/>
      <c r="CG40" s="809">
        <v>0</v>
      </c>
      <c r="CH40" s="810">
        <v>47936</v>
      </c>
      <c r="CI40" s="811">
        <v>47936</v>
      </c>
      <c r="CJ40" s="810">
        <v>47936</v>
      </c>
      <c r="CK40" s="811">
        <v>47936</v>
      </c>
      <c r="CL40" s="810">
        <v>47936</v>
      </c>
      <c r="CM40" s="811">
        <v>47936</v>
      </c>
      <c r="CN40" s="810">
        <v>47936</v>
      </c>
      <c r="CO40" s="811">
        <v>47932</v>
      </c>
      <c r="CP40" s="810">
        <v>47932</v>
      </c>
      <c r="CQ40" s="811">
        <v>48003</v>
      </c>
      <c r="CR40" s="810">
        <v>48037</v>
      </c>
      <c r="CS40" s="811">
        <v>47990</v>
      </c>
      <c r="CT40" s="810">
        <v>47990</v>
      </c>
      <c r="CU40" s="811">
        <v>47862</v>
      </c>
      <c r="CV40" s="810">
        <v>41451</v>
      </c>
      <c r="CW40" s="811">
        <v>41451</v>
      </c>
      <c r="CX40" s="810">
        <v>17074</v>
      </c>
      <c r="CY40" s="811">
        <v>0</v>
      </c>
      <c r="CZ40" s="810">
        <v>0</v>
      </c>
      <c r="DA40" s="811">
        <v>0</v>
      </c>
      <c r="DB40" s="810">
        <v>0</v>
      </c>
      <c r="DC40" s="811">
        <v>0</v>
      </c>
      <c r="DD40" s="810">
        <v>0</v>
      </c>
      <c r="DE40" s="811">
        <v>0</v>
      </c>
      <c r="DF40" s="810">
        <v>0</v>
      </c>
      <c r="DG40" s="811">
        <v>0</v>
      </c>
      <c r="DH40" s="810">
        <v>0</v>
      </c>
      <c r="DI40" s="811">
        <v>0</v>
      </c>
      <c r="DJ40" s="810">
        <v>0</v>
      </c>
      <c r="DK40" s="811">
        <v>0</v>
      </c>
      <c r="DL40" s="810">
        <v>0</v>
      </c>
      <c r="DM40" s="811">
        <v>0</v>
      </c>
      <c r="DN40" s="810">
        <v>0</v>
      </c>
      <c r="DO40" s="811">
        <v>0</v>
      </c>
      <c r="DP40" s="812">
        <v>0</v>
      </c>
      <c r="DQ40" s="772"/>
      <c r="DR40" s="803"/>
      <c r="DS40" s="772"/>
      <c r="DT40" s="809">
        <v>0</v>
      </c>
      <c r="DU40" s="810">
        <v>3</v>
      </c>
      <c r="DV40" s="811">
        <v>3</v>
      </c>
      <c r="DW40" s="810">
        <v>3</v>
      </c>
      <c r="DX40" s="811">
        <v>3</v>
      </c>
      <c r="DY40" s="810">
        <v>3</v>
      </c>
      <c r="DZ40" s="811">
        <v>3</v>
      </c>
      <c r="EA40" s="810">
        <v>3</v>
      </c>
      <c r="EB40" s="811">
        <v>3</v>
      </c>
      <c r="EC40" s="810">
        <v>3</v>
      </c>
      <c r="ED40" s="811">
        <v>3</v>
      </c>
      <c r="EE40" s="810">
        <v>3</v>
      </c>
      <c r="EF40" s="811">
        <v>3</v>
      </c>
      <c r="EG40" s="810">
        <v>3</v>
      </c>
      <c r="EH40" s="811">
        <v>3</v>
      </c>
      <c r="EI40" s="810">
        <v>3</v>
      </c>
      <c r="EJ40" s="811">
        <v>3</v>
      </c>
      <c r="EK40" s="810">
        <v>1</v>
      </c>
      <c r="EL40" s="811">
        <v>0</v>
      </c>
      <c r="EM40" s="810">
        <v>0</v>
      </c>
      <c r="EN40" s="811">
        <v>0</v>
      </c>
      <c r="EO40" s="810">
        <v>0</v>
      </c>
      <c r="EP40" s="811">
        <v>0</v>
      </c>
      <c r="EQ40" s="810">
        <v>0</v>
      </c>
      <c r="ER40" s="811">
        <v>0</v>
      </c>
      <c r="ES40" s="810">
        <v>0</v>
      </c>
      <c r="ET40" s="811">
        <v>0</v>
      </c>
      <c r="EU40" s="810">
        <v>0</v>
      </c>
      <c r="EV40" s="811">
        <v>0</v>
      </c>
      <c r="EW40" s="810">
        <v>0</v>
      </c>
      <c r="EX40" s="811">
        <v>0</v>
      </c>
      <c r="EY40" s="810">
        <v>0</v>
      </c>
      <c r="EZ40" s="811">
        <v>0</v>
      </c>
      <c r="FA40" s="810">
        <v>0</v>
      </c>
      <c r="FB40" s="811">
        <v>0</v>
      </c>
      <c r="FC40" s="812">
        <v>0</v>
      </c>
      <c r="FD40" s="772"/>
      <c r="FE40" s="804"/>
      <c r="FF40" s="772"/>
      <c r="FG40" s="805"/>
      <c r="FI40" s="813" t="b">
        <v>0</v>
      </c>
    </row>
    <row r="41" spans="2:165">
      <c r="B41" s="821">
        <v>331</v>
      </c>
      <c r="C41" s="822" t="s">
        <v>1055</v>
      </c>
      <c r="E41" s="823">
        <v>0</v>
      </c>
      <c r="F41" s="824">
        <v>2734</v>
      </c>
      <c r="G41" s="825">
        <v>2734</v>
      </c>
      <c r="H41" s="824">
        <v>2734</v>
      </c>
      <c r="I41" s="825">
        <v>2734</v>
      </c>
      <c r="J41" s="824">
        <v>2734</v>
      </c>
      <c r="K41" s="825">
        <v>2734</v>
      </c>
      <c r="L41" s="824">
        <v>2734</v>
      </c>
      <c r="M41" s="825">
        <v>2734</v>
      </c>
      <c r="N41" s="824">
        <v>2734</v>
      </c>
      <c r="O41" s="825">
        <v>2734</v>
      </c>
      <c r="P41" s="824">
        <v>2734</v>
      </c>
      <c r="Q41" s="825">
        <v>2734</v>
      </c>
      <c r="R41" s="824">
        <v>2734</v>
      </c>
      <c r="S41" s="825">
        <v>2734</v>
      </c>
      <c r="T41" s="824">
        <v>2734</v>
      </c>
      <c r="U41" s="825">
        <v>2734</v>
      </c>
      <c r="V41" s="824">
        <v>2734</v>
      </c>
      <c r="W41" s="825">
        <v>2734</v>
      </c>
      <c r="X41" s="824">
        <v>2734</v>
      </c>
      <c r="Y41" s="825">
        <v>0</v>
      </c>
      <c r="Z41" s="824">
        <v>0</v>
      </c>
      <c r="AA41" s="825">
        <v>0</v>
      </c>
      <c r="AB41" s="824">
        <v>0</v>
      </c>
      <c r="AC41" s="825">
        <v>0</v>
      </c>
      <c r="AD41" s="824">
        <v>0</v>
      </c>
      <c r="AE41" s="825">
        <v>0</v>
      </c>
      <c r="AF41" s="824">
        <v>0</v>
      </c>
      <c r="AG41" s="825">
        <v>0</v>
      </c>
      <c r="AH41" s="824">
        <v>0</v>
      </c>
      <c r="AI41" s="825">
        <v>0</v>
      </c>
      <c r="AJ41" s="824">
        <v>0</v>
      </c>
      <c r="AK41" s="825">
        <v>0</v>
      </c>
      <c r="AL41" s="824">
        <v>0</v>
      </c>
      <c r="AM41" s="825">
        <v>0</v>
      </c>
      <c r="AN41" s="826">
        <v>0</v>
      </c>
      <c r="AO41" s="772"/>
      <c r="AP41" s="790"/>
      <c r="AQ41" s="772"/>
      <c r="AR41" s="823">
        <v>0</v>
      </c>
      <c r="AS41" s="824">
        <v>1</v>
      </c>
      <c r="AT41" s="825">
        <v>1</v>
      </c>
      <c r="AU41" s="824">
        <v>1</v>
      </c>
      <c r="AV41" s="825">
        <v>1</v>
      </c>
      <c r="AW41" s="824">
        <v>1</v>
      </c>
      <c r="AX41" s="825">
        <v>1</v>
      </c>
      <c r="AY41" s="824">
        <v>1</v>
      </c>
      <c r="AZ41" s="825">
        <v>1</v>
      </c>
      <c r="BA41" s="824">
        <v>1</v>
      </c>
      <c r="BB41" s="825">
        <v>1</v>
      </c>
      <c r="BC41" s="824">
        <v>1</v>
      </c>
      <c r="BD41" s="825">
        <v>1</v>
      </c>
      <c r="BE41" s="824">
        <v>1</v>
      </c>
      <c r="BF41" s="825">
        <v>1</v>
      </c>
      <c r="BG41" s="824">
        <v>1</v>
      </c>
      <c r="BH41" s="825">
        <v>1</v>
      </c>
      <c r="BI41" s="824">
        <v>1</v>
      </c>
      <c r="BJ41" s="825">
        <v>1</v>
      </c>
      <c r="BK41" s="824">
        <v>1</v>
      </c>
      <c r="BL41" s="825">
        <v>0</v>
      </c>
      <c r="BM41" s="824">
        <v>0</v>
      </c>
      <c r="BN41" s="825">
        <v>0</v>
      </c>
      <c r="BO41" s="824">
        <v>0</v>
      </c>
      <c r="BP41" s="825">
        <v>0</v>
      </c>
      <c r="BQ41" s="824">
        <v>0</v>
      </c>
      <c r="BR41" s="825">
        <v>0</v>
      </c>
      <c r="BS41" s="824">
        <v>0</v>
      </c>
      <c r="BT41" s="825">
        <v>0</v>
      </c>
      <c r="BU41" s="824">
        <v>0</v>
      </c>
      <c r="BV41" s="825">
        <v>0</v>
      </c>
      <c r="BW41" s="824">
        <v>0</v>
      </c>
      <c r="BX41" s="825">
        <v>0</v>
      </c>
      <c r="BY41" s="824">
        <v>0</v>
      </c>
      <c r="BZ41" s="825">
        <v>0</v>
      </c>
      <c r="CA41" s="826">
        <v>0</v>
      </c>
      <c r="CB41" s="772"/>
      <c r="CC41" s="801"/>
      <c r="CD41" s="772"/>
      <c r="CE41" s="802"/>
      <c r="CF41" s="772"/>
      <c r="CG41" s="823">
        <v>0</v>
      </c>
      <c r="CH41" s="824">
        <v>1914</v>
      </c>
      <c r="CI41" s="825">
        <v>1914</v>
      </c>
      <c r="CJ41" s="824">
        <v>1914</v>
      </c>
      <c r="CK41" s="825">
        <v>1914</v>
      </c>
      <c r="CL41" s="824">
        <v>1914</v>
      </c>
      <c r="CM41" s="825">
        <v>1914</v>
      </c>
      <c r="CN41" s="824">
        <v>1914</v>
      </c>
      <c r="CO41" s="825">
        <v>1914</v>
      </c>
      <c r="CP41" s="824">
        <v>1914</v>
      </c>
      <c r="CQ41" s="825">
        <v>1914</v>
      </c>
      <c r="CR41" s="824">
        <v>1914</v>
      </c>
      <c r="CS41" s="825">
        <v>1914</v>
      </c>
      <c r="CT41" s="824">
        <v>1914</v>
      </c>
      <c r="CU41" s="825">
        <v>1914</v>
      </c>
      <c r="CV41" s="824">
        <v>1914</v>
      </c>
      <c r="CW41" s="825">
        <v>1914</v>
      </c>
      <c r="CX41" s="824">
        <v>1914</v>
      </c>
      <c r="CY41" s="825">
        <v>1914</v>
      </c>
      <c r="CZ41" s="824">
        <v>1914</v>
      </c>
      <c r="DA41" s="825">
        <v>0</v>
      </c>
      <c r="DB41" s="824">
        <v>0</v>
      </c>
      <c r="DC41" s="825">
        <v>0</v>
      </c>
      <c r="DD41" s="824">
        <v>0</v>
      </c>
      <c r="DE41" s="825">
        <v>0</v>
      </c>
      <c r="DF41" s="824">
        <v>0</v>
      </c>
      <c r="DG41" s="825">
        <v>0</v>
      </c>
      <c r="DH41" s="824">
        <v>0</v>
      </c>
      <c r="DI41" s="825">
        <v>0</v>
      </c>
      <c r="DJ41" s="824">
        <v>0</v>
      </c>
      <c r="DK41" s="825">
        <v>0</v>
      </c>
      <c r="DL41" s="824">
        <v>0</v>
      </c>
      <c r="DM41" s="825">
        <v>0</v>
      </c>
      <c r="DN41" s="824">
        <v>0</v>
      </c>
      <c r="DO41" s="825">
        <v>0</v>
      </c>
      <c r="DP41" s="826">
        <v>0</v>
      </c>
      <c r="DQ41" s="772"/>
      <c r="DR41" s="803"/>
      <c r="DS41" s="772"/>
      <c r="DT41" s="823">
        <v>0</v>
      </c>
      <c r="DU41" s="824">
        <v>1</v>
      </c>
      <c r="DV41" s="825">
        <v>1</v>
      </c>
      <c r="DW41" s="824">
        <v>1</v>
      </c>
      <c r="DX41" s="825">
        <v>1</v>
      </c>
      <c r="DY41" s="824">
        <v>1</v>
      </c>
      <c r="DZ41" s="825">
        <v>1</v>
      </c>
      <c r="EA41" s="824">
        <v>1</v>
      </c>
      <c r="EB41" s="825">
        <v>1</v>
      </c>
      <c r="EC41" s="824">
        <v>1</v>
      </c>
      <c r="ED41" s="825">
        <v>1</v>
      </c>
      <c r="EE41" s="824">
        <v>1</v>
      </c>
      <c r="EF41" s="825">
        <v>1</v>
      </c>
      <c r="EG41" s="824">
        <v>1</v>
      </c>
      <c r="EH41" s="825">
        <v>1</v>
      </c>
      <c r="EI41" s="824">
        <v>1</v>
      </c>
      <c r="EJ41" s="825">
        <v>1</v>
      </c>
      <c r="EK41" s="824">
        <v>1</v>
      </c>
      <c r="EL41" s="825">
        <v>1</v>
      </c>
      <c r="EM41" s="824">
        <v>1</v>
      </c>
      <c r="EN41" s="825">
        <v>0</v>
      </c>
      <c r="EO41" s="824">
        <v>0</v>
      </c>
      <c r="EP41" s="825">
        <v>0</v>
      </c>
      <c r="EQ41" s="824">
        <v>0</v>
      </c>
      <c r="ER41" s="825">
        <v>0</v>
      </c>
      <c r="ES41" s="824">
        <v>0</v>
      </c>
      <c r="ET41" s="825">
        <v>0</v>
      </c>
      <c r="EU41" s="824">
        <v>0</v>
      </c>
      <c r="EV41" s="825">
        <v>0</v>
      </c>
      <c r="EW41" s="824">
        <v>0</v>
      </c>
      <c r="EX41" s="825">
        <v>0</v>
      </c>
      <c r="EY41" s="824">
        <v>0</v>
      </c>
      <c r="EZ41" s="825">
        <v>0</v>
      </c>
      <c r="FA41" s="824">
        <v>0</v>
      </c>
      <c r="FB41" s="825">
        <v>0</v>
      </c>
      <c r="FC41" s="826">
        <v>0</v>
      </c>
      <c r="FD41" s="772"/>
      <c r="FE41" s="804"/>
      <c r="FF41" s="772"/>
      <c r="FG41" s="805"/>
      <c r="FI41" s="827" t="b">
        <v>0</v>
      </c>
    </row>
    <row r="42" spans="2:165">
      <c r="B42" s="821">
        <v>335</v>
      </c>
      <c r="C42" s="836" t="s">
        <v>118</v>
      </c>
      <c r="E42" s="823">
        <v>0</v>
      </c>
      <c r="F42" s="824">
        <v>50447</v>
      </c>
      <c r="G42" s="825">
        <v>56918</v>
      </c>
      <c r="H42" s="824">
        <v>63755</v>
      </c>
      <c r="I42" s="825">
        <v>63755</v>
      </c>
      <c r="J42" s="824">
        <v>63755</v>
      </c>
      <c r="K42" s="825">
        <v>63755</v>
      </c>
      <c r="L42" s="824">
        <v>63755</v>
      </c>
      <c r="M42" s="825">
        <v>63755</v>
      </c>
      <c r="N42" s="824">
        <v>63755</v>
      </c>
      <c r="O42" s="825">
        <v>63755</v>
      </c>
      <c r="P42" s="824">
        <v>60345</v>
      </c>
      <c r="Q42" s="825">
        <v>80951</v>
      </c>
      <c r="R42" s="824">
        <v>0</v>
      </c>
      <c r="S42" s="825">
        <v>0</v>
      </c>
      <c r="T42" s="824">
        <v>0</v>
      </c>
      <c r="U42" s="825">
        <v>0</v>
      </c>
      <c r="V42" s="824">
        <v>0</v>
      </c>
      <c r="W42" s="825">
        <v>0</v>
      </c>
      <c r="X42" s="824">
        <v>0</v>
      </c>
      <c r="Y42" s="825">
        <v>0</v>
      </c>
      <c r="Z42" s="824">
        <v>0</v>
      </c>
      <c r="AA42" s="825">
        <v>0</v>
      </c>
      <c r="AB42" s="824">
        <v>0</v>
      </c>
      <c r="AC42" s="825">
        <v>0</v>
      </c>
      <c r="AD42" s="824">
        <v>0</v>
      </c>
      <c r="AE42" s="825">
        <v>0</v>
      </c>
      <c r="AF42" s="824">
        <v>0</v>
      </c>
      <c r="AG42" s="825">
        <v>0</v>
      </c>
      <c r="AH42" s="824">
        <v>0</v>
      </c>
      <c r="AI42" s="825">
        <v>0</v>
      </c>
      <c r="AJ42" s="824">
        <v>0</v>
      </c>
      <c r="AK42" s="825">
        <v>0</v>
      </c>
      <c r="AL42" s="824">
        <v>0</v>
      </c>
      <c r="AM42" s="825">
        <v>0</v>
      </c>
      <c r="AN42" s="826">
        <v>0</v>
      </c>
      <c r="AO42" s="772"/>
      <c r="AP42" s="790"/>
      <c r="AQ42" s="772"/>
      <c r="AR42" s="823">
        <v>0</v>
      </c>
      <c r="AS42" s="824">
        <v>-5</v>
      </c>
      <c r="AT42" s="825">
        <v>-3</v>
      </c>
      <c r="AU42" s="824">
        <v>-2</v>
      </c>
      <c r="AV42" s="825">
        <v>-2</v>
      </c>
      <c r="AW42" s="824">
        <v>-2</v>
      </c>
      <c r="AX42" s="825">
        <v>-2</v>
      </c>
      <c r="AY42" s="824">
        <v>-2</v>
      </c>
      <c r="AZ42" s="825">
        <v>-2</v>
      </c>
      <c r="BA42" s="824">
        <v>-2</v>
      </c>
      <c r="BB42" s="825">
        <v>-2</v>
      </c>
      <c r="BC42" s="824">
        <v>-3</v>
      </c>
      <c r="BD42" s="825">
        <v>2</v>
      </c>
      <c r="BE42" s="824">
        <v>0</v>
      </c>
      <c r="BF42" s="825">
        <v>0</v>
      </c>
      <c r="BG42" s="824">
        <v>0</v>
      </c>
      <c r="BH42" s="825">
        <v>0</v>
      </c>
      <c r="BI42" s="824">
        <v>0</v>
      </c>
      <c r="BJ42" s="825">
        <v>0</v>
      </c>
      <c r="BK42" s="824">
        <v>0</v>
      </c>
      <c r="BL42" s="825">
        <v>0</v>
      </c>
      <c r="BM42" s="824">
        <v>0</v>
      </c>
      <c r="BN42" s="825">
        <v>0</v>
      </c>
      <c r="BO42" s="824">
        <v>0</v>
      </c>
      <c r="BP42" s="825">
        <v>0</v>
      </c>
      <c r="BQ42" s="824">
        <v>0</v>
      </c>
      <c r="BR42" s="825">
        <v>0</v>
      </c>
      <c r="BS42" s="824">
        <v>0</v>
      </c>
      <c r="BT42" s="825">
        <v>0</v>
      </c>
      <c r="BU42" s="824">
        <v>0</v>
      </c>
      <c r="BV42" s="825">
        <v>0</v>
      </c>
      <c r="BW42" s="824">
        <v>0</v>
      </c>
      <c r="BX42" s="825">
        <v>0</v>
      </c>
      <c r="BY42" s="824">
        <v>0</v>
      </c>
      <c r="BZ42" s="825">
        <v>0</v>
      </c>
      <c r="CA42" s="826">
        <v>0</v>
      </c>
      <c r="CB42" s="772"/>
      <c r="CC42" s="801"/>
      <c r="CD42" s="772"/>
      <c r="CE42" s="802"/>
      <c r="CF42" s="772"/>
      <c r="CG42" s="823">
        <v>0</v>
      </c>
      <c r="CH42" s="824">
        <v>43707</v>
      </c>
      <c r="CI42" s="825">
        <v>49312</v>
      </c>
      <c r="CJ42" s="824">
        <v>55236</v>
      </c>
      <c r="CK42" s="825">
        <v>55236</v>
      </c>
      <c r="CL42" s="824">
        <v>55236</v>
      </c>
      <c r="CM42" s="825">
        <v>55236</v>
      </c>
      <c r="CN42" s="824">
        <v>55236</v>
      </c>
      <c r="CO42" s="825">
        <v>55236</v>
      </c>
      <c r="CP42" s="824">
        <v>55236</v>
      </c>
      <c r="CQ42" s="825">
        <v>55236</v>
      </c>
      <c r="CR42" s="824">
        <v>52282</v>
      </c>
      <c r="CS42" s="825">
        <v>70135</v>
      </c>
      <c r="CT42" s="824">
        <v>0</v>
      </c>
      <c r="CU42" s="825">
        <v>0</v>
      </c>
      <c r="CV42" s="824">
        <v>0</v>
      </c>
      <c r="CW42" s="825">
        <v>0</v>
      </c>
      <c r="CX42" s="824">
        <v>0</v>
      </c>
      <c r="CY42" s="825">
        <v>0</v>
      </c>
      <c r="CZ42" s="824">
        <v>0</v>
      </c>
      <c r="DA42" s="825">
        <v>0</v>
      </c>
      <c r="DB42" s="824">
        <v>0</v>
      </c>
      <c r="DC42" s="825">
        <v>0</v>
      </c>
      <c r="DD42" s="824">
        <v>0</v>
      </c>
      <c r="DE42" s="825">
        <v>0</v>
      </c>
      <c r="DF42" s="824">
        <v>0</v>
      </c>
      <c r="DG42" s="825">
        <v>0</v>
      </c>
      <c r="DH42" s="824">
        <v>0</v>
      </c>
      <c r="DI42" s="825">
        <v>0</v>
      </c>
      <c r="DJ42" s="824">
        <v>0</v>
      </c>
      <c r="DK42" s="825">
        <v>0</v>
      </c>
      <c r="DL42" s="824">
        <v>0</v>
      </c>
      <c r="DM42" s="825">
        <v>0</v>
      </c>
      <c r="DN42" s="824">
        <v>0</v>
      </c>
      <c r="DO42" s="825">
        <v>0</v>
      </c>
      <c r="DP42" s="826">
        <v>0</v>
      </c>
      <c r="DQ42" s="772"/>
      <c r="DR42" s="803"/>
      <c r="DS42" s="772"/>
      <c r="DT42" s="823">
        <v>0</v>
      </c>
      <c r="DU42" s="824">
        <v>-4</v>
      </c>
      <c r="DV42" s="825">
        <v>-3</v>
      </c>
      <c r="DW42" s="824">
        <v>-2</v>
      </c>
      <c r="DX42" s="825">
        <v>-2</v>
      </c>
      <c r="DY42" s="824">
        <v>-2</v>
      </c>
      <c r="DZ42" s="825">
        <v>-2</v>
      </c>
      <c r="EA42" s="824">
        <v>-2</v>
      </c>
      <c r="EB42" s="825">
        <v>-2</v>
      </c>
      <c r="EC42" s="824">
        <v>-2</v>
      </c>
      <c r="ED42" s="825">
        <v>-2</v>
      </c>
      <c r="EE42" s="824">
        <v>-2</v>
      </c>
      <c r="EF42" s="825">
        <v>2</v>
      </c>
      <c r="EG42" s="824">
        <v>0</v>
      </c>
      <c r="EH42" s="825">
        <v>0</v>
      </c>
      <c r="EI42" s="824">
        <v>0</v>
      </c>
      <c r="EJ42" s="825">
        <v>0</v>
      </c>
      <c r="EK42" s="824">
        <v>0</v>
      </c>
      <c r="EL42" s="825">
        <v>0</v>
      </c>
      <c r="EM42" s="824">
        <v>0</v>
      </c>
      <c r="EN42" s="825">
        <v>0</v>
      </c>
      <c r="EO42" s="824">
        <v>0</v>
      </c>
      <c r="EP42" s="825">
        <v>0</v>
      </c>
      <c r="EQ42" s="824">
        <v>0</v>
      </c>
      <c r="ER42" s="825">
        <v>0</v>
      </c>
      <c r="ES42" s="824">
        <v>0</v>
      </c>
      <c r="ET42" s="825">
        <v>0</v>
      </c>
      <c r="EU42" s="824">
        <v>0</v>
      </c>
      <c r="EV42" s="825">
        <v>0</v>
      </c>
      <c r="EW42" s="824">
        <v>0</v>
      </c>
      <c r="EX42" s="825">
        <v>0</v>
      </c>
      <c r="EY42" s="824">
        <v>0</v>
      </c>
      <c r="EZ42" s="825">
        <v>0</v>
      </c>
      <c r="FA42" s="824">
        <v>0</v>
      </c>
      <c r="FB42" s="825">
        <v>0</v>
      </c>
      <c r="FC42" s="826">
        <v>0</v>
      </c>
      <c r="FD42" s="772"/>
      <c r="FE42" s="804"/>
      <c r="FF42" s="772"/>
      <c r="FG42" s="805"/>
      <c r="FI42" s="827" t="b">
        <v>0</v>
      </c>
    </row>
    <row r="43" spans="2:165">
      <c r="B43" s="814">
        <v>336</v>
      </c>
      <c r="C43" s="815" t="s">
        <v>119</v>
      </c>
      <c r="E43" s="816">
        <v>0</v>
      </c>
      <c r="F43" s="817">
        <v>10453</v>
      </c>
      <c r="G43" s="818">
        <v>10453</v>
      </c>
      <c r="H43" s="817">
        <v>10453</v>
      </c>
      <c r="I43" s="818">
        <v>10452</v>
      </c>
      <c r="J43" s="817">
        <v>10452</v>
      </c>
      <c r="K43" s="818">
        <v>10210</v>
      </c>
      <c r="L43" s="817">
        <v>6538</v>
      </c>
      <c r="M43" s="818">
        <v>4275</v>
      </c>
      <c r="N43" s="817">
        <v>3352</v>
      </c>
      <c r="O43" s="818">
        <v>394</v>
      </c>
      <c r="P43" s="817">
        <v>66</v>
      </c>
      <c r="Q43" s="818">
        <v>0</v>
      </c>
      <c r="R43" s="817">
        <v>0</v>
      </c>
      <c r="S43" s="818">
        <v>0</v>
      </c>
      <c r="T43" s="817">
        <v>0</v>
      </c>
      <c r="U43" s="818">
        <v>0</v>
      </c>
      <c r="V43" s="817">
        <v>0</v>
      </c>
      <c r="W43" s="818">
        <v>0</v>
      </c>
      <c r="X43" s="817">
        <v>0</v>
      </c>
      <c r="Y43" s="818">
        <v>0</v>
      </c>
      <c r="Z43" s="817">
        <v>0</v>
      </c>
      <c r="AA43" s="818">
        <v>0</v>
      </c>
      <c r="AB43" s="817">
        <v>0</v>
      </c>
      <c r="AC43" s="818">
        <v>0</v>
      </c>
      <c r="AD43" s="817">
        <v>0</v>
      </c>
      <c r="AE43" s="818">
        <v>0</v>
      </c>
      <c r="AF43" s="817">
        <v>0</v>
      </c>
      <c r="AG43" s="818">
        <v>0</v>
      </c>
      <c r="AH43" s="817">
        <v>0</v>
      </c>
      <c r="AI43" s="818">
        <v>0</v>
      </c>
      <c r="AJ43" s="817">
        <v>0</v>
      </c>
      <c r="AK43" s="818">
        <v>0</v>
      </c>
      <c r="AL43" s="817">
        <v>0</v>
      </c>
      <c r="AM43" s="818">
        <v>0</v>
      </c>
      <c r="AN43" s="819">
        <v>0</v>
      </c>
      <c r="AO43" s="772"/>
      <c r="AP43" s="790"/>
      <c r="AQ43" s="772"/>
      <c r="AR43" s="816">
        <v>0</v>
      </c>
      <c r="AS43" s="817">
        <v>2</v>
      </c>
      <c r="AT43" s="818">
        <v>2</v>
      </c>
      <c r="AU43" s="817">
        <v>2</v>
      </c>
      <c r="AV43" s="818">
        <v>2</v>
      </c>
      <c r="AW43" s="817">
        <v>2</v>
      </c>
      <c r="AX43" s="818">
        <v>2</v>
      </c>
      <c r="AY43" s="817">
        <v>2</v>
      </c>
      <c r="AZ43" s="818">
        <v>1</v>
      </c>
      <c r="BA43" s="817">
        <v>1</v>
      </c>
      <c r="BB43" s="818">
        <v>0</v>
      </c>
      <c r="BC43" s="817">
        <v>0</v>
      </c>
      <c r="BD43" s="818">
        <v>0</v>
      </c>
      <c r="BE43" s="817">
        <v>0</v>
      </c>
      <c r="BF43" s="818">
        <v>0</v>
      </c>
      <c r="BG43" s="817">
        <v>0</v>
      </c>
      <c r="BH43" s="818">
        <v>0</v>
      </c>
      <c r="BI43" s="817">
        <v>0</v>
      </c>
      <c r="BJ43" s="818">
        <v>0</v>
      </c>
      <c r="BK43" s="817">
        <v>0</v>
      </c>
      <c r="BL43" s="818">
        <v>0</v>
      </c>
      <c r="BM43" s="817">
        <v>0</v>
      </c>
      <c r="BN43" s="818">
        <v>0</v>
      </c>
      <c r="BO43" s="817">
        <v>0</v>
      </c>
      <c r="BP43" s="818">
        <v>0</v>
      </c>
      <c r="BQ43" s="817">
        <v>0</v>
      </c>
      <c r="BR43" s="818">
        <v>0</v>
      </c>
      <c r="BS43" s="817">
        <v>0</v>
      </c>
      <c r="BT43" s="818">
        <v>0</v>
      </c>
      <c r="BU43" s="817">
        <v>0</v>
      </c>
      <c r="BV43" s="818">
        <v>0</v>
      </c>
      <c r="BW43" s="817">
        <v>0</v>
      </c>
      <c r="BX43" s="818">
        <v>0</v>
      </c>
      <c r="BY43" s="817">
        <v>0</v>
      </c>
      <c r="BZ43" s="818">
        <v>0</v>
      </c>
      <c r="CA43" s="819">
        <v>0</v>
      </c>
      <c r="CB43" s="772"/>
      <c r="CC43" s="801"/>
      <c r="CD43" s="772"/>
      <c r="CE43" s="802"/>
      <c r="CF43" s="772"/>
      <c r="CG43" s="816">
        <v>0</v>
      </c>
      <c r="CH43" s="817">
        <v>9281</v>
      </c>
      <c r="CI43" s="818">
        <v>9281</v>
      </c>
      <c r="CJ43" s="817">
        <v>9281</v>
      </c>
      <c r="CK43" s="818">
        <v>9280</v>
      </c>
      <c r="CL43" s="817">
        <v>9280</v>
      </c>
      <c r="CM43" s="818">
        <v>9065</v>
      </c>
      <c r="CN43" s="817">
        <v>5804</v>
      </c>
      <c r="CO43" s="818">
        <v>3796</v>
      </c>
      <c r="CP43" s="817">
        <v>2976</v>
      </c>
      <c r="CQ43" s="818">
        <v>350</v>
      </c>
      <c r="CR43" s="817">
        <v>59</v>
      </c>
      <c r="CS43" s="818">
        <v>0</v>
      </c>
      <c r="CT43" s="817">
        <v>0</v>
      </c>
      <c r="CU43" s="818">
        <v>0</v>
      </c>
      <c r="CV43" s="817">
        <v>0</v>
      </c>
      <c r="CW43" s="818">
        <v>0</v>
      </c>
      <c r="CX43" s="817">
        <v>0</v>
      </c>
      <c r="CY43" s="818">
        <v>0</v>
      </c>
      <c r="CZ43" s="817">
        <v>0</v>
      </c>
      <c r="DA43" s="818">
        <v>0</v>
      </c>
      <c r="DB43" s="817">
        <v>0</v>
      </c>
      <c r="DC43" s="818">
        <v>0</v>
      </c>
      <c r="DD43" s="817">
        <v>0</v>
      </c>
      <c r="DE43" s="818">
        <v>0</v>
      </c>
      <c r="DF43" s="817">
        <v>0</v>
      </c>
      <c r="DG43" s="818">
        <v>0</v>
      </c>
      <c r="DH43" s="817">
        <v>0</v>
      </c>
      <c r="DI43" s="818">
        <v>0</v>
      </c>
      <c r="DJ43" s="817">
        <v>0</v>
      </c>
      <c r="DK43" s="818">
        <v>0</v>
      </c>
      <c r="DL43" s="817">
        <v>0</v>
      </c>
      <c r="DM43" s="818">
        <v>0</v>
      </c>
      <c r="DN43" s="817">
        <v>0</v>
      </c>
      <c r="DO43" s="818">
        <v>0</v>
      </c>
      <c r="DP43" s="819">
        <v>0</v>
      </c>
      <c r="DQ43" s="772"/>
      <c r="DR43" s="803"/>
      <c r="DS43" s="772"/>
      <c r="DT43" s="816">
        <v>0</v>
      </c>
      <c r="DU43" s="817">
        <v>2</v>
      </c>
      <c r="DV43" s="818">
        <v>2</v>
      </c>
      <c r="DW43" s="817">
        <v>2</v>
      </c>
      <c r="DX43" s="818">
        <v>2</v>
      </c>
      <c r="DY43" s="817">
        <v>2</v>
      </c>
      <c r="DZ43" s="818">
        <v>2</v>
      </c>
      <c r="EA43" s="817">
        <v>1</v>
      </c>
      <c r="EB43" s="818">
        <v>1</v>
      </c>
      <c r="EC43" s="817">
        <v>1</v>
      </c>
      <c r="ED43" s="818">
        <v>0</v>
      </c>
      <c r="EE43" s="817">
        <v>0</v>
      </c>
      <c r="EF43" s="818">
        <v>0</v>
      </c>
      <c r="EG43" s="817">
        <v>0</v>
      </c>
      <c r="EH43" s="818">
        <v>0</v>
      </c>
      <c r="EI43" s="817">
        <v>0</v>
      </c>
      <c r="EJ43" s="818">
        <v>0</v>
      </c>
      <c r="EK43" s="817">
        <v>0</v>
      </c>
      <c r="EL43" s="818">
        <v>0</v>
      </c>
      <c r="EM43" s="817">
        <v>0</v>
      </c>
      <c r="EN43" s="818">
        <v>0</v>
      </c>
      <c r="EO43" s="817">
        <v>0</v>
      </c>
      <c r="EP43" s="818">
        <v>0</v>
      </c>
      <c r="EQ43" s="817">
        <v>0</v>
      </c>
      <c r="ER43" s="818">
        <v>0</v>
      </c>
      <c r="ES43" s="817">
        <v>0</v>
      </c>
      <c r="ET43" s="818">
        <v>0</v>
      </c>
      <c r="EU43" s="817">
        <v>0</v>
      </c>
      <c r="EV43" s="818">
        <v>0</v>
      </c>
      <c r="EW43" s="817">
        <v>0</v>
      </c>
      <c r="EX43" s="818">
        <v>0</v>
      </c>
      <c r="EY43" s="817">
        <v>0</v>
      </c>
      <c r="EZ43" s="818">
        <v>0</v>
      </c>
      <c r="FA43" s="817">
        <v>0</v>
      </c>
      <c r="FB43" s="818">
        <v>0</v>
      </c>
      <c r="FC43" s="819">
        <v>0</v>
      </c>
      <c r="FD43" s="772"/>
      <c r="FE43" s="804"/>
      <c r="FF43" s="772"/>
      <c r="FG43" s="805"/>
      <c r="FI43" s="820" t="b">
        <v>0</v>
      </c>
    </row>
    <row r="44" spans="2:165">
      <c r="B44" s="821">
        <v>341</v>
      </c>
      <c r="C44" s="836" t="s">
        <v>124</v>
      </c>
      <c r="E44" s="823">
        <v>0</v>
      </c>
      <c r="F44" s="824">
        <v>971</v>
      </c>
      <c r="G44" s="825">
        <v>971</v>
      </c>
      <c r="H44" s="824">
        <v>971</v>
      </c>
      <c r="I44" s="825">
        <v>971</v>
      </c>
      <c r="J44" s="824">
        <v>971</v>
      </c>
      <c r="K44" s="825">
        <v>971</v>
      </c>
      <c r="L44" s="824">
        <v>971</v>
      </c>
      <c r="M44" s="825">
        <v>971</v>
      </c>
      <c r="N44" s="824">
        <v>971</v>
      </c>
      <c r="O44" s="825">
        <v>971</v>
      </c>
      <c r="P44" s="824">
        <v>971</v>
      </c>
      <c r="Q44" s="825">
        <v>971</v>
      </c>
      <c r="R44" s="824">
        <v>0</v>
      </c>
      <c r="S44" s="825">
        <v>0</v>
      </c>
      <c r="T44" s="824">
        <v>0</v>
      </c>
      <c r="U44" s="825">
        <v>0</v>
      </c>
      <c r="V44" s="824">
        <v>0</v>
      </c>
      <c r="W44" s="825">
        <v>0</v>
      </c>
      <c r="X44" s="824">
        <v>0</v>
      </c>
      <c r="Y44" s="825">
        <v>0</v>
      </c>
      <c r="Z44" s="824">
        <v>0</v>
      </c>
      <c r="AA44" s="825">
        <v>0</v>
      </c>
      <c r="AB44" s="824">
        <v>0</v>
      </c>
      <c r="AC44" s="825">
        <v>0</v>
      </c>
      <c r="AD44" s="824">
        <v>0</v>
      </c>
      <c r="AE44" s="825">
        <v>0</v>
      </c>
      <c r="AF44" s="824">
        <v>0</v>
      </c>
      <c r="AG44" s="825">
        <v>0</v>
      </c>
      <c r="AH44" s="824">
        <v>0</v>
      </c>
      <c r="AI44" s="825">
        <v>0</v>
      </c>
      <c r="AJ44" s="824">
        <v>0</v>
      </c>
      <c r="AK44" s="825">
        <v>0</v>
      </c>
      <c r="AL44" s="824">
        <v>0</v>
      </c>
      <c r="AM44" s="825">
        <v>0</v>
      </c>
      <c r="AN44" s="826">
        <v>0</v>
      </c>
      <c r="AO44" s="772"/>
      <c r="AP44" s="790"/>
      <c r="AQ44" s="772"/>
      <c r="AR44" s="823">
        <v>0</v>
      </c>
      <c r="AS44" s="824">
        <v>0</v>
      </c>
      <c r="AT44" s="825">
        <v>0</v>
      </c>
      <c r="AU44" s="824">
        <v>0</v>
      </c>
      <c r="AV44" s="825">
        <v>0</v>
      </c>
      <c r="AW44" s="824">
        <v>0</v>
      </c>
      <c r="AX44" s="825">
        <v>0</v>
      </c>
      <c r="AY44" s="824">
        <v>0</v>
      </c>
      <c r="AZ44" s="825">
        <v>0</v>
      </c>
      <c r="BA44" s="824">
        <v>0</v>
      </c>
      <c r="BB44" s="825">
        <v>0</v>
      </c>
      <c r="BC44" s="824">
        <v>0</v>
      </c>
      <c r="BD44" s="825">
        <v>0</v>
      </c>
      <c r="BE44" s="824">
        <v>0</v>
      </c>
      <c r="BF44" s="825">
        <v>0</v>
      </c>
      <c r="BG44" s="824">
        <v>0</v>
      </c>
      <c r="BH44" s="825">
        <v>0</v>
      </c>
      <c r="BI44" s="824">
        <v>0</v>
      </c>
      <c r="BJ44" s="825">
        <v>0</v>
      </c>
      <c r="BK44" s="824">
        <v>0</v>
      </c>
      <c r="BL44" s="825">
        <v>0</v>
      </c>
      <c r="BM44" s="824">
        <v>0</v>
      </c>
      <c r="BN44" s="825">
        <v>0</v>
      </c>
      <c r="BO44" s="824">
        <v>0</v>
      </c>
      <c r="BP44" s="825">
        <v>0</v>
      </c>
      <c r="BQ44" s="824">
        <v>0</v>
      </c>
      <c r="BR44" s="825">
        <v>0</v>
      </c>
      <c r="BS44" s="824">
        <v>0</v>
      </c>
      <c r="BT44" s="825">
        <v>0</v>
      </c>
      <c r="BU44" s="824">
        <v>0</v>
      </c>
      <c r="BV44" s="825">
        <v>0</v>
      </c>
      <c r="BW44" s="824">
        <v>0</v>
      </c>
      <c r="BX44" s="825">
        <v>0</v>
      </c>
      <c r="BY44" s="824">
        <v>0</v>
      </c>
      <c r="BZ44" s="825">
        <v>0</v>
      </c>
      <c r="CA44" s="826">
        <v>0</v>
      </c>
      <c r="CB44" s="772"/>
      <c r="CC44" s="801"/>
      <c r="CD44" s="772"/>
      <c r="CE44" s="802"/>
      <c r="CF44" s="772"/>
      <c r="CG44" s="823">
        <v>0</v>
      </c>
      <c r="CH44" s="824">
        <v>835</v>
      </c>
      <c r="CI44" s="825">
        <v>835</v>
      </c>
      <c r="CJ44" s="824">
        <v>835</v>
      </c>
      <c r="CK44" s="825">
        <v>835</v>
      </c>
      <c r="CL44" s="824">
        <v>835</v>
      </c>
      <c r="CM44" s="825">
        <v>835</v>
      </c>
      <c r="CN44" s="824">
        <v>835</v>
      </c>
      <c r="CO44" s="825">
        <v>835</v>
      </c>
      <c r="CP44" s="824">
        <v>835</v>
      </c>
      <c r="CQ44" s="825">
        <v>835</v>
      </c>
      <c r="CR44" s="824">
        <v>835</v>
      </c>
      <c r="CS44" s="825">
        <v>835</v>
      </c>
      <c r="CT44" s="824">
        <v>0</v>
      </c>
      <c r="CU44" s="825">
        <v>0</v>
      </c>
      <c r="CV44" s="824">
        <v>0</v>
      </c>
      <c r="CW44" s="825">
        <v>0</v>
      </c>
      <c r="CX44" s="824">
        <v>0</v>
      </c>
      <c r="CY44" s="825">
        <v>0</v>
      </c>
      <c r="CZ44" s="824">
        <v>0</v>
      </c>
      <c r="DA44" s="825">
        <v>0</v>
      </c>
      <c r="DB44" s="824">
        <v>0</v>
      </c>
      <c r="DC44" s="825">
        <v>0</v>
      </c>
      <c r="DD44" s="824">
        <v>0</v>
      </c>
      <c r="DE44" s="825">
        <v>0</v>
      </c>
      <c r="DF44" s="824">
        <v>0</v>
      </c>
      <c r="DG44" s="825">
        <v>0</v>
      </c>
      <c r="DH44" s="824">
        <v>0</v>
      </c>
      <c r="DI44" s="825">
        <v>0</v>
      </c>
      <c r="DJ44" s="824">
        <v>0</v>
      </c>
      <c r="DK44" s="825">
        <v>0</v>
      </c>
      <c r="DL44" s="824">
        <v>0</v>
      </c>
      <c r="DM44" s="825">
        <v>0</v>
      </c>
      <c r="DN44" s="824">
        <v>0</v>
      </c>
      <c r="DO44" s="825">
        <v>0</v>
      </c>
      <c r="DP44" s="826">
        <v>0</v>
      </c>
      <c r="DQ44" s="772"/>
      <c r="DR44" s="803"/>
      <c r="DS44" s="772"/>
      <c r="DT44" s="823">
        <v>0</v>
      </c>
      <c r="DU44" s="824">
        <v>0</v>
      </c>
      <c r="DV44" s="825">
        <v>0</v>
      </c>
      <c r="DW44" s="824">
        <v>0</v>
      </c>
      <c r="DX44" s="825">
        <v>0</v>
      </c>
      <c r="DY44" s="824">
        <v>0</v>
      </c>
      <c r="DZ44" s="825">
        <v>0</v>
      </c>
      <c r="EA44" s="824">
        <v>0</v>
      </c>
      <c r="EB44" s="825">
        <v>0</v>
      </c>
      <c r="EC44" s="824">
        <v>0</v>
      </c>
      <c r="ED44" s="825">
        <v>0</v>
      </c>
      <c r="EE44" s="824">
        <v>0</v>
      </c>
      <c r="EF44" s="825">
        <v>0</v>
      </c>
      <c r="EG44" s="824">
        <v>0</v>
      </c>
      <c r="EH44" s="825">
        <v>0</v>
      </c>
      <c r="EI44" s="824">
        <v>0</v>
      </c>
      <c r="EJ44" s="825">
        <v>0</v>
      </c>
      <c r="EK44" s="824">
        <v>0</v>
      </c>
      <c r="EL44" s="825">
        <v>0</v>
      </c>
      <c r="EM44" s="824">
        <v>0</v>
      </c>
      <c r="EN44" s="825">
        <v>0</v>
      </c>
      <c r="EO44" s="824">
        <v>0</v>
      </c>
      <c r="EP44" s="825">
        <v>0</v>
      </c>
      <c r="EQ44" s="824">
        <v>0</v>
      </c>
      <c r="ER44" s="825">
        <v>0</v>
      </c>
      <c r="ES44" s="824">
        <v>0</v>
      </c>
      <c r="ET44" s="825">
        <v>0</v>
      </c>
      <c r="EU44" s="824">
        <v>0</v>
      </c>
      <c r="EV44" s="825">
        <v>0</v>
      </c>
      <c r="EW44" s="824">
        <v>0</v>
      </c>
      <c r="EX44" s="825">
        <v>0</v>
      </c>
      <c r="EY44" s="824">
        <v>0</v>
      </c>
      <c r="EZ44" s="825">
        <v>0</v>
      </c>
      <c r="FA44" s="824">
        <v>0</v>
      </c>
      <c r="FB44" s="825">
        <v>0</v>
      </c>
      <c r="FC44" s="826">
        <v>0</v>
      </c>
      <c r="FD44" s="772"/>
      <c r="FE44" s="804"/>
      <c r="FF44" s="772"/>
      <c r="FG44" s="805"/>
      <c r="FI44" s="827" t="b">
        <v>0</v>
      </c>
    </row>
    <row r="45" spans="2:165">
      <c r="B45" s="849" t="s">
        <v>1058</v>
      </c>
      <c r="C45" s="850"/>
      <c r="E45" s="846">
        <v>0</v>
      </c>
      <c r="F45" s="846">
        <v>96616</v>
      </c>
      <c r="G45" s="846">
        <v>103087</v>
      </c>
      <c r="H45" s="846">
        <v>109924</v>
      </c>
      <c r="I45" s="846">
        <v>109923</v>
      </c>
      <c r="J45" s="846">
        <v>109923</v>
      </c>
      <c r="K45" s="846">
        <v>109681</v>
      </c>
      <c r="L45" s="846">
        <v>106009</v>
      </c>
      <c r="M45" s="846">
        <v>103743</v>
      </c>
      <c r="N45" s="846">
        <v>102820</v>
      </c>
      <c r="O45" s="846">
        <v>99910</v>
      </c>
      <c r="P45" s="846">
        <v>96194</v>
      </c>
      <c r="Q45" s="846">
        <v>116703</v>
      </c>
      <c r="R45" s="846">
        <v>34781</v>
      </c>
      <c r="S45" s="846">
        <v>34695</v>
      </c>
      <c r="T45" s="846">
        <v>30414</v>
      </c>
      <c r="U45" s="846">
        <v>30414</v>
      </c>
      <c r="V45" s="846">
        <v>14136</v>
      </c>
      <c r="W45" s="846">
        <v>2734</v>
      </c>
      <c r="X45" s="846">
        <v>2734</v>
      </c>
      <c r="Y45" s="846">
        <v>0</v>
      </c>
      <c r="Z45" s="846">
        <v>0</v>
      </c>
      <c r="AA45" s="846">
        <v>0</v>
      </c>
      <c r="AB45" s="846">
        <v>0</v>
      </c>
      <c r="AC45" s="846">
        <v>0</v>
      </c>
      <c r="AD45" s="846">
        <v>0</v>
      </c>
      <c r="AE45" s="846">
        <v>0</v>
      </c>
      <c r="AF45" s="846">
        <v>0</v>
      </c>
      <c r="AG45" s="846">
        <v>0</v>
      </c>
      <c r="AH45" s="846">
        <v>0</v>
      </c>
      <c r="AI45" s="846">
        <v>0</v>
      </c>
      <c r="AJ45" s="846">
        <v>0</v>
      </c>
      <c r="AK45" s="846">
        <v>0</v>
      </c>
      <c r="AL45" s="846">
        <v>0</v>
      </c>
      <c r="AM45" s="846">
        <v>0</v>
      </c>
      <c r="AN45" s="846">
        <v>0</v>
      </c>
      <c r="AO45" s="772"/>
      <c r="AP45" s="790"/>
      <c r="AQ45" s="772"/>
      <c r="AR45" s="846">
        <v>0</v>
      </c>
      <c r="AS45" s="846">
        <v>0</v>
      </c>
      <c r="AT45" s="846">
        <v>2</v>
      </c>
      <c r="AU45" s="846">
        <v>3</v>
      </c>
      <c r="AV45" s="846">
        <v>3</v>
      </c>
      <c r="AW45" s="846">
        <v>3</v>
      </c>
      <c r="AX45" s="846">
        <v>3</v>
      </c>
      <c r="AY45" s="846">
        <v>3</v>
      </c>
      <c r="AZ45" s="846">
        <v>2</v>
      </c>
      <c r="BA45" s="846">
        <v>2</v>
      </c>
      <c r="BB45" s="846">
        <v>1</v>
      </c>
      <c r="BC45" s="846">
        <v>0</v>
      </c>
      <c r="BD45" s="846">
        <v>5</v>
      </c>
      <c r="BE45" s="846">
        <v>3</v>
      </c>
      <c r="BF45" s="846">
        <v>3</v>
      </c>
      <c r="BG45" s="846">
        <v>3</v>
      </c>
      <c r="BH45" s="846">
        <v>3</v>
      </c>
      <c r="BI45" s="846">
        <v>2</v>
      </c>
      <c r="BJ45" s="846">
        <v>1</v>
      </c>
      <c r="BK45" s="846">
        <v>1</v>
      </c>
      <c r="BL45" s="846">
        <v>0</v>
      </c>
      <c r="BM45" s="846">
        <v>0</v>
      </c>
      <c r="BN45" s="846">
        <v>0</v>
      </c>
      <c r="BO45" s="846">
        <v>0</v>
      </c>
      <c r="BP45" s="846">
        <v>0</v>
      </c>
      <c r="BQ45" s="846">
        <v>0</v>
      </c>
      <c r="BR45" s="846">
        <v>0</v>
      </c>
      <c r="BS45" s="846">
        <v>0</v>
      </c>
      <c r="BT45" s="846">
        <v>0</v>
      </c>
      <c r="BU45" s="846">
        <v>0</v>
      </c>
      <c r="BV45" s="846">
        <v>0</v>
      </c>
      <c r="BW45" s="846">
        <v>0</v>
      </c>
      <c r="BX45" s="846">
        <v>0</v>
      </c>
      <c r="BY45" s="846">
        <v>0</v>
      </c>
      <c r="BZ45" s="846">
        <v>0</v>
      </c>
      <c r="CA45" s="846">
        <v>0</v>
      </c>
      <c r="CB45" s="772"/>
      <c r="CC45" s="801"/>
      <c r="CD45" s="772"/>
      <c r="CE45" s="802"/>
      <c r="CF45" s="772"/>
      <c r="CG45" s="846">
        <v>0</v>
      </c>
      <c r="CH45" s="846">
        <f>SUM(CH40:CH44)</f>
        <v>103673</v>
      </c>
      <c r="CI45" s="846">
        <f t="shared" ref="CI45:DP45" si="8">SUM(CI40:CI44)</f>
        <v>109278</v>
      </c>
      <c r="CJ45" s="846">
        <f t="shared" si="8"/>
        <v>115202</v>
      </c>
      <c r="CK45" s="846">
        <f t="shared" si="8"/>
        <v>115201</v>
      </c>
      <c r="CL45" s="846">
        <f t="shared" si="8"/>
        <v>115201</v>
      </c>
      <c r="CM45" s="846">
        <f t="shared" si="8"/>
        <v>114986</v>
      </c>
      <c r="CN45" s="846">
        <f t="shared" si="8"/>
        <v>111725</v>
      </c>
      <c r="CO45" s="846">
        <f t="shared" si="8"/>
        <v>109713</v>
      </c>
      <c r="CP45" s="846">
        <f t="shared" si="8"/>
        <v>108893</v>
      </c>
      <c r="CQ45" s="846">
        <f t="shared" si="8"/>
        <v>106338</v>
      </c>
      <c r="CR45" s="846">
        <f t="shared" si="8"/>
        <v>103127</v>
      </c>
      <c r="CS45" s="846">
        <f t="shared" si="8"/>
        <v>120874</v>
      </c>
      <c r="CT45" s="846">
        <f t="shared" si="8"/>
        <v>49904</v>
      </c>
      <c r="CU45" s="846">
        <f t="shared" si="8"/>
        <v>49776</v>
      </c>
      <c r="CV45" s="846">
        <f t="shared" si="8"/>
        <v>43365</v>
      </c>
      <c r="CW45" s="846">
        <f t="shared" si="8"/>
        <v>43365</v>
      </c>
      <c r="CX45" s="846">
        <f t="shared" si="8"/>
        <v>18988</v>
      </c>
      <c r="CY45" s="846">
        <f t="shared" si="8"/>
        <v>1914</v>
      </c>
      <c r="CZ45" s="846">
        <f t="shared" si="8"/>
        <v>1914</v>
      </c>
      <c r="DA45" s="846">
        <f t="shared" si="8"/>
        <v>0</v>
      </c>
      <c r="DB45" s="846">
        <f t="shared" si="8"/>
        <v>0</v>
      </c>
      <c r="DC45" s="846">
        <f t="shared" si="8"/>
        <v>0</v>
      </c>
      <c r="DD45" s="846">
        <f t="shared" si="8"/>
        <v>0</v>
      </c>
      <c r="DE45" s="846">
        <f t="shared" si="8"/>
        <v>0</v>
      </c>
      <c r="DF45" s="846">
        <f t="shared" si="8"/>
        <v>0</v>
      </c>
      <c r="DG45" s="846">
        <f t="shared" si="8"/>
        <v>0</v>
      </c>
      <c r="DH45" s="846">
        <f t="shared" si="8"/>
        <v>0</v>
      </c>
      <c r="DI45" s="846">
        <f t="shared" si="8"/>
        <v>0</v>
      </c>
      <c r="DJ45" s="846">
        <f t="shared" si="8"/>
        <v>0</v>
      </c>
      <c r="DK45" s="846">
        <f t="shared" si="8"/>
        <v>0</v>
      </c>
      <c r="DL45" s="846">
        <f t="shared" si="8"/>
        <v>0</v>
      </c>
      <c r="DM45" s="846">
        <f t="shared" si="8"/>
        <v>0</v>
      </c>
      <c r="DN45" s="846">
        <f t="shared" si="8"/>
        <v>0</v>
      </c>
      <c r="DO45" s="846">
        <f t="shared" si="8"/>
        <v>0</v>
      </c>
      <c r="DP45" s="846">
        <f t="shared" si="8"/>
        <v>0</v>
      </c>
      <c r="DQ45" s="772"/>
      <c r="DR45" s="803"/>
      <c r="DS45" s="772"/>
      <c r="DT45" s="846">
        <v>0</v>
      </c>
      <c r="DU45" s="846">
        <f>SUM(DU40:DU44)</f>
        <v>2</v>
      </c>
      <c r="DV45" s="846">
        <f t="shared" ref="DV45:FC45" si="9">SUM(DV40:DV44)</f>
        <v>3</v>
      </c>
      <c r="DW45" s="846">
        <f t="shared" si="9"/>
        <v>4</v>
      </c>
      <c r="DX45" s="846">
        <f t="shared" si="9"/>
        <v>4</v>
      </c>
      <c r="DY45" s="846">
        <f t="shared" si="9"/>
        <v>4</v>
      </c>
      <c r="DZ45" s="846">
        <f t="shared" si="9"/>
        <v>4</v>
      </c>
      <c r="EA45" s="846">
        <f t="shared" si="9"/>
        <v>3</v>
      </c>
      <c r="EB45" s="846">
        <f t="shared" si="9"/>
        <v>3</v>
      </c>
      <c r="EC45" s="846">
        <f t="shared" si="9"/>
        <v>3</v>
      </c>
      <c r="ED45" s="846">
        <f t="shared" si="9"/>
        <v>2</v>
      </c>
      <c r="EE45" s="846">
        <f t="shared" si="9"/>
        <v>2</v>
      </c>
      <c r="EF45" s="846">
        <f t="shared" si="9"/>
        <v>6</v>
      </c>
      <c r="EG45" s="846">
        <f t="shared" si="9"/>
        <v>4</v>
      </c>
      <c r="EH45" s="846">
        <f t="shared" si="9"/>
        <v>4</v>
      </c>
      <c r="EI45" s="846">
        <f t="shared" si="9"/>
        <v>4</v>
      </c>
      <c r="EJ45" s="846">
        <f t="shared" si="9"/>
        <v>4</v>
      </c>
      <c r="EK45" s="846">
        <f t="shared" si="9"/>
        <v>2</v>
      </c>
      <c r="EL45" s="846">
        <f t="shared" si="9"/>
        <v>1</v>
      </c>
      <c r="EM45" s="846">
        <f t="shared" si="9"/>
        <v>1</v>
      </c>
      <c r="EN45" s="846">
        <f t="shared" si="9"/>
        <v>0</v>
      </c>
      <c r="EO45" s="846">
        <f t="shared" si="9"/>
        <v>0</v>
      </c>
      <c r="EP45" s="846">
        <f t="shared" si="9"/>
        <v>0</v>
      </c>
      <c r="EQ45" s="846">
        <f t="shared" si="9"/>
        <v>0</v>
      </c>
      <c r="ER45" s="846">
        <f t="shared" si="9"/>
        <v>0</v>
      </c>
      <c r="ES45" s="846">
        <f t="shared" si="9"/>
        <v>0</v>
      </c>
      <c r="ET45" s="846">
        <f t="shared" si="9"/>
        <v>0</v>
      </c>
      <c r="EU45" s="846">
        <f t="shared" si="9"/>
        <v>0</v>
      </c>
      <c r="EV45" s="846">
        <f t="shared" si="9"/>
        <v>0</v>
      </c>
      <c r="EW45" s="846">
        <f t="shared" si="9"/>
        <v>0</v>
      </c>
      <c r="EX45" s="846">
        <f t="shared" si="9"/>
        <v>0</v>
      </c>
      <c r="EY45" s="846">
        <f t="shared" si="9"/>
        <v>0</v>
      </c>
      <c r="EZ45" s="846">
        <f t="shared" si="9"/>
        <v>0</v>
      </c>
      <c r="FA45" s="846">
        <f t="shared" si="9"/>
        <v>0</v>
      </c>
      <c r="FB45" s="846">
        <f t="shared" si="9"/>
        <v>0</v>
      </c>
      <c r="FC45" s="846">
        <f t="shared" si="9"/>
        <v>0</v>
      </c>
      <c r="FD45" s="772"/>
      <c r="FE45" s="804"/>
      <c r="FF45" s="772"/>
      <c r="FG45" s="805"/>
      <c r="FI45" s="846"/>
    </row>
    <row r="46" spans="2:165">
      <c r="B46" s="847"/>
      <c r="C46" s="847"/>
      <c r="E46" s="848"/>
      <c r="F46" s="848"/>
      <c r="G46" s="848"/>
      <c r="H46" s="848"/>
      <c r="I46" s="848"/>
      <c r="J46" s="848"/>
      <c r="K46" s="848"/>
      <c r="L46" s="848"/>
      <c r="M46" s="848"/>
      <c r="N46" s="848"/>
      <c r="O46" s="848"/>
      <c r="P46" s="848"/>
      <c r="Q46" s="848"/>
      <c r="R46" s="848"/>
      <c r="S46" s="848"/>
      <c r="T46" s="848"/>
      <c r="U46" s="848"/>
      <c r="V46" s="848"/>
      <c r="W46" s="848"/>
      <c r="X46" s="848"/>
      <c r="Y46" s="848"/>
      <c r="Z46" s="848"/>
      <c r="AA46" s="848"/>
      <c r="AB46" s="848"/>
      <c r="AC46" s="848"/>
      <c r="AD46" s="848"/>
      <c r="AE46" s="848"/>
      <c r="AF46" s="848"/>
      <c r="AG46" s="848"/>
      <c r="AH46" s="848"/>
      <c r="AI46" s="848"/>
      <c r="AJ46" s="848"/>
      <c r="AK46" s="848"/>
      <c r="AL46" s="848"/>
      <c r="AM46" s="848"/>
      <c r="AN46" s="848"/>
      <c r="AO46" s="772"/>
      <c r="AP46" s="790"/>
      <c r="AQ46" s="772"/>
      <c r="AR46" s="848"/>
      <c r="AS46" s="848"/>
      <c r="AT46" s="848"/>
      <c r="AU46" s="848"/>
      <c r="AV46" s="848"/>
      <c r="AW46" s="848"/>
      <c r="AX46" s="848"/>
      <c r="AY46" s="848"/>
      <c r="AZ46" s="848"/>
      <c r="BA46" s="848"/>
      <c r="BB46" s="848"/>
      <c r="BC46" s="848"/>
      <c r="BD46" s="848"/>
      <c r="BE46" s="848"/>
      <c r="BF46" s="848"/>
      <c r="BG46" s="848"/>
      <c r="BH46" s="848"/>
      <c r="BI46" s="848"/>
      <c r="BJ46" s="848"/>
      <c r="BK46" s="848"/>
      <c r="BL46" s="848"/>
      <c r="BM46" s="848"/>
      <c r="BN46" s="848"/>
      <c r="BO46" s="848"/>
      <c r="BP46" s="848"/>
      <c r="BQ46" s="848"/>
      <c r="BR46" s="848"/>
      <c r="BS46" s="848"/>
      <c r="BT46" s="848"/>
      <c r="BU46" s="848"/>
      <c r="BV46" s="848"/>
      <c r="BW46" s="848"/>
      <c r="BX46" s="848"/>
      <c r="BY46" s="848"/>
      <c r="BZ46" s="848"/>
      <c r="CA46" s="848"/>
      <c r="CB46" s="772"/>
      <c r="CC46" s="801"/>
      <c r="CD46" s="772"/>
      <c r="CE46" s="802"/>
      <c r="CF46" s="772"/>
      <c r="CG46" s="848"/>
      <c r="CH46" s="848"/>
      <c r="CI46" s="848"/>
      <c r="CJ46" s="848"/>
      <c r="CK46" s="848"/>
      <c r="CL46" s="848"/>
      <c r="CM46" s="848"/>
      <c r="CN46" s="848"/>
      <c r="CO46" s="848"/>
      <c r="CP46" s="848"/>
      <c r="CQ46" s="848"/>
      <c r="CR46" s="848"/>
      <c r="CS46" s="848"/>
      <c r="CT46" s="848"/>
      <c r="CU46" s="848"/>
      <c r="CV46" s="848"/>
      <c r="CW46" s="848"/>
      <c r="CX46" s="848"/>
      <c r="CY46" s="848"/>
      <c r="CZ46" s="848"/>
      <c r="DA46" s="848"/>
      <c r="DB46" s="848"/>
      <c r="DC46" s="848"/>
      <c r="DD46" s="848"/>
      <c r="DE46" s="848"/>
      <c r="DF46" s="848"/>
      <c r="DG46" s="848"/>
      <c r="DH46" s="848"/>
      <c r="DI46" s="848"/>
      <c r="DJ46" s="848"/>
      <c r="DK46" s="848"/>
      <c r="DL46" s="848"/>
      <c r="DM46" s="848"/>
      <c r="DN46" s="848"/>
      <c r="DO46" s="848"/>
      <c r="DP46" s="848"/>
      <c r="DQ46" s="772"/>
      <c r="DR46" s="803"/>
      <c r="DS46" s="772"/>
      <c r="DT46" s="848"/>
      <c r="DU46" s="848"/>
      <c r="DV46" s="848"/>
      <c r="DW46" s="848"/>
      <c r="DX46" s="848"/>
      <c r="DY46" s="848"/>
      <c r="DZ46" s="848"/>
      <c r="EA46" s="848"/>
      <c r="EB46" s="848"/>
      <c r="EC46" s="848"/>
      <c r="ED46" s="848"/>
      <c r="EE46" s="848"/>
      <c r="EF46" s="848"/>
      <c r="EG46" s="848"/>
      <c r="EH46" s="848"/>
      <c r="EI46" s="848"/>
      <c r="EJ46" s="848"/>
      <c r="EK46" s="848"/>
      <c r="EL46" s="848"/>
      <c r="EM46" s="848"/>
      <c r="EN46" s="848"/>
      <c r="EO46" s="848"/>
      <c r="EP46" s="848"/>
      <c r="EQ46" s="848"/>
      <c r="ER46" s="848"/>
      <c r="ES46" s="848"/>
      <c r="ET46" s="848"/>
      <c r="EU46" s="848"/>
      <c r="EV46" s="848"/>
      <c r="EW46" s="848"/>
      <c r="EX46" s="848"/>
      <c r="EY46" s="848"/>
      <c r="EZ46" s="848"/>
      <c r="FA46" s="848"/>
      <c r="FB46" s="848"/>
      <c r="FC46" s="848"/>
      <c r="FD46" s="772"/>
      <c r="FE46" s="804"/>
      <c r="FF46" s="772"/>
      <c r="FG46" s="805"/>
      <c r="FI46" s="848"/>
    </row>
    <row r="47" spans="2:165">
      <c r="B47" s="849" t="s">
        <v>1059</v>
      </c>
      <c r="C47" s="850"/>
      <c r="E47" s="851"/>
      <c r="F47" s="852"/>
      <c r="G47" s="852"/>
      <c r="H47" s="852"/>
      <c r="I47" s="852"/>
      <c r="J47" s="852"/>
      <c r="K47" s="852"/>
      <c r="L47" s="852"/>
      <c r="M47" s="852"/>
      <c r="N47" s="852"/>
      <c r="O47" s="852"/>
      <c r="P47" s="852"/>
      <c r="Q47" s="852"/>
      <c r="R47" s="852"/>
      <c r="S47" s="852"/>
      <c r="T47" s="852"/>
      <c r="U47" s="852"/>
      <c r="V47" s="852"/>
      <c r="W47" s="852"/>
      <c r="X47" s="852"/>
      <c r="Y47" s="852"/>
      <c r="Z47" s="852"/>
      <c r="AA47" s="852"/>
      <c r="AB47" s="852"/>
      <c r="AC47" s="852"/>
      <c r="AD47" s="852"/>
      <c r="AE47" s="852"/>
      <c r="AF47" s="852"/>
      <c r="AG47" s="852"/>
      <c r="AH47" s="852"/>
      <c r="AI47" s="852"/>
      <c r="AJ47" s="852"/>
      <c r="AK47" s="852"/>
      <c r="AL47" s="852"/>
      <c r="AM47" s="852"/>
      <c r="AN47" s="853"/>
      <c r="AO47" s="772"/>
      <c r="AP47" s="790"/>
      <c r="AQ47" s="772"/>
      <c r="AR47" s="851"/>
      <c r="AS47" s="852"/>
      <c r="AT47" s="852"/>
      <c r="AU47" s="852"/>
      <c r="AV47" s="852"/>
      <c r="AW47" s="852"/>
      <c r="AX47" s="852"/>
      <c r="AY47" s="852"/>
      <c r="AZ47" s="852"/>
      <c r="BA47" s="852"/>
      <c r="BB47" s="852"/>
      <c r="BC47" s="852"/>
      <c r="BD47" s="852"/>
      <c r="BE47" s="852"/>
      <c r="BF47" s="852"/>
      <c r="BG47" s="852"/>
      <c r="BH47" s="852"/>
      <c r="BI47" s="852"/>
      <c r="BJ47" s="852"/>
      <c r="BK47" s="852"/>
      <c r="BL47" s="852"/>
      <c r="BM47" s="852"/>
      <c r="BN47" s="852"/>
      <c r="BO47" s="852"/>
      <c r="BP47" s="852"/>
      <c r="BQ47" s="852"/>
      <c r="BR47" s="852"/>
      <c r="BS47" s="852"/>
      <c r="BT47" s="852"/>
      <c r="BU47" s="852"/>
      <c r="BV47" s="852"/>
      <c r="BW47" s="852"/>
      <c r="BX47" s="852"/>
      <c r="BY47" s="852"/>
      <c r="BZ47" s="852"/>
      <c r="CA47" s="853"/>
      <c r="CB47" s="772"/>
      <c r="CC47" s="801"/>
      <c r="CD47" s="772"/>
      <c r="CE47" s="802"/>
      <c r="CF47" s="772"/>
      <c r="CG47" s="851"/>
      <c r="CH47" s="852"/>
      <c r="CI47" s="852"/>
      <c r="CJ47" s="852"/>
      <c r="CK47" s="852"/>
      <c r="CL47" s="852"/>
      <c r="CM47" s="852"/>
      <c r="CN47" s="852"/>
      <c r="CO47" s="852"/>
      <c r="CP47" s="852"/>
      <c r="CQ47" s="852"/>
      <c r="CR47" s="852"/>
      <c r="CS47" s="852"/>
      <c r="CT47" s="852"/>
      <c r="CU47" s="852"/>
      <c r="CV47" s="852"/>
      <c r="CW47" s="852"/>
      <c r="CX47" s="852"/>
      <c r="CY47" s="852"/>
      <c r="CZ47" s="852"/>
      <c r="DA47" s="852"/>
      <c r="DB47" s="852"/>
      <c r="DC47" s="852"/>
      <c r="DD47" s="852"/>
      <c r="DE47" s="852"/>
      <c r="DF47" s="852"/>
      <c r="DG47" s="852"/>
      <c r="DH47" s="852"/>
      <c r="DI47" s="852"/>
      <c r="DJ47" s="852"/>
      <c r="DK47" s="852"/>
      <c r="DL47" s="852"/>
      <c r="DM47" s="852"/>
      <c r="DN47" s="852"/>
      <c r="DO47" s="852"/>
      <c r="DP47" s="853"/>
      <c r="DQ47" s="772"/>
      <c r="DR47" s="803"/>
      <c r="DS47" s="772"/>
      <c r="DT47" s="851"/>
      <c r="DU47" s="852"/>
      <c r="DV47" s="852"/>
      <c r="DW47" s="852"/>
      <c r="DX47" s="852"/>
      <c r="DY47" s="852"/>
      <c r="DZ47" s="852"/>
      <c r="EA47" s="852"/>
      <c r="EB47" s="852"/>
      <c r="EC47" s="852"/>
      <c r="ED47" s="852"/>
      <c r="EE47" s="852"/>
      <c r="EF47" s="852"/>
      <c r="EG47" s="852"/>
      <c r="EH47" s="852"/>
      <c r="EI47" s="852"/>
      <c r="EJ47" s="852"/>
      <c r="EK47" s="852"/>
      <c r="EL47" s="852"/>
      <c r="EM47" s="852"/>
      <c r="EN47" s="852"/>
      <c r="EO47" s="852"/>
      <c r="EP47" s="852"/>
      <c r="EQ47" s="852"/>
      <c r="ER47" s="852"/>
      <c r="ES47" s="852"/>
      <c r="ET47" s="852"/>
      <c r="EU47" s="852"/>
      <c r="EV47" s="852"/>
      <c r="EW47" s="852"/>
      <c r="EX47" s="852"/>
      <c r="EY47" s="852"/>
      <c r="EZ47" s="852"/>
      <c r="FA47" s="852"/>
      <c r="FB47" s="852"/>
      <c r="FC47" s="853"/>
      <c r="FD47" s="772"/>
      <c r="FE47" s="804"/>
      <c r="FF47" s="772"/>
      <c r="FG47" s="805"/>
      <c r="FI47" s="854"/>
    </row>
    <row r="48" spans="2:165">
      <c r="B48" s="807">
        <v>411</v>
      </c>
      <c r="C48" s="808" t="s">
        <v>113</v>
      </c>
      <c r="E48" s="809">
        <v>0</v>
      </c>
      <c r="F48" s="810">
        <v>0</v>
      </c>
      <c r="G48" s="811">
        <v>2252816</v>
      </c>
      <c r="H48" s="810">
        <v>1806348</v>
      </c>
      <c r="I48" s="811">
        <v>1806348</v>
      </c>
      <c r="J48" s="810">
        <v>1806348</v>
      </c>
      <c r="K48" s="811">
        <v>1806348</v>
      </c>
      <c r="L48" s="810">
        <v>1806348</v>
      </c>
      <c r="M48" s="811">
        <v>1806348</v>
      </c>
      <c r="N48" s="810">
        <v>1806311</v>
      </c>
      <c r="O48" s="811">
        <v>1806311</v>
      </c>
      <c r="P48" s="810">
        <v>1805574</v>
      </c>
      <c r="Q48" s="811">
        <v>1797288</v>
      </c>
      <c r="R48" s="810">
        <v>1797242</v>
      </c>
      <c r="S48" s="811">
        <v>1797242</v>
      </c>
      <c r="T48" s="810">
        <v>1796361</v>
      </c>
      <c r="U48" s="811">
        <v>1563751</v>
      </c>
      <c r="V48" s="810">
        <v>1563751</v>
      </c>
      <c r="W48" s="811">
        <v>73835</v>
      </c>
      <c r="X48" s="810">
        <v>0</v>
      </c>
      <c r="Y48" s="811">
        <v>0</v>
      </c>
      <c r="Z48" s="810">
        <v>0</v>
      </c>
      <c r="AA48" s="811">
        <v>0</v>
      </c>
      <c r="AB48" s="810">
        <v>0</v>
      </c>
      <c r="AC48" s="811">
        <v>0</v>
      </c>
      <c r="AD48" s="810">
        <v>0</v>
      </c>
      <c r="AE48" s="811">
        <v>0</v>
      </c>
      <c r="AF48" s="810">
        <v>0</v>
      </c>
      <c r="AG48" s="811">
        <v>0</v>
      </c>
      <c r="AH48" s="810">
        <v>0</v>
      </c>
      <c r="AI48" s="811">
        <v>0</v>
      </c>
      <c r="AJ48" s="810">
        <v>0</v>
      </c>
      <c r="AK48" s="811">
        <v>0</v>
      </c>
      <c r="AL48" s="810">
        <v>0</v>
      </c>
      <c r="AM48" s="811">
        <v>0</v>
      </c>
      <c r="AN48" s="812">
        <v>0</v>
      </c>
      <c r="AO48" s="772"/>
      <c r="AP48" s="790"/>
      <c r="AQ48" s="772"/>
      <c r="AR48" s="809">
        <v>0</v>
      </c>
      <c r="AS48" s="810">
        <v>0</v>
      </c>
      <c r="AT48" s="811">
        <v>152</v>
      </c>
      <c r="AU48" s="810">
        <v>122</v>
      </c>
      <c r="AV48" s="811">
        <v>122</v>
      </c>
      <c r="AW48" s="810">
        <v>122</v>
      </c>
      <c r="AX48" s="811">
        <v>122</v>
      </c>
      <c r="AY48" s="810">
        <v>122</v>
      </c>
      <c r="AZ48" s="811">
        <v>122</v>
      </c>
      <c r="BA48" s="810">
        <v>122</v>
      </c>
      <c r="BB48" s="811">
        <v>122</v>
      </c>
      <c r="BC48" s="810">
        <v>122</v>
      </c>
      <c r="BD48" s="811">
        <v>120</v>
      </c>
      <c r="BE48" s="810">
        <v>120</v>
      </c>
      <c r="BF48" s="811">
        <v>120</v>
      </c>
      <c r="BG48" s="810">
        <v>120</v>
      </c>
      <c r="BH48" s="811">
        <v>105</v>
      </c>
      <c r="BI48" s="810">
        <v>105</v>
      </c>
      <c r="BJ48" s="811">
        <v>5</v>
      </c>
      <c r="BK48" s="810">
        <v>0</v>
      </c>
      <c r="BL48" s="811">
        <v>0</v>
      </c>
      <c r="BM48" s="810">
        <v>0</v>
      </c>
      <c r="BN48" s="811">
        <v>0</v>
      </c>
      <c r="BO48" s="810">
        <v>0</v>
      </c>
      <c r="BP48" s="811">
        <v>0</v>
      </c>
      <c r="BQ48" s="810">
        <v>0</v>
      </c>
      <c r="BR48" s="811">
        <v>0</v>
      </c>
      <c r="BS48" s="810">
        <v>0</v>
      </c>
      <c r="BT48" s="811">
        <v>0</v>
      </c>
      <c r="BU48" s="810">
        <v>0</v>
      </c>
      <c r="BV48" s="811">
        <v>0</v>
      </c>
      <c r="BW48" s="810">
        <v>0</v>
      </c>
      <c r="BX48" s="811">
        <v>0</v>
      </c>
      <c r="BY48" s="810">
        <v>0</v>
      </c>
      <c r="BZ48" s="811">
        <v>0</v>
      </c>
      <c r="CA48" s="812">
        <v>0</v>
      </c>
      <c r="CB48" s="772"/>
      <c r="CC48" s="801"/>
      <c r="CD48" s="772"/>
      <c r="CE48" s="802"/>
      <c r="CF48" s="772"/>
      <c r="CG48" s="809">
        <v>0</v>
      </c>
      <c r="CH48" s="810">
        <v>0</v>
      </c>
      <c r="CI48" s="811">
        <v>2907077</v>
      </c>
      <c r="CJ48" s="810">
        <v>2330946</v>
      </c>
      <c r="CK48" s="811">
        <v>2330946</v>
      </c>
      <c r="CL48" s="810">
        <v>2330946</v>
      </c>
      <c r="CM48" s="811">
        <v>2330946</v>
      </c>
      <c r="CN48" s="810">
        <v>2330946</v>
      </c>
      <c r="CO48" s="811">
        <v>2330946</v>
      </c>
      <c r="CP48" s="810">
        <v>2330899</v>
      </c>
      <c r="CQ48" s="811">
        <v>2330899</v>
      </c>
      <c r="CR48" s="810">
        <v>2329947</v>
      </c>
      <c r="CS48" s="811">
        <v>2319255</v>
      </c>
      <c r="CT48" s="810">
        <v>2319196</v>
      </c>
      <c r="CU48" s="811">
        <v>2319196</v>
      </c>
      <c r="CV48" s="810">
        <v>2318059</v>
      </c>
      <c r="CW48" s="811">
        <v>2017895</v>
      </c>
      <c r="CX48" s="810">
        <v>2017895</v>
      </c>
      <c r="CY48" s="811">
        <v>95277</v>
      </c>
      <c r="CZ48" s="810">
        <v>0</v>
      </c>
      <c r="DA48" s="811">
        <v>0</v>
      </c>
      <c r="DB48" s="810">
        <v>0</v>
      </c>
      <c r="DC48" s="811">
        <v>0</v>
      </c>
      <c r="DD48" s="810">
        <v>0</v>
      </c>
      <c r="DE48" s="811">
        <v>0</v>
      </c>
      <c r="DF48" s="810">
        <v>0</v>
      </c>
      <c r="DG48" s="811">
        <v>0</v>
      </c>
      <c r="DH48" s="810">
        <v>0</v>
      </c>
      <c r="DI48" s="811">
        <v>0</v>
      </c>
      <c r="DJ48" s="810">
        <v>0</v>
      </c>
      <c r="DK48" s="811">
        <v>0</v>
      </c>
      <c r="DL48" s="810">
        <v>0</v>
      </c>
      <c r="DM48" s="811">
        <v>0</v>
      </c>
      <c r="DN48" s="810">
        <v>0</v>
      </c>
      <c r="DO48" s="811">
        <v>0</v>
      </c>
      <c r="DP48" s="812">
        <v>0</v>
      </c>
      <c r="DQ48" s="772"/>
      <c r="DR48" s="803"/>
      <c r="DS48" s="772"/>
      <c r="DT48" s="809">
        <v>0</v>
      </c>
      <c r="DU48" s="810">
        <v>0</v>
      </c>
      <c r="DV48" s="811">
        <v>196</v>
      </c>
      <c r="DW48" s="810">
        <v>158</v>
      </c>
      <c r="DX48" s="811">
        <v>158</v>
      </c>
      <c r="DY48" s="810">
        <v>158</v>
      </c>
      <c r="DZ48" s="811">
        <v>158</v>
      </c>
      <c r="EA48" s="810">
        <v>158</v>
      </c>
      <c r="EB48" s="811">
        <v>158</v>
      </c>
      <c r="EC48" s="810">
        <v>158</v>
      </c>
      <c r="ED48" s="811">
        <v>158</v>
      </c>
      <c r="EE48" s="810">
        <v>157</v>
      </c>
      <c r="EF48" s="811">
        <v>155</v>
      </c>
      <c r="EG48" s="810">
        <v>155</v>
      </c>
      <c r="EH48" s="811">
        <v>155</v>
      </c>
      <c r="EI48" s="810">
        <v>155</v>
      </c>
      <c r="EJ48" s="811">
        <v>135</v>
      </c>
      <c r="EK48" s="810">
        <v>135</v>
      </c>
      <c r="EL48" s="811">
        <v>6</v>
      </c>
      <c r="EM48" s="810">
        <v>0</v>
      </c>
      <c r="EN48" s="811">
        <v>0</v>
      </c>
      <c r="EO48" s="810">
        <v>0</v>
      </c>
      <c r="EP48" s="811">
        <v>0</v>
      </c>
      <c r="EQ48" s="810">
        <v>0</v>
      </c>
      <c r="ER48" s="811">
        <v>0</v>
      </c>
      <c r="ES48" s="810">
        <v>0</v>
      </c>
      <c r="ET48" s="811">
        <v>0</v>
      </c>
      <c r="EU48" s="810">
        <v>0</v>
      </c>
      <c r="EV48" s="811">
        <v>0</v>
      </c>
      <c r="EW48" s="810">
        <v>0</v>
      </c>
      <c r="EX48" s="811">
        <v>0</v>
      </c>
      <c r="EY48" s="810">
        <v>0</v>
      </c>
      <c r="EZ48" s="811">
        <v>0</v>
      </c>
      <c r="FA48" s="810">
        <v>0</v>
      </c>
      <c r="FB48" s="811">
        <v>0</v>
      </c>
      <c r="FC48" s="812">
        <v>0</v>
      </c>
      <c r="FD48" s="772"/>
      <c r="FE48" s="804"/>
      <c r="FF48" s="772"/>
      <c r="FG48" s="805"/>
      <c r="FI48" s="813" t="b">
        <v>0</v>
      </c>
    </row>
    <row r="49" spans="2:165">
      <c r="B49" s="814">
        <v>412</v>
      </c>
      <c r="C49" s="828" t="s">
        <v>1060</v>
      </c>
      <c r="E49" s="816">
        <v>0</v>
      </c>
      <c r="F49" s="817">
        <v>0</v>
      </c>
      <c r="G49" s="818">
        <v>336910</v>
      </c>
      <c r="H49" s="817">
        <v>241102</v>
      </c>
      <c r="I49" s="818">
        <v>241102</v>
      </c>
      <c r="J49" s="817">
        <v>241102</v>
      </c>
      <c r="K49" s="818">
        <v>241102</v>
      </c>
      <c r="L49" s="817">
        <v>241102</v>
      </c>
      <c r="M49" s="818">
        <v>241102</v>
      </c>
      <c r="N49" s="817">
        <v>241096</v>
      </c>
      <c r="O49" s="818">
        <v>241096</v>
      </c>
      <c r="P49" s="817">
        <v>241096</v>
      </c>
      <c r="Q49" s="818">
        <v>237558</v>
      </c>
      <c r="R49" s="817">
        <v>237262</v>
      </c>
      <c r="S49" s="818">
        <v>237262</v>
      </c>
      <c r="T49" s="817">
        <v>198631</v>
      </c>
      <c r="U49" s="818">
        <v>198631</v>
      </c>
      <c r="V49" s="817">
        <v>151696</v>
      </c>
      <c r="W49" s="818">
        <v>127795</v>
      </c>
      <c r="X49" s="817">
        <v>0</v>
      </c>
      <c r="Y49" s="818">
        <v>0</v>
      </c>
      <c r="Z49" s="817">
        <v>0</v>
      </c>
      <c r="AA49" s="818">
        <v>0</v>
      </c>
      <c r="AB49" s="817">
        <v>0</v>
      </c>
      <c r="AC49" s="818">
        <v>0</v>
      </c>
      <c r="AD49" s="817">
        <v>0</v>
      </c>
      <c r="AE49" s="818">
        <v>0</v>
      </c>
      <c r="AF49" s="817">
        <v>0</v>
      </c>
      <c r="AG49" s="818">
        <v>0</v>
      </c>
      <c r="AH49" s="817">
        <v>0</v>
      </c>
      <c r="AI49" s="818">
        <v>0</v>
      </c>
      <c r="AJ49" s="817">
        <v>0</v>
      </c>
      <c r="AK49" s="818">
        <v>0</v>
      </c>
      <c r="AL49" s="817">
        <v>0</v>
      </c>
      <c r="AM49" s="818">
        <v>0</v>
      </c>
      <c r="AN49" s="819">
        <v>0</v>
      </c>
      <c r="AO49" s="772"/>
      <c r="AP49" s="790"/>
      <c r="AQ49" s="772"/>
      <c r="AR49" s="816">
        <v>0</v>
      </c>
      <c r="AS49" s="817">
        <v>0</v>
      </c>
      <c r="AT49" s="818">
        <v>23</v>
      </c>
      <c r="AU49" s="817">
        <v>16</v>
      </c>
      <c r="AV49" s="818">
        <v>16</v>
      </c>
      <c r="AW49" s="817">
        <v>16</v>
      </c>
      <c r="AX49" s="818">
        <v>16</v>
      </c>
      <c r="AY49" s="817">
        <v>16</v>
      </c>
      <c r="AZ49" s="818">
        <v>16</v>
      </c>
      <c r="BA49" s="817">
        <v>16</v>
      </c>
      <c r="BB49" s="818">
        <v>16</v>
      </c>
      <c r="BC49" s="817">
        <v>16</v>
      </c>
      <c r="BD49" s="818">
        <v>16</v>
      </c>
      <c r="BE49" s="817">
        <v>16</v>
      </c>
      <c r="BF49" s="818">
        <v>16</v>
      </c>
      <c r="BG49" s="817">
        <v>13</v>
      </c>
      <c r="BH49" s="818">
        <v>13</v>
      </c>
      <c r="BI49" s="817">
        <v>10</v>
      </c>
      <c r="BJ49" s="818">
        <v>9</v>
      </c>
      <c r="BK49" s="817">
        <v>0</v>
      </c>
      <c r="BL49" s="818">
        <v>0</v>
      </c>
      <c r="BM49" s="817">
        <v>0</v>
      </c>
      <c r="BN49" s="818">
        <v>0</v>
      </c>
      <c r="BO49" s="817">
        <v>0</v>
      </c>
      <c r="BP49" s="818">
        <v>0</v>
      </c>
      <c r="BQ49" s="817">
        <v>0</v>
      </c>
      <c r="BR49" s="818">
        <v>0</v>
      </c>
      <c r="BS49" s="817">
        <v>0</v>
      </c>
      <c r="BT49" s="818">
        <v>0</v>
      </c>
      <c r="BU49" s="817">
        <v>0</v>
      </c>
      <c r="BV49" s="818">
        <v>0</v>
      </c>
      <c r="BW49" s="817">
        <v>0</v>
      </c>
      <c r="BX49" s="818">
        <v>0</v>
      </c>
      <c r="BY49" s="817">
        <v>0</v>
      </c>
      <c r="BZ49" s="818">
        <v>0</v>
      </c>
      <c r="CA49" s="819">
        <v>0</v>
      </c>
      <c r="CB49" s="772"/>
      <c r="CC49" s="801"/>
      <c r="CD49" s="772"/>
      <c r="CE49" s="802"/>
      <c r="CF49" s="772"/>
      <c r="CG49" s="816">
        <v>0</v>
      </c>
      <c r="CH49" s="817">
        <v>0</v>
      </c>
      <c r="CI49" s="818">
        <v>449170</v>
      </c>
      <c r="CJ49" s="817">
        <v>325284</v>
      </c>
      <c r="CK49" s="818">
        <v>325284</v>
      </c>
      <c r="CL49" s="817">
        <v>325284</v>
      </c>
      <c r="CM49" s="818">
        <v>325284</v>
      </c>
      <c r="CN49" s="817">
        <v>325284</v>
      </c>
      <c r="CO49" s="818">
        <v>325284</v>
      </c>
      <c r="CP49" s="817">
        <v>325277</v>
      </c>
      <c r="CQ49" s="818">
        <v>325277</v>
      </c>
      <c r="CR49" s="817">
        <v>325277</v>
      </c>
      <c r="CS49" s="818">
        <v>319355</v>
      </c>
      <c r="CT49" s="817">
        <v>318799</v>
      </c>
      <c r="CU49" s="818">
        <v>318799</v>
      </c>
      <c r="CV49" s="817">
        <v>269182</v>
      </c>
      <c r="CW49" s="818">
        <v>269182</v>
      </c>
      <c r="CX49" s="817">
        <v>208494</v>
      </c>
      <c r="CY49" s="818">
        <v>165247</v>
      </c>
      <c r="CZ49" s="817">
        <v>0</v>
      </c>
      <c r="DA49" s="818">
        <v>0</v>
      </c>
      <c r="DB49" s="817">
        <v>0</v>
      </c>
      <c r="DC49" s="818">
        <v>0</v>
      </c>
      <c r="DD49" s="817">
        <v>0</v>
      </c>
      <c r="DE49" s="818">
        <v>0</v>
      </c>
      <c r="DF49" s="817">
        <v>0</v>
      </c>
      <c r="DG49" s="818">
        <v>0</v>
      </c>
      <c r="DH49" s="817">
        <v>0</v>
      </c>
      <c r="DI49" s="818">
        <v>0</v>
      </c>
      <c r="DJ49" s="817">
        <v>0</v>
      </c>
      <c r="DK49" s="818">
        <v>0</v>
      </c>
      <c r="DL49" s="817">
        <v>0</v>
      </c>
      <c r="DM49" s="818">
        <v>0</v>
      </c>
      <c r="DN49" s="817">
        <v>0</v>
      </c>
      <c r="DO49" s="818">
        <v>0</v>
      </c>
      <c r="DP49" s="819">
        <v>0</v>
      </c>
      <c r="DQ49" s="772"/>
      <c r="DR49" s="803"/>
      <c r="DS49" s="772"/>
      <c r="DT49" s="816">
        <v>0</v>
      </c>
      <c r="DU49" s="817">
        <v>0</v>
      </c>
      <c r="DV49" s="818">
        <v>31</v>
      </c>
      <c r="DW49" s="817">
        <v>22</v>
      </c>
      <c r="DX49" s="818">
        <v>22</v>
      </c>
      <c r="DY49" s="817">
        <v>22</v>
      </c>
      <c r="DZ49" s="818">
        <v>22</v>
      </c>
      <c r="EA49" s="817">
        <v>22</v>
      </c>
      <c r="EB49" s="818">
        <v>22</v>
      </c>
      <c r="EC49" s="817">
        <v>22</v>
      </c>
      <c r="ED49" s="818">
        <v>22</v>
      </c>
      <c r="EE49" s="817">
        <v>22</v>
      </c>
      <c r="EF49" s="818">
        <v>21</v>
      </c>
      <c r="EG49" s="817">
        <v>21</v>
      </c>
      <c r="EH49" s="818">
        <v>21</v>
      </c>
      <c r="EI49" s="817">
        <v>18</v>
      </c>
      <c r="EJ49" s="818">
        <v>18</v>
      </c>
      <c r="EK49" s="817">
        <v>14</v>
      </c>
      <c r="EL49" s="818">
        <v>11</v>
      </c>
      <c r="EM49" s="817">
        <v>0</v>
      </c>
      <c r="EN49" s="818">
        <v>0</v>
      </c>
      <c r="EO49" s="817">
        <v>0</v>
      </c>
      <c r="EP49" s="818">
        <v>0</v>
      </c>
      <c r="EQ49" s="817">
        <v>0</v>
      </c>
      <c r="ER49" s="818">
        <v>0</v>
      </c>
      <c r="ES49" s="817">
        <v>0</v>
      </c>
      <c r="ET49" s="818">
        <v>0</v>
      </c>
      <c r="EU49" s="817">
        <v>0</v>
      </c>
      <c r="EV49" s="818">
        <v>0</v>
      </c>
      <c r="EW49" s="817">
        <v>0</v>
      </c>
      <c r="EX49" s="818">
        <v>0</v>
      </c>
      <c r="EY49" s="817">
        <v>0</v>
      </c>
      <c r="EZ49" s="818">
        <v>0</v>
      </c>
      <c r="FA49" s="817">
        <v>0</v>
      </c>
      <c r="FB49" s="818">
        <v>0</v>
      </c>
      <c r="FC49" s="819">
        <v>0</v>
      </c>
      <c r="FD49" s="772"/>
      <c r="FE49" s="804"/>
      <c r="FF49" s="772"/>
      <c r="FG49" s="805"/>
      <c r="FI49" s="820" t="b">
        <v>0</v>
      </c>
    </row>
    <row r="50" spans="2:165">
      <c r="B50" s="821">
        <v>413</v>
      </c>
      <c r="C50" s="822" t="s">
        <v>1055</v>
      </c>
      <c r="E50" s="823">
        <v>0</v>
      </c>
      <c r="F50" s="824">
        <v>0</v>
      </c>
      <c r="G50" s="825">
        <v>136729</v>
      </c>
      <c r="H50" s="824">
        <v>136729</v>
      </c>
      <c r="I50" s="825">
        <v>136729</v>
      </c>
      <c r="J50" s="824">
        <v>136729</v>
      </c>
      <c r="K50" s="825">
        <v>136729</v>
      </c>
      <c r="L50" s="824">
        <v>136729</v>
      </c>
      <c r="M50" s="825">
        <v>136729</v>
      </c>
      <c r="N50" s="824">
        <v>136729</v>
      </c>
      <c r="O50" s="825">
        <v>136729</v>
      </c>
      <c r="P50" s="824">
        <v>136729</v>
      </c>
      <c r="Q50" s="825">
        <v>136729</v>
      </c>
      <c r="R50" s="824">
        <v>136729</v>
      </c>
      <c r="S50" s="825">
        <v>136729</v>
      </c>
      <c r="T50" s="824">
        <v>136729</v>
      </c>
      <c r="U50" s="825">
        <v>136729</v>
      </c>
      <c r="V50" s="824">
        <v>136729</v>
      </c>
      <c r="W50" s="825">
        <v>136729</v>
      </c>
      <c r="X50" s="824">
        <v>136729</v>
      </c>
      <c r="Y50" s="825">
        <v>124852</v>
      </c>
      <c r="Z50" s="824">
        <v>0</v>
      </c>
      <c r="AA50" s="825">
        <v>0</v>
      </c>
      <c r="AB50" s="824">
        <v>0</v>
      </c>
      <c r="AC50" s="825">
        <v>0</v>
      </c>
      <c r="AD50" s="824">
        <v>0</v>
      </c>
      <c r="AE50" s="825">
        <v>0</v>
      </c>
      <c r="AF50" s="824">
        <v>0</v>
      </c>
      <c r="AG50" s="825">
        <v>0</v>
      </c>
      <c r="AH50" s="824">
        <v>0</v>
      </c>
      <c r="AI50" s="825">
        <v>0</v>
      </c>
      <c r="AJ50" s="824">
        <v>0</v>
      </c>
      <c r="AK50" s="825">
        <v>0</v>
      </c>
      <c r="AL50" s="824">
        <v>0</v>
      </c>
      <c r="AM50" s="825">
        <v>0</v>
      </c>
      <c r="AN50" s="826">
        <v>0</v>
      </c>
      <c r="AO50" s="772"/>
      <c r="AP50" s="790"/>
      <c r="AQ50" s="772"/>
      <c r="AR50" s="823">
        <v>0</v>
      </c>
      <c r="AS50" s="824">
        <v>0</v>
      </c>
      <c r="AT50" s="825">
        <v>33</v>
      </c>
      <c r="AU50" s="824">
        <v>33</v>
      </c>
      <c r="AV50" s="825">
        <v>33</v>
      </c>
      <c r="AW50" s="824">
        <v>33</v>
      </c>
      <c r="AX50" s="825">
        <v>33</v>
      </c>
      <c r="AY50" s="824">
        <v>33</v>
      </c>
      <c r="AZ50" s="825">
        <v>33</v>
      </c>
      <c r="BA50" s="824">
        <v>33</v>
      </c>
      <c r="BB50" s="825">
        <v>33</v>
      </c>
      <c r="BC50" s="824">
        <v>33</v>
      </c>
      <c r="BD50" s="825">
        <v>33</v>
      </c>
      <c r="BE50" s="824">
        <v>33</v>
      </c>
      <c r="BF50" s="825">
        <v>33</v>
      </c>
      <c r="BG50" s="824">
        <v>33</v>
      </c>
      <c r="BH50" s="825">
        <v>33</v>
      </c>
      <c r="BI50" s="824">
        <v>33</v>
      </c>
      <c r="BJ50" s="825">
        <v>33</v>
      </c>
      <c r="BK50" s="824">
        <v>33</v>
      </c>
      <c r="BL50" s="825">
        <v>34</v>
      </c>
      <c r="BM50" s="824">
        <v>0</v>
      </c>
      <c r="BN50" s="825">
        <v>0</v>
      </c>
      <c r="BO50" s="824">
        <v>0</v>
      </c>
      <c r="BP50" s="825">
        <v>0</v>
      </c>
      <c r="BQ50" s="824">
        <v>0</v>
      </c>
      <c r="BR50" s="825">
        <v>0</v>
      </c>
      <c r="BS50" s="824">
        <v>0</v>
      </c>
      <c r="BT50" s="825">
        <v>0</v>
      </c>
      <c r="BU50" s="824">
        <v>0</v>
      </c>
      <c r="BV50" s="825">
        <v>0</v>
      </c>
      <c r="BW50" s="824">
        <v>0</v>
      </c>
      <c r="BX50" s="825">
        <v>0</v>
      </c>
      <c r="BY50" s="824">
        <v>0</v>
      </c>
      <c r="BZ50" s="825">
        <v>0</v>
      </c>
      <c r="CA50" s="826">
        <v>0</v>
      </c>
      <c r="CB50" s="772"/>
      <c r="CC50" s="801"/>
      <c r="CD50" s="772"/>
      <c r="CE50" s="802"/>
      <c r="CF50" s="772"/>
      <c r="CG50" s="823">
        <v>0</v>
      </c>
      <c r="CH50" s="824">
        <v>0</v>
      </c>
      <c r="CI50" s="825">
        <v>105990</v>
      </c>
      <c r="CJ50" s="824">
        <v>105990</v>
      </c>
      <c r="CK50" s="825">
        <v>105990</v>
      </c>
      <c r="CL50" s="824">
        <v>105990</v>
      </c>
      <c r="CM50" s="825">
        <v>105990</v>
      </c>
      <c r="CN50" s="824">
        <v>105990</v>
      </c>
      <c r="CO50" s="825">
        <v>105990</v>
      </c>
      <c r="CP50" s="824">
        <v>105990</v>
      </c>
      <c r="CQ50" s="825">
        <v>105990</v>
      </c>
      <c r="CR50" s="824">
        <v>105990</v>
      </c>
      <c r="CS50" s="825">
        <v>105990</v>
      </c>
      <c r="CT50" s="824">
        <v>105990</v>
      </c>
      <c r="CU50" s="825">
        <v>105990</v>
      </c>
      <c r="CV50" s="824">
        <v>105990</v>
      </c>
      <c r="CW50" s="825">
        <v>105990</v>
      </c>
      <c r="CX50" s="824">
        <v>105990</v>
      </c>
      <c r="CY50" s="825">
        <v>105990</v>
      </c>
      <c r="CZ50" s="824">
        <v>105990</v>
      </c>
      <c r="DA50" s="825">
        <v>96136</v>
      </c>
      <c r="DB50" s="824">
        <v>0</v>
      </c>
      <c r="DC50" s="825">
        <v>0</v>
      </c>
      <c r="DD50" s="824">
        <v>0</v>
      </c>
      <c r="DE50" s="825">
        <v>0</v>
      </c>
      <c r="DF50" s="824">
        <v>0</v>
      </c>
      <c r="DG50" s="825">
        <v>0</v>
      </c>
      <c r="DH50" s="824">
        <v>0</v>
      </c>
      <c r="DI50" s="825">
        <v>0</v>
      </c>
      <c r="DJ50" s="824">
        <v>0</v>
      </c>
      <c r="DK50" s="825">
        <v>0</v>
      </c>
      <c r="DL50" s="824">
        <v>0</v>
      </c>
      <c r="DM50" s="825">
        <v>0</v>
      </c>
      <c r="DN50" s="824">
        <v>0</v>
      </c>
      <c r="DO50" s="825">
        <v>0</v>
      </c>
      <c r="DP50" s="826">
        <v>0</v>
      </c>
      <c r="DQ50" s="772"/>
      <c r="DR50" s="803"/>
      <c r="DS50" s="772"/>
      <c r="DT50" s="823">
        <v>0</v>
      </c>
      <c r="DU50" s="824">
        <v>0</v>
      </c>
      <c r="DV50" s="825">
        <v>26</v>
      </c>
      <c r="DW50" s="824">
        <v>26</v>
      </c>
      <c r="DX50" s="825">
        <v>26</v>
      </c>
      <c r="DY50" s="824">
        <v>26</v>
      </c>
      <c r="DZ50" s="825">
        <v>26</v>
      </c>
      <c r="EA50" s="824">
        <v>26</v>
      </c>
      <c r="EB50" s="825">
        <v>26</v>
      </c>
      <c r="EC50" s="824">
        <v>26</v>
      </c>
      <c r="ED50" s="825">
        <v>26</v>
      </c>
      <c r="EE50" s="824">
        <v>26</v>
      </c>
      <c r="EF50" s="825">
        <v>26</v>
      </c>
      <c r="EG50" s="824">
        <v>26</v>
      </c>
      <c r="EH50" s="825">
        <v>26</v>
      </c>
      <c r="EI50" s="824">
        <v>26</v>
      </c>
      <c r="EJ50" s="825">
        <v>26</v>
      </c>
      <c r="EK50" s="824">
        <v>26</v>
      </c>
      <c r="EL50" s="825">
        <v>26</v>
      </c>
      <c r="EM50" s="824">
        <v>26</v>
      </c>
      <c r="EN50" s="825">
        <v>26</v>
      </c>
      <c r="EO50" s="824">
        <v>0</v>
      </c>
      <c r="EP50" s="825">
        <v>0</v>
      </c>
      <c r="EQ50" s="824">
        <v>0</v>
      </c>
      <c r="ER50" s="825">
        <v>0</v>
      </c>
      <c r="ES50" s="824">
        <v>0</v>
      </c>
      <c r="ET50" s="825">
        <v>0</v>
      </c>
      <c r="EU50" s="824">
        <v>0</v>
      </c>
      <c r="EV50" s="825">
        <v>0</v>
      </c>
      <c r="EW50" s="824">
        <v>0</v>
      </c>
      <c r="EX50" s="825">
        <v>0</v>
      </c>
      <c r="EY50" s="824">
        <v>0</v>
      </c>
      <c r="EZ50" s="825">
        <v>0</v>
      </c>
      <c r="FA50" s="824">
        <v>0</v>
      </c>
      <c r="FB50" s="825">
        <v>0</v>
      </c>
      <c r="FC50" s="826">
        <v>0</v>
      </c>
      <c r="FD50" s="772"/>
      <c r="FE50" s="804"/>
      <c r="FF50" s="772"/>
      <c r="FG50" s="805"/>
      <c r="FI50" s="827" t="b">
        <v>0</v>
      </c>
    </row>
    <row r="51" spans="2:165">
      <c r="B51" s="855">
        <v>415</v>
      </c>
      <c r="C51" s="856" t="s">
        <v>116</v>
      </c>
      <c r="E51" s="857">
        <v>0</v>
      </c>
      <c r="F51" s="858">
        <v>0</v>
      </c>
      <c r="G51" s="859">
        <v>6600</v>
      </c>
      <c r="H51" s="858">
        <v>6600</v>
      </c>
      <c r="I51" s="859">
        <v>6600</v>
      </c>
      <c r="J51" s="858">
        <v>6600</v>
      </c>
      <c r="K51" s="859">
        <v>6600</v>
      </c>
      <c r="L51" s="858">
        <v>6600</v>
      </c>
      <c r="M51" s="859">
        <v>6600</v>
      </c>
      <c r="N51" s="858">
        <v>6600</v>
      </c>
      <c r="O51" s="859">
        <v>6600</v>
      </c>
      <c r="P51" s="858">
        <v>6600</v>
      </c>
      <c r="Q51" s="859">
        <v>5065</v>
      </c>
      <c r="R51" s="858">
        <v>5065</v>
      </c>
      <c r="S51" s="859">
        <v>4545</v>
      </c>
      <c r="T51" s="858">
        <v>4545</v>
      </c>
      <c r="U51" s="859">
        <v>3772</v>
      </c>
      <c r="V51" s="858">
        <v>3565</v>
      </c>
      <c r="W51" s="859">
        <v>3565</v>
      </c>
      <c r="X51" s="858">
        <v>3565</v>
      </c>
      <c r="Y51" s="859">
        <v>3565</v>
      </c>
      <c r="Z51" s="858">
        <v>3565</v>
      </c>
      <c r="AA51" s="859">
        <v>0</v>
      </c>
      <c r="AB51" s="858">
        <v>0</v>
      </c>
      <c r="AC51" s="859">
        <v>0</v>
      </c>
      <c r="AD51" s="858">
        <v>0</v>
      </c>
      <c r="AE51" s="859">
        <v>0</v>
      </c>
      <c r="AF51" s="858">
        <v>0</v>
      </c>
      <c r="AG51" s="859">
        <v>0</v>
      </c>
      <c r="AH51" s="858">
        <v>0</v>
      </c>
      <c r="AI51" s="859">
        <v>0</v>
      </c>
      <c r="AJ51" s="858">
        <v>0</v>
      </c>
      <c r="AK51" s="859">
        <v>0</v>
      </c>
      <c r="AL51" s="858">
        <v>0</v>
      </c>
      <c r="AM51" s="859">
        <v>0</v>
      </c>
      <c r="AN51" s="860">
        <v>0</v>
      </c>
      <c r="AO51" s="772"/>
      <c r="AP51" s="790"/>
      <c r="AQ51" s="772"/>
      <c r="AR51" s="857">
        <v>0</v>
      </c>
      <c r="AS51" s="858">
        <v>0</v>
      </c>
      <c r="AT51" s="859">
        <v>1</v>
      </c>
      <c r="AU51" s="858">
        <v>1</v>
      </c>
      <c r="AV51" s="859">
        <v>1</v>
      </c>
      <c r="AW51" s="858">
        <v>1</v>
      </c>
      <c r="AX51" s="859">
        <v>1</v>
      </c>
      <c r="AY51" s="858">
        <v>1</v>
      </c>
      <c r="AZ51" s="859">
        <v>1</v>
      </c>
      <c r="BA51" s="858">
        <v>1</v>
      </c>
      <c r="BB51" s="859">
        <v>1</v>
      </c>
      <c r="BC51" s="858">
        <v>1</v>
      </c>
      <c r="BD51" s="859">
        <v>0</v>
      </c>
      <c r="BE51" s="858">
        <v>0</v>
      </c>
      <c r="BF51" s="859">
        <v>0</v>
      </c>
      <c r="BG51" s="858">
        <v>0</v>
      </c>
      <c r="BH51" s="859">
        <v>0</v>
      </c>
      <c r="BI51" s="858">
        <v>0</v>
      </c>
      <c r="BJ51" s="859">
        <v>0</v>
      </c>
      <c r="BK51" s="858">
        <v>0</v>
      </c>
      <c r="BL51" s="859">
        <v>0</v>
      </c>
      <c r="BM51" s="858">
        <v>0</v>
      </c>
      <c r="BN51" s="859">
        <v>0</v>
      </c>
      <c r="BO51" s="858">
        <v>0</v>
      </c>
      <c r="BP51" s="859">
        <v>0</v>
      </c>
      <c r="BQ51" s="858">
        <v>0</v>
      </c>
      <c r="BR51" s="859">
        <v>0</v>
      </c>
      <c r="BS51" s="858">
        <v>0</v>
      </c>
      <c r="BT51" s="859">
        <v>0</v>
      </c>
      <c r="BU51" s="858">
        <v>0</v>
      </c>
      <c r="BV51" s="859">
        <v>0</v>
      </c>
      <c r="BW51" s="858">
        <v>0</v>
      </c>
      <c r="BX51" s="859">
        <v>0</v>
      </c>
      <c r="BY51" s="858">
        <v>0</v>
      </c>
      <c r="BZ51" s="859">
        <v>0</v>
      </c>
      <c r="CA51" s="860">
        <v>0</v>
      </c>
      <c r="CB51" s="772"/>
      <c r="CC51" s="801"/>
      <c r="CD51" s="772"/>
      <c r="CE51" s="802"/>
      <c r="CF51" s="772"/>
      <c r="CG51" s="857">
        <v>0</v>
      </c>
      <c r="CH51" s="858">
        <v>0</v>
      </c>
      <c r="CI51" s="859">
        <v>6600</v>
      </c>
      <c r="CJ51" s="858">
        <v>6600</v>
      </c>
      <c r="CK51" s="859">
        <v>6600</v>
      </c>
      <c r="CL51" s="858">
        <v>6600</v>
      </c>
      <c r="CM51" s="859">
        <v>6600</v>
      </c>
      <c r="CN51" s="858">
        <v>6600</v>
      </c>
      <c r="CO51" s="859">
        <v>6600</v>
      </c>
      <c r="CP51" s="858">
        <v>6600</v>
      </c>
      <c r="CQ51" s="859">
        <v>6600</v>
      </c>
      <c r="CR51" s="858">
        <v>6600</v>
      </c>
      <c r="CS51" s="859">
        <v>5065</v>
      </c>
      <c r="CT51" s="858">
        <v>5065</v>
      </c>
      <c r="CU51" s="859">
        <v>4545</v>
      </c>
      <c r="CV51" s="858">
        <v>4545</v>
      </c>
      <c r="CW51" s="859">
        <v>3772</v>
      </c>
      <c r="CX51" s="858">
        <v>3565</v>
      </c>
      <c r="CY51" s="859">
        <v>3565</v>
      </c>
      <c r="CZ51" s="858">
        <v>3565</v>
      </c>
      <c r="DA51" s="859">
        <v>3565</v>
      </c>
      <c r="DB51" s="858">
        <v>3565</v>
      </c>
      <c r="DC51" s="859">
        <v>0</v>
      </c>
      <c r="DD51" s="858">
        <v>0</v>
      </c>
      <c r="DE51" s="859">
        <v>0</v>
      </c>
      <c r="DF51" s="858">
        <v>0</v>
      </c>
      <c r="DG51" s="859">
        <v>0</v>
      </c>
      <c r="DH51" s="858">
        <v>0</v>
      </c>
      <c r="DI51" s="859">
        <v>0</v>
      </c>
      <c r="DJ51" s="858">
        <v>0</v>
      </c>
      <c r="DK51" s="859">
        <v>0</v>
      </c>
      <c r="DL51" s="858">
        <v>0</v>
      </c>
      <c r="DM51" s="859">
        <v>0</v>
      </c>
      <c r="DN51" s="858">
        <v>0</v>
      </c>
      <c r="DO51" s="859">
        <v>0</v>
      </c>
      <c r="DP51" s="860">
        <v>0</v>
      </c>
      <c r="DQ51" s="772"/>
      <c r="DR51" s="803"/>
      <c r="DS51" s="772"/>
      <c r="DT51" s="857">
        <v>0</v>
      </c>
      <c r="DU51" s="858">
        <v>0</v>
      </c>
      <c r="DV51" s="859">
        <v>1</v>
      </c>
      <c r="DW51" s="858">
        <v>1</v>
      </c>
      <c r="DX51" s="859">
        <v>1</v>
      </c>
      <c r="DY51" s="858">
        <v>1</v>
      </c>
      <c r="DZ51" s="859">
        <v>1</v>
      </c>
      <c r="EA51" s="858">
        <v>1</v>
      </c>
      <c r="EB51" s="859">
        <v>1</v>
      </c>
      <c r="EC51" s="858">
        <v>1</v>
      </c>
      <c r="ED51" s="859">
        <v>1</v>
      </c>
      <c r="EE51" s="858">
        <v>1</v>
      </c>
      <c r="EF51" s="859">
        <v>0</v>
      </c>
      <c r="EG51" s="858">
        <v>0</v>
      </c>
      <c r="EH51" s="859">
        <v>0</v>
      </c>
      <c r="EI51" s="858">
        <v>0</v>
      </c>
      <c r="EJ51" s="859">
        <v>0</v>
      </c>
      <c r="EK51" s="858">
        <v>0</v>
      </c>
      <c r="EL51" s="859">
        <v>0</v>
      </c>
      <c r="EM51" s="858">
        <v>0</v>
      </c>
      <c r="EN51" s="859">
        <v>0</v>
      </c>
      <c r="EO51" s="858">
        <v>0</v>
      </c>
      <c r="EP51" s="859">
        <v>0</v>
      </c>
      <c r="EQ51" s="858">
        <v>0</v>
      </c>
      <c r="ER51" s="859">
        <v>0</v>
      </c>
      <c r="ES51" s="858">
        <v>0</v>
      </c>
      <c r="ET51" s="859">
        <v>0</v>
      </c>
      <c r="EU51" s="858">
        <v>0</v>
      </c>
      <c r="EV51" s="859">
        <v>0</v>
      </c>
      <c r="EW51" s="858">
        <v>0</v>
      </c>
      <c r="EX51" s="859">
        <v>0</v>
      </c>
      <c r="EY51" s="858">
        <v>0</v>
      </c>
      <c r="EZ51" s="859">
        <v>0</v>
      </c>
      <c r="FA51" s="858">
        <v>0</v>
      </c>
      <c r="FB51" s="859">
        <v>0</v>
      </c>
      <c r="FC51" s="860">
        <v>0</v>
      </c>
      <c r="FD51" s="772"/>
      <c r="FE51" s="804"/>
      <c r="FF51" s="772"/>
      <c r="FG51" s="805"/>
      <c r="FI51" s="861" t="b">
        <v>0</v>
      </c>
    </row>
    <row r="52" spans="2:165">
      <c r="B52" s="821">
        <v>417</v>
      </c>
      <c r="C52" s="836" t="s">
        <v>118</v>
      </c>
      <c r="E52" s="823">
        <v>0</v>
      </c>
      <c r="F52" s="824">
        <v>0</v>
      </c>
      <c r="G52" s="825">
        <v>3443301</v>
      </c>
      <c r="H52" s="824">
        <v>3508789</v>
      </c>
      <c r="I52" s="825">
        <v>3508789</v>
      </c>
      <c r="J52" s="824">
        <v>3508789</v>
      </c>
      <c r="K52" s="825">
        <v>3508789</v>
      </c>
      <c r="L52" s="824">
        <v>3155869</v>
      </c>
      <c r="M52" s="825">
        <v>3155869</v>
      </c>
      <c r="N52" s="824">
        <v>3155869</v>
      </c>
      <c r="O52" s="825">
        <v>3154244</v>
      </c>
      <c r="P52" s="824">
        <v>3154244</v>
      </c>
      <c r="Q52" s="825">
        <v>2774181</v>
      </c>
      <c r="R52" s="824">
        <v>2774181</v>
      </c>
      <c r="S52" s="825">
        <v>1161468</v>
      </c>
      <c r="T52" s="824">
        <v>905824</v>
      </c>
      <c r="U52" s="825">
        <v>73290</v>
      </c>
      <c r="V52" s="824">
        <v>0</v>
      </c>
      <c r="W52" s="825">
        <v>0</v>
      </c>
      <c r="X52" s="824">
        <v>0</v>
      </c>
      <c r="Y52" s="825">
        <v>0</v>
      </c>
      <c r="Z52" s="824">
        <v>0</v>
      </c>
      <c r="AA52" s="825">
        <v>0</v>
      </c>
      <c r="AB52" s="824">
        <v>0</v>
      </c>
      <c r="AC52" s="825">
        <v>0</v>
      </c>
      <c r="AD52" s="824">
        <v>0</v>
      </c>
      <c r="AE52" s="825">
        <v>0</v>
      </c>
      <c r="AF52" s="824">
        <v>0</v>
      </c>
      <c r="AG52" s="825">
        <v>0</v>
      </c>
      <c r="AH52" s="824">
        <v>0</v>
      </c>
      <c r="AI52" s="825">
        <v>0</v>
      </c>
      <c r="AJ52" s="824">
        <v>0</v>
      </c>
      <c r="AK52" s="825">
        <v>0</v>
      </c>
      <c r="AL52" s="824">
        <v>0</v>
      </c>
      <c r="AM52" s="825">
        <v>0</v>
      </c>
      <c r="AN52" s="826">
        <v>0</v>
      </c>
      <c r="AO52" s="772"/>
      <c r="AP52" s="790"/>
      <c r="AQ52" s="772"/>
      <c r="AR52" s="823">
        <v>0</v>
      </c>
      <c r="AS52" s="824">
        <v>0</v>
      </c>
      <c r="AT52" s="825">
        <v>513</v>
      </c>
      <c r="AU52" s="824">
        <v>526</v>
      </c>
      <c r="AV52" s="825">
        <v>526</v>
      </c>
      <c r="AW52" s="824">
        <v>526</v>
      </c>
      <c r="AX52" s="825">
        <v>526</v>
      </c>
      <c r="AY52" s="824">
        <v>468</v>
      </c>
      <c r="AZ52" s="825">
        <v>468</v>
      </c>
      <c r="BA52" s="824">
        <v>468</v>
      </c>
      <c r="BB52" s="825">
        <v>468</v>
      </c>
      <c r="BC52" s="824">
        <v>468</v>
      </c>
      <c r="BD52" s="825">
        <v>395</v>
      </c>
      <c r="BE52" s="824">
        <v>395</v>
      </c>
      <c r="BF52" s="825">
        <v>142</v>
      </c>
      <c r="BG52" s="824">
        <v>99</v>
      </c>
      <c r="BH52" s="825">
        <v>8</v>
      </c>
      <c r="BI52" s="824">
        <v>0</v>
      </c>
      <c r="BJ52" s="825">
        <v>0</v>
      </c>
      <c r="BK52" s="824">
        <v>0</v>
      </c>
      <c r="BL52" s="825">
        <v>0</v>
      </c>
      <c r="BM52" s="824">
        <v>0</v>
      </c>
      <c r="BN52" s="825">
        <v>0</v>
      </c>
      <c r="BO52" s="824">
        <v>0</v>
      </c>
      <c r="BP52" s="825">
        <v>0</v>
      </c>
      <c r="BQ52" s="824">
        <v>0</v>
      </c>
      <c r="BR52" s="825">
        <v>0</v>
      </c>
      <c r="BS52" s="824">
        <v>0</v>
      </c>
      <c r="BT52" s="825">
        <v>0</v>
      </c>
      <c r="BU52" s="824">
        <v>0</v>
      </c>
      <c r="BV52" s="825">
        <v>0</v>
      </c>
      <c r="BW52" s="824">
        <v>0</v>
      </c>
      <c r="BX52" s="825">
        <v>0</v>
      </c>
      <c r="BY52" s="824">
        <v>0</v>
      </c>
      <c r="BZ52" s="825">
        <v>0</v>
      </c>
      <c r="CA52" s="826">
        <v>0</v>
      </c>
      <c r="CB52" s="772"/>
      <c r="CC52" s="801"/>
      <c r="CD52" s="772"/>
      <c r="CE52" s="802"/>
      <c r="CF52" s="772"/>
      <c r="CG52" s="823">
        <v>0</v>
      </c>
      <c r="CH52" s="824">
        <v>0</v>
      </c>
      <c r="CI52" s="825">
        <v>3093774</v>
      </c>
      <c r="CJ52" s="824">
        <v>3152614</v>
      </c>
      <c r="CK52" s="825">
        <v>3152614</v>
      </c>
      <c r="CL52" s="824">
        <v>3152614</v>
      </c>
      <c r="CM52" s="825">
        <v>3152614</v>
      </c>
      <c r="CN52" s="824">
        <v>2835518</v>
      </c>
      <c r="CO52" s="825">
        <v>2835518</v>
      </c>
      <c r="CP52" s="824">
        <v>2835518</v>
      </c>
      <c r="CQ52" s="825">
        <v>2834058</v>
      </c>
      <c r="CR52" s="824">
        <v>2834058</v>
      </c>
      <c r="CS52" s="825">
        <v>2492575</v>
      </c>
      <c r="CT52" s="824">
        <v>2492575</v>
      </c>
      <c r="CU52" s="825">
        <v>1043568</v>
      </c>
      <c r="CV52" s="824">
        <v>813874</v>
      </c>
      <c r="CW52" s="825">
        <v>65850</v>
      </c>
      <c r="CX52" s="824">
        <v>0</v>
      </c>
      <c r="CY52" s="825">
        <v>0</v>
      </c>
      <c r="CZ52" s="824">
        <v>0</v>
      </c>
      <c r="DA52" s="825">
        <v>0</v>
      </c>
      <c r="DB52" s="824">
        <v>0</v>
      </c>
      <c r="DC52" s="825">
        <v>0</v>
      </c>
      <c r="DD52" s="824">
        <v>0</v>
      </c>
      <c r="DE52" s="825">
        <v>0</v>
      </c>
      <c r="DF52" s="824">
        <v>0</v>
      </c>
      <c r="DG52" s="825">
        <v>0</v>
      </c>
      <c r="DH52" s="824">
        <v>0</v>
      </c>
      <c r="DI52" s="825">
        <v>0</v>
      </c>
      <c r="DJ52" s="824">
        <v>0</v>
      </c>
      <c r="DK52" s="825">
        <v>0</v>
      </c>
      <c r="DL52" s="824">
        <v>0</v>
      </c>
      <c r="DM52" s="825">
        <v>0</v>
      </c>
      <c r="DN52" s="824">
        <v>0</v>
      </c>
      <c r="DO52" s="825">
        <v>0</v>
      </c>
      <c r="DP52" s="826">
        <v>0</v>
      </c>
      <c r="DQ52" s="772"/>
      <c r="DR52" s="803"/>
      <c r="DS52" s="772"/>
      <c r="DT52" s="823">
        <v>0</v>
      </c>
      <c r="DU52" s="824">
        <v>0</v>
      </c>
      <c r="DV52" s="825">
        <v>574</v>
      </c>
      <c r="DW52" s="824">
        <v>588</v>
      </c>
      <c r="DX52" s="825">
        <v>588</v>
      </c>
      <c r="DY52" s="824">
        <v>588</v>
      </c>
      <c r="DZ52" s="825">
        <v>588</v>
      </c>
      <c r="EA52" s="824">
        <v>524</v>
      </c>
      <c r="EB52" s="825">
        <v>524</v>
      </c>
      <c r="EC52" s="824">
        <v>524</v>
      </c>
      <c r="ED52" s="825">
        <v>524</v>
      </c>
      <c r="EE52" s="824">
        <v>524</v>
      </c>
      <c r="EF52" s="825">
        <v>442</v>
      </c>
      <c r="EG52" s="824">
        <v>442</v>
      </c>
      <c r="EH52" s="825">
        <v>159</v>
      </c>
      <c r="EI52" s="824">
        <v>111</v>
      </c>
      <c r="EJ52" s="825">
        <v>9</v>
      </c>
      <c r="EK52" s="824">
        <v>0</v>
      </c>
      <c r="EL52" s="825">
        <v>0</v>
      </c>
      <c r="EM52" s="824">
        <v>0</v>
      </c>
      <c r="EN52" s="825">
        <v>0</v>
      </c>
      <c r="EO52" s="824">
        <v>0</v>
      </c>
      <c r="EP52" s="825">
        <v>0</v>
      </c>
      <c r="EQ52" s="824">
        <v>0</v>
      </c>
      <c r="ER52" s="825">
        <v>0</v>
      </c>
      <c r="ES52" s="824">
        <v>0</v>
      </c>
      <c r="ET52" s="825">
        <v>0</v>
      </c>
      <c r="EU52" s="824">
        <v>0</v>
      </c>
      <c r="EV52" s="825">
        <v>0</v>
      </c>
      <c r="EW52" s="824">
        <v>0</v>
      </c>
      <c r="EX52" s="825">
        <v>0</v>
      </c>
      <c r="EY52" s="824">
        <v>0</v>
      </c>
      <c r="EZ52" s="825">
        <v>0</v>
      </c>
      <c r="FA52" s="824">
        <v>0</v>
      </c>
      <c r="FB52" s="825">
        <v>0</v>
      </c>
      <c r="FC52" s="826">
        <v>0</v>
      </c>
      <c r="FD52" s="772"/>
      <c r="FE52" s="804"/>
      <c r="FF52" s="772"/>
      <c r="FG52" s="805"/>
      <c r="FI52" s="827" t="b">
        <v>0</v>
      </c>
    </row>
    <row r="53" spans="2:165">
      <c r="B53" s="814">
        <v>418</v>
      </c>
      <c r="C53" s="815" t="s">
        <v>119</v>
      </c>
      <c r="E53" s="816">
        <v>0</v>
      </c>
      <c r="F53" s="817">
        <v>0</v>
      </c>
      <c r="G53" s="818">
        <v>165901</v>
      </c>
      <c r="H53" s="817">
        <v>165901</v>
      </c>
      <c r="I53" s="818">
        <v>165765</v>
      </c>
      <c r="J53" s="817">
        <v>164989</v>
      </c>
      <c r="K53" s="818">
        <v>163728</v>
      </c>
      <c r="L53" s="817">
        <v>146208</v>
      </c>
      <c r="M53" s="818">
        <v>104484</v>
      </c>
      <c r="N53" s="817">
        <v>95235</v>
      </c>
      <c r="O53" s="818">
        <v>64693</v>
      </c>
      <c r="P53" s="817">
        <v>44054</v>
      </c>
      <c r="Q53" s="818">
        <v>28293</v>
      </c>
      <c r="R53" s="817">
        <v>4950</v>
      </c>
      <c r="S53" s="818">
        <v>131</v>
      </c>
      <c r="T53" s="817">
        <v>131</v>
      </c>
      <c r="U53" s="818">
        <v>131</v>
      </c>
      <c r="V53" s="817">
        <v>28</v>
      </c>
      <c r="W53" s="818">
        <v>0</v>
      </c>
      <c r="X53" s="817">
        <v>0</v>
      </c>
      <c r="Y53" s="818">
        <v>0</v>
      </c>
      <c r="Z53" s="817">
        <v>0</v>
      </c>
      <c r="AA53" s="818">
        <v>0</v>
      </c>
      <c r="AB53" s="817">
        <v>0</v>
      </c>
      <c r="AC53" s="818">
        <v>0</v>
      </c>
      <c r="AD53" s="817">
        <v>0</v>
      </c>
      <c r="AE53" s="818">
        <v>0</v>
      </c>
      <c r="AF53" s="817">
        <v>0</v>
      </c>
      <c r="AG53" s="818">
        <v>0</v>
      </c>
      <c r="AH53" s="817">
        <v>0</v>
      </c>
      <c r="AI53" s="818">
        <v>0</v>
      </c>
      <c r="AJ53" s="817">
        <v>0</v>
      </c>
      <c r="AK53" s="818">
        <v>0</v>
      </c>
      <c r="AL53" s="817">
        <v>0</v>
      </c>
      <c r="AM53" s="818">
        <v>0</v>
      </c>
      <c r="AN53" s="819">
        <v>0</v>
      </c>
      <c r="AO53" s="772"/>
      <c r="AP53" s="790"/>
      <c r="AQ53" s="772"/>
      <c r="AR53" s="816">
        <v>0</v>
      </c>
      <c r="AS53" s="817">
        <v>0</v>
      </c>
      <c r="AT53" s="818">
        <v>34</v>
      </c>
      <c r="AU53" s="817">
        <v>34</v>
      </c>
      <c r="AV53" s="818">
        <v>34</v>
      </c>
      <c r="AW53" s="817">
        <v>34</v>
      </c>
      <c r="AX53" s="818">
        <v>34</v>
      </c>
      <c r="AY53" s="817">
        <v>32</v>
      </c>
      <c r="AZ53" s="818">
        <v>28</v>
      </c>
      <c r="BA53" s="817">
        <v>26</v>
      </c>
      <c r="BB53" s="818">
        <v>18</v>
      </c>
      <c r="BC53" s="817">
        <v>13</v>
      </c>
      <c r="BD53" s="818">
        <v>8</v>
      </c>
      <c r="BE53" s="817">
        <v>2</v>
      </c>
      <c r="BF53" s="818">
        <v>0</v>
      </c>
      <c r="BG53" s="817">
        <v>0</v>
      </c>
      <c r="BH53" s="818">
        <v>0</v>
      </c>
      <c r="BI53" s="817">
        <v>0</v>
      </c>
      <c r="BJ53" s="818">
        <v>0</v>
      </c>
      <c r="BK53" s="817">
        <v>0</v>
      </c>
      <c r="BL53" s="818">
        <v>0</v>
      </c>
      <c r="BM53" s="817">
        <v>0</v>
      </c>
      <c r="BN53" s="818">
        <v>0</v>
      </c>
      <c r="BO53" s="817">
        <v>0</v>
      </c>
      <c r="BP53" s="818">
        <v>0</v>
      </c>
      <c r="BQ53" s="817">
        <v>0</v>
      </c>
      <c r="BR53" s="818">
        <v>0</v>
      </c>
      <c r="BS53" s="817">
        <v>0</v>
      </c>
      <c r="BT53" s="818">
        <v>0</v>
      </c>
      <c r="BU53" s="817">
        <v>0</v>
      </c>
      <c r="BV53" s="818">
        <v>0</v>
      </c>
      <c r="BW53" s="817">
        <v>0</v>
      </c>
      <c r="BX53" s="818">
        <v>0</v>
      </c>
      <c r="BY53" s="817">
        <v>0</v>
      </c>
      <c r="BZ53" s="818">
        <v>0</v>
      </c>
      <c r="CA53" s="819">
        <v>0</v>
      </c>
      <c r="CB53" s="772"/>
      <c r="CC53" s="801"/>
      <c r="CD53" s="772"/>
      <c r="CE53" s="802"/>
      <c r="CF53" s="772"/>
      <c r="CG53" s="816">
        <v>0</v>
      </c>
      <c r="CH53" s="817">
        <v>0</v>
      </c>
      <c r="CI53" s="818">
        <v>150943</v>
      </c>
      <c r="CJ53" s="817">
        <v>150943</v>
      </c>
      <c r="CK53" s="818">
        <v>150819</v>
      </c>
      <c r="CL53" s="817">
        <v>150113</v>
      </c>
      <c r="CM53" s="818">
        <v>148966</v>
      </c>
      <c r="CN53" s="817">
        <v>133026</v>
      </c>
      <c r="CO53" s="818">
        <v>95063</v>
      </c>
      <c r="CP53" s="817">
        <v>86649</v>
      </c>
      <c r="CQ53" s="818">
        <v>58860</v>
      </c>
      <c r="CR53" s="817">
        <v>40082</v>
      </c>
      <c r="CS53" s="818">
        <v>25742</v>
      </c>
      <c r="CT53" s="817">
        <v>4504</v>
      </c>
      <c r="CU53" s="818">
        <v>119</v>
      </c>
      <c r="CV53" s="817">
        <v>119</v>
      </c>
      <c r="CW53" s="818">
        <v>119</v>
      </c>
      <c r="CX53" s="817">
        <v>25</v>
      </c>
      <c r="CY53" s="818">
        <v>0</v>
      </c>
      <c r="CZ53" s="817">
        <v>0</v>
      </c>
      <c r="DA53" s="818">
        <v>0</v>
      </c>
      <c r="DB53" s="817">
        <v>0</v>
      </c>
      <c r="DC53" s="818">
        <v>0</v>
      </c>
      <c r="DD53" s="817">
        <v>0</v>
      </c>
      <c r="DE53" s="818">
        <v>0</v>
      </c>
      <c r="DF53" s="817">
        <v>0</v>
      </c>
      <c r="DG53" s="818">
        <v>0</v>
      </c>
      <c r="DH53" s="817">
        <v>0</v>
      </c>
      <c r="DI53" s="818">
        <v>0</v>
      </c>
      <c r="DJ53" s="817">
        <v>0</v>
      </c>
      <c r="DK53" s="818">
        <v>0</v>
      </c>
      <c r="DL53" s="817">
        <v>0</v>
      </c>
      <c r="DM53" s="818">
        <v>0</v>
      </c>
      <c r="DN53" s="817">
        <v>0</v>
      </c>
      <c r="DO53" s="818">
        <v>0</v>
      </c>
      <c r="DP53" s="819">
        <v>0</v>
      </c>
      <c r="DQ53" s="772"/>
      <c r="DR53" s="803"/>
      <c r="DS53" s="772"/>
      <c r="DT53" s="816">
        <v>0</v>
      </c>
      <c r="DU53" s="817">
        <v>0</v>
      </c>
      <c r="DV53" s="818">
        <v>31</v>
      </c>
      <c r="DW53" s="817">
        <v>31</v>
      </c>
      <c r="DX53" s="818">
        <v>31</v>
      </c>
      <c r="DY53" s="817">
        <v>31</v>
      </c>
      <c r="DZ53" s="818">
        <v>31</v>
      </c>
      <c r="EA53" s="817">
        <v>29</v>
      </c>
      <c r="EB53" s="818">
        <v>25</v>
      </c>
      <c r="EC53" s="817">
        <v>23</v>
      </c>
      <c r="ED53" s="818">
        <v>17</v>
      </c>
      <c r="EE53" s="817">
        <v>12</v>
      </c>
      <c r="EF53" s="818">
        <v>7</v>
      </c>
      <c r="EG53" s="817">
        <v>2</v>
      </c>
      <c r="EH53" s="818">
        <v>0</v>
      </c>
      <c r="EI53" s="817">
        <v>0</v>
      </c>
      <c r="EJ53" s="818">
        <v>0</v>
      </c>
      <c r="EK53" s="817">
        <v>0</v>
      </c>
      <c r="EL53" s="818">
        <v>0</v>
      </c>
      <c r="EM53" s="817">
        <v>0</v>
      </c>
      <c r="EN53" s="818">
        <v>0</v>
      </c>
      <c r="EO53" s="817">
        <v>0</v>
      </c>
      <c r="EP53" s="818">
        <v>0</v>
      </c>
      <c r="EQ53" s="817">
        <v>0</v>
      </c>
      <c r="ER53" s="818">
        <v>0</v>
      </c>
      <c r="ES53" s="817">
        <v>0</v>
      </c>
      <c r="ET53" s="818">
        <v>0</v>
      </c>
      <c r="EU53" s="817">
        <v>0</v>
      </c>
      <c r="EV53" s="818">
        <v>0</v>
      </c>
      <c r="EW53" s="817">
        <v>0</v>
      </c>
      <c r="EX53" s="818">
        <v>0</v>
      </c>
      <c r="EY53" s="817">
        <v>0</v>
      </c>
      <c r="EZ53" s="818">
        <v>0</v>
      </c>
      <c r="FA53" s="817">
        <v>0</v>
      </c>
      <c r="FB53" s="818">
        <v>0</v>
      </c>
      <c r="FC53" s="819">
        <v>0</v>
      </c>
      <c r="FD53" s="772"/>
      <c r="FE53" s="804"/>
      <c r="FF53" s="772"/>
      <c r="FG53" s="805"/>
      <c r="FI53" s="820" t="b">
        <v>0</v>
      </c>
    </row>
    <row r="54" spans="2:165">
      <c r="B54" s="821">
        <v>423</v>
      </c>
      <c r="C54" s="836" t="s">
        <v>124</v>
      </c>
      <c r="E54" s="823">
        <v>0</v>
      </c>
      <c r="F54" s="824">
        <v>0</v>
      </c>
      <c r="G54" s="825">
        <v>912</v>
      </c>
      <c r="H54" s="824">
        <v>912</v>
      </c>
      <c r="I54" s="825">
        <v>912</v>
      </c>
      <c r="J54" s="824">
        <v>0</v>
      </c>
      <c r="K54" s="825">
        <v>0</v>
      </c>
      <c r="L54" s="824">
        <v>0</v>
      </c>
      <c r="M54" s="825">
        <v>0</v>
      </c>
      <c r="N54" s="824">
        <v>0</v>
      </c>
      <c r="O54" s="825">
        <v>0</v>
      </c>
      <c r="P54" s="824">
        <v>0</v>
      </c>
      <c r="Q54" s="825">
        <v>0</v>
      </c>
      <c r="R54" s="824">
        <v>0</v>
      </c>
      <c r="S54" s="825">
        <v>0</v>
      </c>
      <c r="T54" s="824">
        <v>0</v>
      </c>
      <c r="U54" s="825">
        <v>0</v>
      </c>
      <c r="V54" s="824">
        <v>0</v>
      </c>
      <c r="W54" s="825">
        <v>0</v>
      </c>
      <c r="X54" s="824">
        <v>0</v>
      </c>
      <c r="Y54" s="825">
        <v>0</v>
      </c>
      <c r="Z54" s="824">
        <v>0</v>
      </c>
      <c r="AA54" s="825">
        <v>0</v>
      </c>
      <c r="AB54" s="824">
        <v>0</v>
      </c>
      <c r="AC54" s="825">
        <v>0</v>
      </c>
      <c r="AD54" s="824">
        <v>0</v>
      </c>
      <c r="AE54" s="825">
        <v>0</v>
      </c>
      <c r="AF54" s="824">
        <v>0</v>
      </c>
      <c r="AG54" s="825">
        <v>0</v>
      </c>
      <c r="AH54" s="824">
        <v>0</v>
      </c>
      <c r="AI54" s="825">
        <v>0</v>
      </c>
      <c r="AJ54" s="824">
        <v>0</v>
      </c>
      <c r="AK54" s="825">
        <v>0</v>
      </c>
      <c r="AL54" s="824">
        <v>0</v>
      </c>
      <c r="AM54" s="825">
        <v>0</v>
      </c>
      <c r="AN54" s="826">
        <v>0</v>
      </c>
      <c r="AO54" s="772"/>
      <c r="AP54" s="790"/>
      <c r="AQ54" s="772"/>
      <c r="AR54" s="823">
        <v>0</v>
      </c>
      <c r="AS54" s="824">
        <v>0</v>
      </c>
      <c r="AT54" s="825">
        <v>0</v>
      </c>
      <c r="AU54" s="824">
        <v>0</v>
      </c>
      <c r="AV54" s="825">
        <v>0</v>
      </c>
      <c r="AW54" s="824">
        <v>0</v>
      </c>
      <c r="AX54" s="825">
        <v>0</v>
      </c>
      <c r="AY54" s="824">
        <v>0</v>
      </c>
      <c r="AZ54" s="825">
        <v>0</v>
      </c>
      <c r="BA54" s="824">
        <v>0</v>
      </c>
      <c r="BB54" s="825">
        <v>0</v>
      </c>
      <c r="BC54" s="824">
        <v>0</v>
      </c>
      <c r="BD54" s="825">
        <v>0</v>
      </c>
      <c r="BE54" s="824">
        <v>0</v>
      </c>
      <c r="BF54" s="825">
        <v>0</v>
      </c>
      <c r="BG54" s="824">
        <v>0</v>
      </c>
      <c r="BH54" s="825">
        <v>0</v>
      </c>
      <c r="BI54" s="824">
        <v>0</v>
      </c>
      <c r="BJ54" s="825">
        <v>0</v>
      </c>
      <c r="BK54" s="824">
        <v>0</v>
      </c>
      <c r="BL54" s="825">
        <v>0</v>
      </c>
      <c r="BM54" s="824">
        <v>0</v>
      </c>
      <c r="BN54" s="825">
        <v>0</v>
      </c>
      <c r="BO54" s="824">
        <v>0</v>
      </c>
      <c r="BP54" s="825">
        <v>0</v>
      </c>
      <c r="BQ54" s="824">
        <v>0</v>
      </c>
      <c r="BR54" s="825">
        <v>0</v>
      </c>
      <c r="BS54" s="824">
        <v>0</v>
      </c>
      <c r="BT54" s="825">
        <v>0</v>
      </c>
      <c r="BU54" s="824">
        <v>0</v>
      </c>
      <c r="BV54" s="825">
        <v>0</v>
      </c>
      <c r="BW54" s="824">
        <v>0</v>
      </c>
      <c r="BX54" s="825">
        <v>0</v>
      </c>
      <c r="BY54" s="824">
        <v>0</v>
      </c>
      <c r="BZ54" s="825">
        <v>0</v>
      </c>
      <c r="CA54" s="826">
        <v>0</v>
      </c>
      <c r="CB54" s="772"/>
      <c r="CC54" s="801"/>
      <c r="CD54" s="772"/>
      <c r="CE54" s="802"/>
      <c r="CF54" s="772"/>
      <c r="CG54" s="823">
        <v>0</v>
      </c>
      <c r="CH54" s="824">
        <v>0</v>
      </c>
      <c r="CI54" s="825">
        <v>653</v>
      </c>
      <c r="CJ54" s="824">
        <v>653</v>
      </c>
      <c r="CK54" s="825">
        <v>653</v>
      </c>
      <c r="CL54" s="824">
        <v>0</v>
      </c>
      <c r="CM54" s="825">
        <v>0</v>
      </c>
      <c r="CN54" s="824">
        <v>0</v>
      </c>
      <c r="CO54" s="825">
        <v>0</v>
      </c>
      <c r="CP54" s="824">
        <v>0</v>
      </c>
      <c r="CQ54" s="825">
        <v>0</v>
      </c>
      <c r="CR54" s="824">
        <v>0</v>
      </c>
      <c r="CS54" s="825">
        <v>0</v>
      </c>
      <c r="CT54" s="824">
        <v>0</v>
      </c>
      <c r="CU54" s="825">
        <v>0</v>
      </c>
      <c r="CV54" s="824">
        <v>0</v>
      </c>
      <c r="CW54" s="825">
        <v>0</v>
      </c>
      <c r="CX54" s="824">
        <v>0</v>
      </c>
      <c r="CY54" s="825">
        <v>0</v>
      </c>
      <c r="CZ54" s="824">
        <v>0</v>
      </c>
      <c r="DA54" s="825">
        <v>0</v>
      </c>
      <c r="DB54" s="824">
        <v>0</v>
      </c>
      <c r="DC54" s="825">
        <v>0</v>
      </c>
      <c r="DD54" s="824">
        <v>0</v>
      </c>
      <c r="DE54" s="825">
        <v>0</v>
      </c>
      <c r="DF54" s="824">
        <v>0</v>
      </c>
      <c r="DG54" s="825">
        <v>0</v>
      </c>
      <c r="DH54" s="824">
        <v>0</v>
      </c>
      <c r="DI54" s="825">
        <v>0</v>
      </c>
      <c r="DJ54" s="824">
        <v>0</v>
      </c>
      <c r="DK54" s="825">
        <v>0</v>
      </c>
      <c r="DL54" s="824">
        <v>0</v>
      </c>
      <c r="DM54" s="825">
        <v>0</v>
      </c>
      <c r="DN54" s="824">
        <v>0</v>
      </c>
      <c r="DO54" s="825">
        <v>0</v>
      </c>
      <c r="DP54" s="826">
        <v>0</v>
      </c>
      <c r="DQ54" s="772"/>
      <c r="DR54" s="803"/>
      <c r="DS54" s="772"/>
      <c r="DT54" s="823">
        <v>0</v>
      </c>
      <c r="DU54" s="824">
        <v>0</v>
      </c>
      <c r="DV54" s="825">
        <v>0</v>
      </c>
      <c r="DW54" s="824">
        <v>0</v>
      </c>
      <c r="DX54" s="825">
        <v>0</v>
      </c>
      <c r="DY54" s="824">
        <v>0</v>
      </c>
      <c r="DZ54" s="825">
        <v>0</v>
      </c>
      <c r="EA54" s="824">
        <v>0</v>
      </c>
      <c r="EB54" s="825">
        <v>0</v>
      </c>
      <c r="EC54" s="824">
        <v>0</v>
      </c>
      <c r="ED54" s="825">
        <v>0</v>
      </c>
      <c r="EE54" s="824">
        <v>0</v>
      </c>
      <c r="EF54" s="825">
        <v>0</v>
      </c>
      <c r="EG54" s="824">
        <v>0</v>
      </c>
      <c r="EH54" s="825">
        <v>0</v>
      </c>
      <c r="EI54" s="824">
        <v>0</v>
      </c>
      <c r="EJ54" s="825">
        <v>0</v>
      </c>
      <c r="EK54" s="824">
        <v>0</v>
      </c>
      <c r="EL54" s="825">
        <v>0</v>
      </c>
      <c r="EM54" s="824">
        <v>0</v>
      </c>
      <c r="EN54" s="825">
        <v>0</v>
      </c>
      <c r="EO54" s="824">
        <v>0</v>
      </c>
      <c r="EP54" s="825">
        <v>0</v>
      </c>
      <c r="EQ54" s="824">
        <v>0</v>
      </c>
      <c r="ER54" s="825">
        <v>0</v>
      </c>
      <c r="ES54" s="824">
        <v>0</v>
      </c>
      <c r="ET54" s="825">
        <v>0</v>
      </c>
      <c r="EU54" s="824">
        <v>0</v>
      </c>
      <c r="EV54" s="825">
        <v>0</v>
      </c>
      <c r="EW54" s="824">
        <v>0</v>
      </c>
      <c r="EX54" s="825">
        <v>0</v>
      </c>
      <c r="EY54" s="824">
        <v>0</v>
      </c>
      <c r="EZ54" s="825">
        <v>0</v>
      </c>
      <c r="FA54" s="824">
        <v>0</v>
      </c>
      <c r="FB54" s="825">
        <v>0</v>
      </c>
      <c r="FC54" s="826">
        <v>0</v>
      </c>
      <c r="FD54" s="772"/>
      <c r="FE54" s="804"/>
      <c r="FF54" s="772"/>
      <c r="FG54" s="805"/>
      <c r="FI54" s="827" t="b">
        <v>0</v>
      </c>
    </row>
    <row r="55" spans="2:165">
      <c r="B55" s="855">
        <v>463</v>
      </c>
      <c r="C55" s="856" t="s">
        <v>1061</v>
      </c>
      <c r="E55" s="857">
        <v>0</v>
      </c>
      <c r="F55" s="858">
        <v>0</v>
      </c>
      <c r="G55" s="859">
        <v>755</v>
      </c>
      <c r="H55" s="858">
        <v>755</v>
      </c>
      <c r="I55" s="859">
        <v>755</v>
      </c>
      <c r="J55" s="858">
        <v>755</v>
      </c>
      <c r="K55" s="859">
        <v>755</v>
      </c>
      <c r="L55" s="858">
        <v>755</v>
      </c>
      <c r="M55" s="859">
        <v>755</v>
      </c>
      <c r="N55" s="858">
        <v>755</v>
      </c>
      <c r="O55" s="859">
        <v>755</v>
      </c>
      <c r="P55" s="858">
        <v>755</v>
      </c>
      <c r="Q55" s="859">
        <v>755</v>
      </c>
      <c r="R55" s="858">
        <v>755</v>
      </c>
      <c r="S55" s="859">
        <v>755</v>
      </c>
      <c r="T55" s="858">
        <v>755</v>
      </c>
      <c r="U55" s="859">
        <v>755</v>
      </c>
      <c r="V55" s="858">
        <v>755</v>
      </c>
      <c r="W55" s="859">
        <v>755</v>
      </c>
      <c r="X55" s="858">
        <v>755</v>
      </c>
      <c r="Y55" s="859">
        <v>723</v>
      </c>
      <c r="Z55" s="858">
        <v>0</v>
      </c>
      <c r="AA55" s="859">
        <v>0</v>
      </c>
      <c r="AB55" s="858">
        <v>0</v>
      </c>
      <c r="AC55" s="859">
        <v>0</v>
      </c>
      <c r="AD55" s="858">
        <v>0</v>
      </c>
      <c r="AE55" s="859">
        <v>0</v>
      </c>
      <c r="AF55" s="858">
        <v>0</v>
      </c>
      <c r="AG55" s="859">
        <v>0</v>
      </c>
      <c r="AH55" s="858">
        <v>0</v>
      </c>
      <c r="AI55" s="859">
        <v>0</v>
      </c>
      <c r="AJ55" s="858">
        <v>0</v>
      </c>
      <c r="AK55" s="859">
        <v>0</v>
      </c>
      <c r="AL55" s="858">
        <v>0</v>
      </c>
      <c r="AM55" s="859">
        <v>0</v>
      </c>
      <c r="AN55" s="860">
        <v>0</v>
      </c>
      <c r="AO55" s="772"/>
      <c r="AP55" s="790"/>
      <c r="AQ55" s="772"/>
      <c r="AR55" s="857">
        <v>0</v>
      </c>
      <c r="AS55" s="858">
        <v>0</v>
      </c>
      <c r="AT55" s="859">
        <v>0</v>
      </c>
      <c r="AU55" s="858">
        <v>0</v>
      </c>
      <c r="AV55" s="859">
        <v>0</v>
      </c>
      <c r="AW55" s="858">
        <v>0</v>
      </c>
      <c r="AX55" s="859">
        <v>0</v>
      </c>
      <c r="AY55" s="858">
        <v>0</v>
      </c>
      <c r="AZ55" s="859">
        <v>0</v>
      </c>
      <c r="BA55" s="858">
        <v>0</v>
      </c>
      <c r="BB55" s="859">
        <v>0</v>
      </c>
      <c r="BC55" s="858">
        <v>0</v>
      </c>
      <c r="BD55" s="859">
        <v>0</v>
      </c>
      <c r="BE55" s="858">
        <v>0</v>
      </c>
      <c r="BF55" s="859">
        <v>0</v>
      </c>
      <c r="BG55" s="858">
        <v>0</v>
      </c>
      <c r="BH55" s="859">
        <v>0</v>
      </c>
      <c r="BI55" s="858">
        <v>0</v>
      </c>
      <c r="BJ55" s="859">
        <v>0</v>
      </c>
      <c r="BK55" s="858">
        <v>0</v>
      </c>
      <c r="BL55" s="859">
        <v>0</v>
      </c>
      <c r="BM55" s="858">
        <v>0</v>
      </c>
      <c r="BN55" s="859">
        <v>0</v>
      </c>
      <c r="BO55" s="858">
        <v>0</v>
      </c>
      <c r="BP55" s="859">
        <v>0</v>
      </c>
      <c r="BQ55" s="858">
        <v>0</v>
      </c>
      <c r="BR55" s="859">
        <v>0</v>
      </c>
      <c r="BS55" s="858">
        <v>0</v>
      </c>
      <c r="BT55" s="859">
        <v>0</v>
      </c>
      <c r="BU55" s="858">
        <v>0</v>
      </c>
      <c r="BV55" s="859">
        <v>0</v>
      </c>
      <c r="BW55" s="858">
        <v>0</v>
      </c>
      <c r="BX55" s="859">
        <v>0</v>
      </c>
      <c r="BY55" s="858">
        <v>0</v>
      </c>
      <c r="BZ55" s="859">
        <v>0</v>
      </c>
      <c r="CA55" s="860">
        <v>0</v>
      </c>
      <c r="CB55" s="772"/>
      <c r="CC55" s="801"/>
      <c r="CD55" s="772"/>
      <c r="CE55" s="802"/>
      <c r="CF55" s="772"/>
      <c r="CG55" s="857">
        <v>0</v>
      </c>
      <c r="CH55" s="858">
        <v>0</v>
      </c>
      <c r="CI55" s="859">
        <v>672</v>
      </c>
      <c r="CJ55" s="858">
        <v>672</v>
      </c>
      <c r="CK55" s="859">
        <v>672</v>
      </c>
      <c r="CL55" s="858">
        <v>672</v>
      </c>
      <c r="CM55" s="859">
        <v>672</v>
      </c>
      <c r="CN55" s="858">
        <v>672</v>
      </c>
      <c r="CO55" s="859">
        <v>672</v>
      </c>
      <c r="CP55" s="858">
        <v>672</v>
      </c>
      <c r="CQ55" s="859">
        <v>672</v>
      </c>
      <c r="CR55" s="858">
        <v>672</v>
      </c>
      <c r="CS55" s="859">
        <v>672</v>
      </c>
      <c r="CT55" s="858">
        <v>672</v>
      </c>
      <c r="CU55" s="859">
        <v>672</v>
      </c>
      <c r="CV55" s="858">
        <v>672</v>
      </c>
      <c r="CW55" s="859">
        <v>672</v>
      </c>
      <c r="CX55" s="858">
        <v>672</v>
      </c>
      <c r="CY55" s="859">
        <v>672</v>
      </c>
      <c r="CZ55" s="858">
        <v>672</v>
      </c>
      <c r="DA55" s="859">
        <v>643</v>
      </c>
      <c r="DB55" s="858">
        <v>0</v>
      </c>
      <c r="DC55" s="859">
        <v>0</v>
      </c>
      <c r="DD55" s="858">
        <v>0</v>
      </c>
      <c r="DE55" s="859">
        <v>0</v>
      </c>
      <c r="DF55" s="858">
        <v>0</v>
      </c>
      <c r="DG55" s="859">
        <v>0</v>
      </c>
      <c r="DH55" s="858">
        <v>0</v>
      </c>
      <c r="DI55" s="859">
        <v>0</v>
      </c>
      <c r="DJ55" s="858">
        <v>0</v>
      </c>
      <c r="DK55" s="859">
        <v>0</v>
      </c>
      <c r="DL55" s="858">
        <v>0</v>
      </c>
      <c r="DM55" s="859">
        <v>0</v>
      </c>
      <c r="DN55" s="858">
        <v>0</v>
      </c>
      <c r="DO55" s="859">
        <v>0</v>
      </c>
      <c r="DP55" s="860">
        <v>0</v>
      </c>
      <c r="DQ55" s="772"/>
      <c r="DR55" s="803"/>
      <c r="DS55" s="772"/>
      <c r="DT55" s="857">
        <v>0</v>
      </c>
      <c r="DU55" s="858">
        <v>0</v>
      </c>
      <c r="DV55" s="859">
        <v>0</v>
      </c>
      <c r="DW55" s="858">
        <v>0</v>
      </c>
      <c r="DX55" s="859">
        <v>0</v>
      </c>
      <c r="DY55" s="858">
        <v>0</v>
      </c>
      <c r="DZ55" s="859">
        <v>0</v>
      </c>
      <c r="EA55" s="858">
        <v>0</v>
      </c>
      <c r="EB55" s="859">
        <v>0</v>
      </c>
      <c r="EC55" s="858">
        <v>0</v>
      </c>
      <c r="ED55" s="859">
        <v>0</v>
      </c>
      <c r="EE55" s="858">
        <v>0</v>
      </c>
      <c r="EF55" s="859">
        <v>0</v>
      </c>
      <c r="EG55" s="858">
        <v>0</v>
      </c>
      <c r="EH55" s="859">
        <v>0</v>
      </c>
      <c r="EI55" s="858">
        <v>0</v>
      </c>
      <c r="EJ55" s="859">
        <v>0</v>
      </c>
      <c r="EK55" s="858">
        <v>0</v>
      </c>
      <c r="EL55" s="859">
        <v>0</v>
      </c>
      <c r="EM55" s="858">
        <v>0</v>
      </c>
      <c r="EN55" s="859">
        <v>0</v>
      </c>
      <c r="EO55" s="858">
        <v>0</v>
      </c>
      <c r="EP55" s="859">
        <v>0</v>
      </c>
      <c r="EQ55" s="858">
        <v>0</v>
      </c>
      <c r="ER55" s="859">
        <v>0</v>
      </c>
      <c r="ES55" s="858">
        <v>0</v>
      </c>
      <c r="ET55" s="859">
        <v>0</v>
      </c>
      <c r="EU55" s="858">
        <v>0</v>
      </c>
      <c r="EV55" s="859">
        <v>0</v>
      </c>
      <c r="EW55" s="858">
        <v>0</v>
      </c>
      <c r="EX55" s="859">
        <v>0</v>
      </c>
      <c r="EY55" s="858">
        <v>0</v>
      </c>
      <c r="EZ55" s="859">
        <v>0</v>
      </c>
      <c r="FA55" s="858">
        <v>0</v>
      </c>
      <c r="FB55" s="859">
        <v>0</v>
      </c>
      <c r="FC55" s="860">
        <v>0</v>
      </c>
      <c r="FD55" s="772"/>
      <c r="FE55" s="804"/>
      <c r="FF55" s="772"/>
      <c r="FG55" s="805"/>
      <c r="FI55" s="861" t="b">
        <v>0</v>
      </c>
    </row>
    <row r="56" spans="2:165">
      <c r="B56" s="849" t="s">
        <v>1062</v>
      </c>
      <c r="C56" s="850"/>
      <c r="E56" s="846">
        <v>0</v>
      </c>
      <c r="F56" s="846">
        <v>0</v>
      </c>
      <c r="G56" s="846">
        <v>6343924</v>
      </c>
      <c r="H56" s="846">
        <v>5867136</v>
      </c>
      <c r="I56" s="846">
        <v>5867000</v>
      </c>
      <c r="J56" s="846">
        <v>5865312</v>
      </c>
      <c r="K56" s="846">
        <v>5864051</v>
      </c>
      <c r="L56" s="846">
        <v>5493611</v>
      </c>
      <c r="M56" s="846">
        <v>5451887</v>
      </c>
      <c r="N56" s="846">
        <v>5442595</v>
      </c>
      <c r="O56" s="846">
        <v>5410428</v>
      </c>
      <c r="P56" s="846">
        <v>5389052</v>
      </c>
      <c r="Q56" s="846">
        <v>4979869</v>
      </c>
      <c r="R56" s="846">
        <v>4956184</v>
      </c>
      <c r="S56" s="846">
        <v>3338132</v>
      </c>
      <c r="T56" s="846">
        <v>3042976</v>
      </c>
      <c r="U56" s="846">
        <v>1977059</v>
      </c>
      <c r="V56" s="846">
        <v>1856524</v>
      </c>
      <c r="W56" s="846">
        <v>342679</v>
      </c>
      <c r="X56" s="846">
        <v>141049</v>
      </c>
      <c r="Y56" s="846">
        <v>129140</v>
      </c>
      <c r="Z56" s="846">
        <v>3565</v>
      </c>
      <c r="AA56" s="846">
        <v>0</v>
      </c>
      <c r="AB56" s="846">
        <v>0</v>
      </c>
      <c r="AC56" s="846">
        <v>0</v>
      </c>
      <c r="AD56" s="846">
        <v>0</v>
      </c>
      <c r="AE56" s="846">
        <v>0</v>
      </c>
      <c r="AF56" s="846">
        <v>0</v>
      </c>
      <c r="AG56" s="846">
        <v>0</v>
      </c>
      <c r="AH56" s="846">
        <v>0</v>
      </c>
      <c r="AI56" s="846">
        <v>0</v>
      </c>
      <c r="AJ56" s="846">
        <v>0</v>
      </c>
      <c r="AK56" s="846">
        <v>0</v>
      </c>
      <c r="AL56" s="846">
        <v>0</v>
      </c>
      <c r="AM56" s="846">
        <v>0</v>
      </c>
      <c r="AN56" s="846">
        <v>0</v>
      </c>
      <c r="AO56" s="772"/>
      <c r="AP56" s="790"/>
      <c r="AQ56" s="772"/>
      <c r="AR56" s="846">
        <v>0</v>
      </c>
      <c r="AS56" s="846">
        <v>0</v>
      </c>
      <c r="AT56" s="846">
        <v>756</v>
      </c>
      <c r="AU56" s="846">
        <v>732</v>
      </c>
      <c r="AV56" s="846">
        <v>732</v>
      </c>
      <c r="AW56" s="846">
        <v>732</v>
      </c>
      <c r="AX56" s="846">
        <v>732</v>
      </c>
      <c r="AY56" s="846">
        <v>672</v>
      </c>
      <c r="AZ56" s="846">
        <v>668</v>
      </c>
      <c r="BA56" s="846">
        <v>666</v>
      </c>
      <c r="BB56" s="846">
        <v>658</v>
      </c>
      <c r="BC56" s="846">
        <v>653</v>
      </c>
      <c r="BD56" s="846">
        <v>572</v>
      </c>
      <c r="BE56" s="846">
        <v>566</v>
      </c>
      <c r="BF56" s="846">
        <v>311</v>
      </c>
      <c r="BG56" s="846">
        <v>265</v>
      </c>
      <c r="BH56" s="846">
        <v>159</v>
      </c>
      <c r="BI56" s="846">
        <v>148</v>
      </c>
      <c r="BJ56" s="846">
        <v>47</v>
      </c>
      <c r="BK56" s="846">
        <v>33</v>
      </c>
      <c r="BL56" s="846">
        <v>34</v>
      </c>
      <c r="BM56" s="846">
        <v>0</v>
      </c>
      <c r="BN56" s="846">
        <v>0</v>
      </c>
      <c r="BO56" s="846">
        <v>0</v>
      </c>
      <c r="BP56" s="846">
        <v>0</v>
      </c>
      <c r="BQ56" s="846">
        <v>0</v>
      </c>
      <c r="BR56" s="846">
        <v>0</v>
      </c>
      <c r="BS56" s="846">
        <v>0</v>
      </c>
      <c r="BT56" s="846">
        <v>0</v>
      </c>
      <c r="BU56" s="846">
        <v>0</v>
      </c>
      <c r="BV56" s="846">
        <v>0</v>
      </c>
      <c r="BW56" s="846">
        <v>0</v>
      </c>
      <c r="BX56" s="846">
        <v>0</v>
      </c>
      <c r="BY56" s="846">
        <v>0</v>
      </c>
      <c r="BZ56" s="846">
        <v>0</v>
      </c>
      <c r="CA56" s="846">
        <v>0</v>
      </c>
      <c r="CB56" s="772"/>
      <c r="CC56" s="801"/>
      <c r="CD56" s="772"/>
      <c r="CE56" s="802"/>
      <c r="CF56" s="772"/>
      <c r="CG56" s="846">
        <v>0</v>
      </c>
      <c r="CH56" s="846">
        <v>0</v>
      </c>
      <c r="CI56" s="846">
        <f>SUM(CI48:CI55)</f>
        <v>6714879</v>
      </c>
      <c r="CJ56" s="846">
        <f t="shared" ref="CJ56:DP56" si="10">SUM(CJ48:CJ55)</f>
        <v>6073702</v>
      </c>
      <c r="CK56" s="846">
        <f t="shared" si="10"/>
        <v>6073578</v>
      </c>
      <c r="CL56" s="846">
        <f t="shared" si="10"/>
        <v>6072219</v>
      </c>
      <c r="CM56" s="846">
        <f t="shared" si="10"/>
        <v>6071072</v>
      </c>
      <c r="CN56" s="846">
        <f t="shared" si="10"/>
        <v>5738036</v>
      </c>
      <c r="CO56" s="846">
        <f t="shared" si="10"/>
        <v>5700073</v>
      </c>
      <c r="CP56" s="846">
        <f t="shared" si="10"/>
        <v>5691605</v>
      </c>
      <c r="CQ56" s="846">
        <f t="shared" si="10"/>
        <v>5662356</v>
      </c>
      <c r="CR56" s="846">
        <f t="shared" si="10"/>
        <v>5642626</v>
      </c>
      <c r="CS56" s="846">
        <f t="shared" si="10"/>
        <v>5268654</v>
      </c>
      <c r="CT56" s="846">
        <f t="shared" si="10"/>
        <v>5246801</v>
      </c>
      <c r="CU56" s="846">
        <f t="shared" si="10"/>
        <v>3792889</v>
      </c>
      <c r="CV56" s="846">
        <f t="shared" si="10"/>
        <v>3512441</v>
      </c>
      <c r="CW56" s="846">
        <f t="shared" si="10"/>
        <v>2463480</v>
      </c>
      <c r="CX56" s="846">
        <f t="shared" si="10"/>
        <v>2336641</v>
      </c>
      <c r="CY56" s="846">
        <f t="shared" si="10"/>
        <v>370751</v>
      </c>
      <c r="CZ56" s="846">
        <f t="shared" si="10"/>
        <v>110227</v>
      </c>
      <c r="DA56" s="846">
        <f t="shared" si="10"/>
        <v>100344</v>
      </c>
      <c r="DB56" s="846">
        <f t="shared" si="10"/>
        <v>3565</v>
      </c>
      <c r="DC56" s="846">
        <f t="shared" si="10"/>
        <v>0</v>
      </c>
      <c r="DD56" s="846">
        <f t="shared" si="10"/>
        <v>0</v>
      </c>
      <c r="DE56" s="846">
        <f t="shared" si="10"/>
        <v>0</v>
      </c>
      <c r="DF56" s="846">
        <f t="shared" si="10"/>
        <v>0</v>
      </c>
      <c r="DG56" s="846">
        <f t="shared" si="10"/>
        <v>0</v>
      </c>
      <c r="DH56" s="846">
        <f t="shared" si="10"/>
        <v>0</v>
      </c>
      <c r="DI56" s="846">
        <f t="shared" si="10"/>
        <v>0</v>
      </c>
      <c r="DJ56" s="846">
        <f t="shared" si="10"/>
        <v>0</v>
      </c>
      <c r="DK56" s="846">
        <f t="shared" si="10"/>
        <v>0</v>
      </c>
      <c r="DL56" s="846">
        <f t="shared" si="10"/>
        <v>0</v>
      </c>
      <c r="DM56" s="846">
        <f t="shared" si="10"/>
        <v>0</v>
      </c>
      <c r="DN56" s="846">
        <f t="shared" si="10"/>
        <v>0</v>
      </c>
      <c r="DO56" s="846">
        <f t="shared" si="10"/>
        <v>0</v>
      </c>
      <c r="DP56" s="846">
        <f t="shared" si="10"/>
        <v>0</v>
      </c>
      <c r="DQ56" s="772"/>
      <c r="DR56" s="803"/>
      <c r="DS56" s="772"/>
      <c r="DT56" s="846">
        <v>0</v>
      </c>
      <c r="DU56" s="846">
        <v>0</v>
      </c>
      <c r="DV56" s="846">
        <f>SUM(DV48:DV55)</f>
        <v>859</v>
      </c>
      <c r="DW56" s="846">
        <f t="shared" ref="DW56:FC56" si="11">SUM(DW48:DW55)</f>
        <v>826</v>
      </c>
      <c r="DX56" s="846">
        <f t="shared" si="11"/>
        <v>826</v>
      </c>
      <c r="DY56" s="846">
        <f t="shared" si="11"/>
        <v>826</v>
      </c>
      <c r="DZ56" s="846">
        <f t="shared" si="11"/>
        <v>826</v>
      </c>
      <c r="EA56" s="846">
        <f t="shared" si="11"/>
        <v>760</v>
      </c>
      <c r="EB56" s="846">
        <f t="shared" si="11"/>
        <v>756</v>
      </c>
      <c r="EC56" s="846">
        <f t="shared" si="11"/>
        <v>754</v>
      </c>
      <c r="ED56" s="846">
        <f t="shared" si="11"/>
        <v>748</v>
      </c>
      <c r="EE56" s="846">
        <f t="shared" si="11"/>
        <v>742</v>
      </c>
      <c r="EF56" s="846">
        <f t="shared" si="11"/>
        <v>651</v>
      </c>
      <c r="EG56" s="846">
        <f t="shared" si="11"/>
        <v>646</v>
      </c>
      <c r="EH56" s="846">
        <f t="shared" si="11"/>
        <v>361</v>
      </c>
      <c r="EI56" s="846">
        <f t="shared" si="11"/>
        <v>310</v>
      </c>
      <c r="EJ56" s="846">
        <f t="shared" si="11"/>
        <v>188</v>
      </c>
      <c r="EK56" s="846">
        <f t="shared" si="11"/>
        <v>175</v>
      </c>
      <c r="EL56" s="846">
        <f t="shared" si="11"/>
        <v>43</v>
      </c>
      <c r="EM56" s="846">
        <f t="shared" si="11"/>
        <v>26</v>
      </c>
      <c r="EN56" s="846">
        <f t="shared" si="11"/>
        <v>26</v>
      </c>
      <c r="EO56" s="846">
        <f t="shared" si="11"/>
        <v>0</v>
      </c>
      <c r="EP56" s="846">
        <f t="shared" si="11"/>
        <v>0</v>
      </c>
      <c r="EQ56" s="846">
        <f t="shared" si="11"/>
        <v>0</v>
      </c>
      <c r="ER56" s="846">
        <f t="shared" si="11"/>
        <v>0</v>
      </c>
      <c r="ES56" s="846">
        <f t="shared" si="11"/>
        <v>0</v>
      </c>
      <c r="ET56" s="846">
        <f t="shared" si="11"/>
        <v>0</v>
      </c>
      <c r="EU56" s="846">
        <f t="shared" si="11"/>
        <v>0</v>
      </c>
      <c r="EV56" s="846">
        <f t="shared" si="11"/>
        <v>0</v>
      </c>
      <c r="EW56" s="846">
        <f t="shared" si="11"/>
        <v>0</v>
      </c>
      <c r="EX56" s="846">
        <f t="shared" si="11"/>
        <v>0</v>
      </c>
      <c r="EY56" s="846">
        <f t="shared" si="11"/>
        <v>0</v>
      </c>
      <c r="EZ56" s="846">
        <f t="shared" si="11"/>
        <v>0</v>
      </c>
      <c r="FA56" s="846">
        <f t="shared" si="11"/>
        <v>0</v>
      </c>
      <c r="FB56" s="846">
        <f t="shared" si="11"/>
        <v>0</v>
      </c>
      <c r="FC56" s="846">
        <f t="shared" si="11"/>
        <v>0</v>
      </c>
      <c r="FD56" s="772"/>
      <c r="FE56" s="804"/>
      <c r="FF56" s="772"/>
      <c r="FG56" s="805"/>
      <c r="FI56" s="846"/>
    </row>
    <row r="57" spans="2:165">
      <c r="E57" s="848"/>
      <c r="F57" s="848"/>
      <c r="G57" s="848"/>
      <c r="H57" s="848"/>
      <c r="I57" s="848"/>
      <c r="J57" s="848"/>
      <c r="K57" s="848"/>
      <c r="L57" s="848"/>
      <c r="M57" s="848"/>
      <c r="N57" s="848"/>
      <c r="O57" s="848"/>
      <c r="P57" s="848"/>
      <c r="Q57" s="848"/>
      <c r="R57" s="848"/>
      <c r="S57" s="848"/>
      <c r="T57" s="848"/>
      <c r="U57" s="848"/>
      <c r="V57" s="848"/>
      <c r="W57" s="848"/>
      <c r="X57" s="848"/>
      <c r="Y57" s="848"/>
      <c r="Z57" s="848"/>
      <c r="AA57" s="848"/>
      <c r="AB57" s="848"/>
      <c r="AC57" s="848"/>
      <c r="AD57" s="848"/>
      <c r="AE57" s="848"/>
      <c r="AF57" s="848"/>
      <c r="AG57" s="848"/>
      <c r="AH57" s="848"/>
      <c r="AI57" s="848"/>
      <c r="AJ57" s="848"/>
      <c r="AK57" s="848"/>
      <c r="AL57" s="848"/>
      <c r="AM57" s="848"/>
      <c r="AN57" s="848"/>
      <c r="AP57" s="790"/>
      <c r="AR57" s="848"/>
      <c r="AS57" s="848"/>
      <c r="AT57" s="848"/>
      <c r="AU57" s="848"/>
      <c r="AV57" s="848"/>
      <c r="AW57" s="848"/>
      <c r="AX57" s="848"/>
      <c r="AY57" s="848"/>
      <c r="AZ57" s="848"/>
      <c r="BA57" s="848"/>
      <c r="BB57" s="848"/>
      <c r="BC57" s="848"/>
      <c r="BD57" s="848"/>
      <c r="BE57" s="848"/>
      <c r="BF57" s="848"/>
      <c r="BG57" s="848"/>
      <c r="BH57" s="848"/>
      <c r="BI57" s="848"/>
      <c r="BJ57" s="848"/>
      <c r="BK57" s="848"/>
      <c r="BL57" s="848"/>
      <c r="BM57" s="848"/>
      <c r="BN57" s="848"/>
      <c r="BO57" s="848"/>
      <c r="BP57" s="848"/>
      <c r="BQ57" s="848"/>
      <c r="BR57" s="848"/>
      <c r="BS57" s="848"/>
      <c r="BT57" s="848"/>
      <c r="BU57" s="848"/>
      <c r="BV57" s="848"/>
      <c r="BW57" s="848"/>
      <c r="BX57" s="848"/>
      <c r="BY57" s="848"/>
      <c r="BZ57" s="848"/>
      <c r="CA57" s="848"/>
      <c r="CC57" s="801"/>
      <c r="CE57" s="802"/>
      <c r="CG57" s="848"/>
      <c r="CH57" s="848"/>
      <c r="CI57" s="848"/>
      <c r="CJ57" s="848"/>
      <c r="CK57" s="848"/>
      <c r="CL57" s="848"/>
      <c r="CM57" s="848"/>
      <c r="CN57" s="848"/>
      <c r="CO57" s="848"/>
      <c r="CP57" s="848"/>
      <c r="CQ57" s="848"/>
      <c r="CR57" s="848"/>
      <c r="CS57" s="848"/>
      <c r="CT57" s="848"/>
      <c r="CU57" s="848"/>
      <c r="CV57" s="848"/>
      <c r="CW57" s="848"/>
      <c r="CX57" s="848"/>
      <c r="CY57" s="848"/>
      <c r="CZ57" s="848"/>
      <c r="DA57" s="848"/>
      <c r="DB57" s="848"/>
      <c r="DC57" s="848"/>
      <c r="DD57" s="848"/>
      <c r="DE57" s="848"/>
      <c r="DF57" s="848"/>
      <c r="DG57" s="848"/>
      <c r="DH57" s="848"/>
      <c r="DI57" s="848"/>
      <c r="DJ57" s="848"/>
      <c r="DK57" s="848"/>
      <c r="DL57" s="848"/>
      <c r="DM57" s="848"/>
      <c r="DN57" s="848"/>
      <c r="DO57" s="848"/>
      <c r="DP57" s="848"/>
      <c r="DR57" s="803"/>
      <c r="DT57" s="848"/>
      <c r="DU57" s="848"/>
      <c r="DV57" s="848"/>
      <c r="DW57" s="848"/>
      <c r="DX57" s="848"/>
      <c r="DY57" s="848"/>
      <c r="DZ57" s="848"/>
      <c r="EA57" s="848"/>
      <c r="EB57" s="848"/>
      <c r="EC57" s="848"/>
      <c r="ED57" s="848"/>
      <c r="EE57" s="848"/>
      <c r="EF57" s="848"/>
      <c r="EG57" s="848"/>
      <c r="EH57" s="848"/>
      <c r="EI57" s="848"/>
      <c r="EJ57" s="848"/>
      <c r="EK57" s="848"/>
      <c r="EL57" s="848"/>
      <c r="EM57" s="848"/>
      <c r="EN57" s="848"/>
      <c r="EO57" s="848"/>
      <c r="EP57" s="848"/>
      <c r="EQ57" s="848"/>
      <c r="ER57" s="848"/>
      <c r="ES57" s="848"/>
      <c r="ET57" s="848"/>
      <c r="EU57" s="848"/>
      <c r="EV57" s="848"/>
      <c r="EW57" s="848"/>
      <c r="EX57" s="848"/>
      <c r="EY57" s="848"/>
      <c r="EZ57" s="848"/>
      <c r="FA57" s="848"/>
      <c r="FB57" s="848"/>
      <c r="FC57" s="848"/>
      <c r="FE57" s="804"/>
      <c r="FG57" s="805"/>
      <c r="FI57" s="848"/>
    </row>
    <row r="58" spans="2:165">
      <c r="B58" s="862" t="s">
        <v>26</v>
      </c>
      <c r="C58" s="863"/>
      <c r="E58" s="864">
        <v>4457987</v>
      </c>
      <c r="F58" s="864">
        <v>6698004</v>
      </c>
      <c r="G58" s="864">
        <v>13041326</v>
      </c>
      <c r="H58" s="864">
        <v>12580001</v>
      </c>
      <c r="I58" s="864">
        <v>12577231</v>
      </c>
      <c r="J58" s="864">
        <v>12570296</v>
      </c>
      <c r="K58" s="864">
        <v>12567177</v>
      </c>
      <c r="L58" s="864">
        <v>12180672</v>
      </c>
      <c r="M58" s="864">
        <v>12125046</v>
      </c>
      <c r="N58" s="864">
        <v>11785791</v>
      </c>
      <c r="O58" s="864">
        <v>10877693</v>
      </c>
      <c r="P58" s="864">
        <v>10714467</v>
      </c>
      <c r="Q58" s="864">
        <v>9420576</v>
      </c>
      <c r="R58" s="864">
        <v>8960312</v>
      </c>
      <c r="S58" s="864">
        <v>7209436</v>
      </c>
      <c r="T58" s="864">
        <v>5710744</v>
      </c>
      <c r="U58" s="864">
        <v>3249888</v>
      </c>
      <c r="V58" s="864">
        <v>2839918</v>
      </c>
      <c r="W58" s="864">
        <v>786629</v>
      </c>
      <c r="X58" s="864">
        <v>470642</v>
      </c>
      <c r="Y58" s="864">
        <v>129927</v>
      </c>
      <c r="Z58" s="864">
        <v>3565</v>
      </c>
      <c r="AA58" s="864">
        <v>0</v>
      </c>
      <c r="AB58" s="864">
        <v>0</v>
      </c>
      <c r="AC58" s="864">
        <v>0</v>
      </c>
      <c r="AD58" s="864">
        <v>0</v>
      </c>
      <c r="AE58" s="864">
        <v>0</v>
      </c>
      <c r="AF58" s="864">
        <v>0</v>
      </c>
      <c r="AG58" s="864">
        <v>0</v>
      </c>
      <c r="AH58" s="864">
        <v>0</v>
      </c>
      <c r="AI58" s="864">
        <v>0</v>
      </c>
      <c r="AJ58" s="864">
        <v>0</v>
      </c>
      <c r="AK58" s="864">
        <v>0</v>
      </c>
      <c r="AL58" s="864">
        <v>0</v>
      </c>
      <c r="AM58" s="864">
        <v>0</v>
      </c>
      <c r="AN58" s="864">
        <v>0</v>
      </c>
      <c r="AO58" s="772"/>
      <c r="AP58" s="865"/>
      <c r="AQ58" s="772"/>
      <c r="AR58" s="864">
        <v>626</v>
      </c>
      <c r="AS58" s="864">
        <v>888</v>
      </c>
      <c r="AT58" s="864">
        <v>1644</v>
      </c>
      <c r="AU58" s="864">
        <v>1624</v>
      </c>
      <c r="AV58" s="864">
        <v>1625</v>
      </c>
      <c r="AW58" s="864">
        <v>1624</v>
      </c>
      <c r="AX58" s="864">
        <v>1624</v>
      </c>
      <c r="AY58" s="864">
        <v>1562</v>
      </c>
      <c r="AZ58" s="864">
        <v>1556</v>
      </c>
      <c r="BA58" s="864">
        <v>1496</v>
      </c>
      <c r="BB58" s="864">
        <v>1331</v>
      </c>
      <c r="BC58" s="864">
        <v>1298</v>
      </c>
      <c r="BD58" s="864">
        <v>1151</v>
      </c>
      <c r="BE58" s="864">
        <v>1114</v>
      </c>
      <c r="BF58" s="864">
        <v>832</v>
      </c>
      <c r="BG58" s="864">
        <v>615</v>
      </c>
      <c r="BH58" s="864">
        <v>340</v>
      </c>
      <c r="BI58" s="864">
        <v>310</v>
      </c>
      <c r="BJ58" s="864">
        <v>172</v>
      </c>
      <c r="BK58" s="864">
        <v>100</v>
      </c>
      <c r="BL58" s="864">
        <v>35</v>
      </c>
      <c r="BM58" s="864">
        <v>0</v>
      </c>
      <c r="BN58" s="864">
        <v>0</v>
      </c>
      <c r="BO58" s="864">
        <v>0</v>
      </c>
      <c r="BP58" s="864">
        <v>0</v>
      </c>
      <c r="BQ58" s="864">
        <v>0</v>
      </c>
      <c r="BR58" s="864">
        <v>0</v>
      </c>
      <c r="BS58" s="864">
        <v>0</v>
      </c>
      <c r="BT58" s="864">
        <v>0</v>
      </c>
      <c r="BU58" s="864">
        <v>0</v>
      </c>
      <c r="BV58" s="864">
        <v>0</v>
      </c>
      <c r="BW58" s="864">
        <v>0</v>
      </c>
      <c r="BX58" s="864">
        <v>0</v>
      </c>
      <c r="BY58" s="864">
        <v>0</v>
      </c>
      <c r="BZ58" s="864">
        <v>0</v>
      </c>
      <c r="CA58" s="864">
        <v>0</v>
      </c>
      <c r="CB58" s="772"/>
      <c r="CC58" s="866"/>
      <c r="CD58" s="772"/>
      <c r="CE58" s="867"/>
      <c r="CF58" s="772"/>
      <c r="CG58" s="864">
        <f>+CG56+CG45+CG37+CG30+CG25+CG17</f>
        <v>3425418</v>
      </c>
      <c r="CH58" s="864">
        <f t="shared" ref="CH58:DP58" si="12">+CH56+CH45+CH37+CH30+CH25+CH17</f>
        <v>5928837</v>
      </c>
      <c r="CI58" s="864">
        <f t="shared" si="12"/>
        <v>12643114</v>
      </c>
      <c r="CJ58" s="864">
        <f t="shared" si="12"/>
        <v>12014853</v>
      </c>
      <c r="CK58" s="864">
        <f t="shared" si="12"/>
        <v>12013240</v>
      </c>
      <c r="CL58" s="864">
        <f t="shared" si="12"/>
        <v>12009439</v>
      </c>
      <c r="CM58" s="864">
        <f t="shared" si="12"/>
        <v>12006551</v>
      </c>
      <c r="CN58" s="864">
        <f t="shared" si="12"/>
        <v>11659152</v>
      </c>
      <c r="CO58" s="864">
        <f t="shared" si="12"/>
        <v>11608278</v>
      </c>
      <c r="CP58" s="864">
        <f t="shared" si="12"/>
        <v>11369160</v>
      </c>
      <c r="CQ58" s="864">
        <f t="shared" si="12"/>
        <v>10702753</v>
      </c>
      <c r="CR58" s="864">
        <f t="shared" si="12"/>
        <v>10561465</v>
      </c>
      <c r="CS58" s="864">
        <f t="shared" si="12"/>
        <v>9473137</v>
      </c>
      <c r="CT58" s="864">
        <f t="shared" si="12"/>
        <v>9070931</v>
      </c>
      <c r="CU58" s="864">
        <f t="shared" si="12"/>
        <v>7495374</v>
      </c>
      <c r="CV58" s="864">
        <f t="shared" si="12"/>
        <v>6225348</v>
      </c>
      <c r="CW58" s="864">
        <f t="shared" si="12"/>
        <v>4108099</v>
      </c>
      <c r="CX58" s="864">
        <f t="shared" si="12"/>
        <v>3547831</v>
      </c>
      <c r="CY58" s="864">
        <f t="shared" si="12"/>
        <v>777290</v>
      </c>
      <c r="CZ58" s="864">
        <f t="shared" si="12"/>
        <v>464310</v>
      </c>
      <c r="DA58" s="864">
        <f t="shared" si="12"/>
        <v>101105</v>
      </c>
      <c r="DB58" s="864">
        <f t="shared" si="12"/>
        <v>3565</v>
      </c>
      <c r="DC58" s="864">
        <f t="shared" si="12"/>
        <v>0</v>
      </c>
      <c r="DD58" s="864">
        <f t="shared" si="12"/>
        <v>0</v>
      </c>
      <c r="DE58" s="864">
        <f t="shared" si="12"/>
        <v>0</v>
      </c>
      <c r="DF58" s="864">
        <f t="shared" si="12"/>
        <v>0</v>
      </c>
      <c r="DG58" s="864">
        <f t="shared" si="12"/>
        <v>0</v>
      </c>
      <c r="DH58" s="864">
        <f t="shared" si="12"/>
        <v>0</v>
      </c>
      <c r="DI58" s="864">
        <f t="shared" si="12"/>
        <v>0</v>
      </c>
      <c r="DJ58" s="864">
        <f t="shared" si="12"/>
        <v>0</v>
      </c>
      <c r="DK58" s="864">
        <f t="shared" si="12"/>
        <v>0</v>
      </c>
      <c r="DL58" s="864">
        <f t="shared" si="12"/>
        <v>0</v>
      </c>
      <c r="DM58" s="864">
        <f t="shared" si="12"/>
        <v>0</v>
      </c>
      <c r="DN58" s="864">
        <f t="shared" si="12"/>
        <v>0</v>
      </c>
      <c r="DO58" s="864">
        <f t="shared" si="12"/>
        <v>0</v>
      </c>
      <c r="DP58" s="864">
        <f t="shared" si="12"/>
        <v>0</v>
      </c>
      <c r="DQ58" s="772"/>
      <c r="DR58" s="868"/>
      <c r="DS58" s="772"/>
      <c r="DT58" s="864">
        <f>+DT56+DT45+DT37+DT30+DT25+DT17</f>
        <v>448</v>
      </c>
      <c r="DU58" s="864">
        <f t="shared" ref="DU58:FC58" si="13">+DU56+DU45+DU37+DU30+DU25+DU17</f>
        <v>707</v>
      </c>
      <c r="DV58" s="864">
        <f t="shared" si="13"/>
        <v>1566</v>
      </c>
      <c r="DW58" s="864">
        <f t="shared" si="13"/>
        <v>1536</v>
      </c>
      <c r="DX58" s="864">
        <f t="shared" si="13"/>
        <v>1536</v>
      </c>
      <c r="DY58" s="864">
        <f t="shared" si="13"/>
        <v>1536</v>
      </c>
      <c r="DZ58" s="864">
        <f t="shared" si="13"/>
        <v>1536</v>
      </c>
      <c r="EA58" s="864">
        <f t="shared" si="13"/>
        <v>1467</v>
      </c>
      <c r="EB58" s="864">
        <f t="shared" si="13"/>
        <v>1462</v>
      </c>
      <c r="EC58" s="864">
        <f t="shared" si="13"/>
        <v>1419</v>
      </c>
      <c r="ED58" s="864">
        <f t="shared" si="13"/>
        <v>1299</v>
      </c>
      <c r="EE58" s="864">
        <f t="shared" si="13"/>
        <v>1273</v>
      </c>
      <c r="EF58" s="864">
        <f t="shared" si="13"/>
        <v>1127</v>
      </c>
      <c r="EG58" s="864">
        <f t="shared" si="13"/>
        <v>1095</v>
      </c>
      <c r="EH58" s="864">
        <f t="shared" si="13"/>
        <v>786</v>
      </c>
      <c r="EI58" s="864">
        <f t="shared" si="13"/>
        <v>597</v>
      </c>
      <c r="EJ58" s="864">
        <f t="shared" si="13"/>
        <v>349</v>
      </c>
      <c r="EK58" s="864">
        <f t="shared" si="13"/>
        <v>307</v>
      </c>
      <c r="EL58" s="864">
        <f t="shared" si="13"/>
        <v>123</v>
      </c>
      <c r="EM58" s="864">
        <f t="shared" si="13"/>
        <v>80</v>
      </c>
      <c r="EN58" s="864">
        <f t="shared" si="13"/>
        <v>26</v>
      </c>
      <c r="EO58" s="864">
        <f t="shared" si="13"/>
        <v>0</v>
      </c>
      <c r="EP58" s="864">
        <f t="shared" si="13"/>
        <v>0</v>
      </c>
      <c r="EQ58" s="864">
        <f t="shared" si="13"/>
        <v>0</v>
      </c>
      <c r="ER58" s="864">
        <f t="shared" si="13"/>
        <v>0</v>
      </c>
      <c r="ES58" s="864">
        <f t="shared" si="13"/>
        <v>0</v>
      </c>
      <c r="ET58" s="864">
        <f t="shared" si="13"/>
        <v>0</v>
      </c>
      <c r="EU58" s="864">
        <f t="shared" si="13"/>
        <v>0</v>
      </c>
      <c r="EV58" s="864">
        <f t="shared" si="13"/>
        <v>0</v>
      </c>
      <c r="EW58" s="864">
        <f t="shared" si="13"/>
        <v>0</v>
      </c>
      <c r="EX58" s="864">
        <f t="shared" si="13"/>
        <v>0</v>
      </c>
      <c r="EY58" s="864">
        <f t="shared" si="13"/>
        <v>0</v>
      </c>
      <c r="EZ58" s="864">
        <f t="shared" si="13"/>
        <v>0</v>
      </c>
      <c r="FA58" s="864">
        <f t="shared" si="13"/>
        <v>0</v>
      </c>
      <c r="FB58" s="864">
        <f t="shared" si="13"/>
        <v>0</v>
      </c>
      <c r="FC58" s="864">
        <f t="shared" si="13"/>
        <v>0</v>
      </c>
      <c r="FD58" s="772"/>
      <c r="FE58" s="869"/>
      <c r="FF58" s="772"/>
      <c r="FG58" s="870"/>
      <c r="FI58" s="864"/>
    </row>
    <row r="61" spans="2:165">
      <c r="C61">
        <v>2015</v>
      </c>
      <c r="CG61" s="871">
        <f>+CG17+CG25+CG30</f>
        <v>3425418</v>
      </c>
      <c r="CH61" s="871">
        <f t="shared" ref="CH61:CI61" si="14">+CH17+CH25+CH30</f>
        <v>3416774</v>
      </c>
      <c r="CI61" s="871">
        <f t="shared" si="14"/>
        <v>3416173</v>
      </c>
      <c r="DT61" s="871">
        <f>+DT17+DT25+DT30</f>
        <v>448</v>
      </c>
      <c r="DU61" s="871">
        <f t="shared" ref="DU61:DV61" si="15">+DU17+DU25+DU30</f>
        <v>447</v>
      </c>
      <c r="DV61" s="871">
        <f t="shared" si="15"/>
        <v>447</v>
      </c>
    </row>
    <row r="62" spans="2:165">
      <c r="C62">
        <v>2016</v>
      </c>
      <c r="CH62" s="871">
        <f>+CH37+CH45</f>
        <v>2512063</v>
      </c>
      <c r="CI62" s="871">
        <f>+CI37+CI45</f>
        <v>2512062</v>
      </c>
      <c r="DU62" s="871">
        <f>+DU37+DU45</f>
        <v>260</v>
      </c>
      <c r="DV62" s="871">
        <f>+DV37+DV45</f>
        <v>260</v>
      </c>
    </row>
    <row r="63" spans="2:165">
      <c r="C63">
        <v>2017</v>
      </c>
      <c r="CI63" s="871">
        <f>+CI56</f>
        <v>6714879</v>
      </c>
      <c r="DV63" s="871">
        <f>+DV56</f>
        <v>859</v>
      </c>
    </row>
  </sheetData>
  <mergeCells count="9">
    <mergeCell ref="B4:B5"/>
    <mergeCell ref="C4:C5"/>
    <mergeCell ref="FI4:FI5"/>
    <mergeCell ref="AP1:AP5"/>
    <mergeCell ref="CC1:CC5"/>
    <mergeCell ref="CE1:CE5"/>
    <mergeCell ref="DR1:DR5"/>
    <mergeCell ref="FE1:FE5"/>
    <mergeCell ref="FG1:FG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2:U49"/>
  <sheetViews>
    <sheetView zoomScale="70" zoomScaleNormal="70" workbookViewId="0">
      <selection activeCell="U36" sqref="U36"/>
    </sheetView>
  </sheetViews>
  <sheetFormatPr defaultColWidth="9" defaultRowHeight="14.4"/>
  <cols>
    <col min="1" max="1" width="9" style="1"/>
    <col min="2" max="2" width="10" style="1" customWidth="1"/>
    <col min="3" max="3" width="11.33203125" style="1" customWidth="1"/>
    <col min="4" max="4" width="13.33203125" style="1" customWidth="1"/>
    <col min="5" max="5" width="12.88671875" style="1" customWidth="1"/>
    <col min="6" max="6" width="12" style="1" customWidth="1"/>
    <col min="7" max="7" width="9" style="1"/>
    <col min="8" max="8" width="24.5546875" style="1" customWidth="1"/>
    <col min="9" max="9" width="11" style="1" customWidth="1"/>
    <col min="10" max="10" width="9" style="1"/>
    <col min="11" max="11" width="11.5546875" style="1" customWidth="1"/>
    <col min="12" max="12" width="9" style="1"/>
    <col min="13" max="13" width="26" style="1" customWidth="1"/>
    <col min="14" max="14" width="10" style="1" customWidth="1"/>
    <col min="15" max="15" width="9" style="1"/>
    <col min="16" max="16" width="9.88671875" style="1" customWidth="1"/>
    <col min="17" max="16384" width="9" style="1"/>
  </cols>
  <sheetData>
    <row r="12" spans="1:17" ht="24" customHeight="1" thickBot="1"/>
    <row r="13" spans="1:17" ht="23.4" customHeight="1" thickBot="1">
      <c r="A13" s="511"/>
      <c r="B13" s="511" t="s">
        <v>171</v>
      </c>
      <c r="D13" s="99" t="s">
        <v>175</v>
      </c>
      <c r="E13" s="644"/>
      <c r="F13" s="147"/>
      <c r="G13" s="148"/>
      <c r="H13" s="149"/>
      <c r="K13" s="149"/>
      <c r="L13" s="147"/>
      <c r="M13" s="147"/>
      <c r="N13" s="147"/>
      <c r="O13" s="147"/>
      <c r="P13" s="147"/>
      <c r="Q13" s="150"/>
    </row>
    <row r="14" spans="1:17" ht="15.75" customHeight="1">
      <c r="B14" s="90"/>
      <c r="D14" s="13"/>
      <c r="E14" s="13"/>
      <c r="F14" s="147"/>
      <c r="G14" s="148"/>
      <c r="H14" s="149"/>
      <c r="K14" s="149"/>
      <c r="L14" s="147"/>
      <c r="M14" s="147"/>
      <c r="N14" s="147"/>
      <c r="O14" s="147"/>
      <c r="P14" s="147"/>
      <c r="Q14" s="150"/>
    </row>
    <row r="15" spans="1:17" ht="15.6">
      <c r="B15" s="511" t="s">
        <v>502</v>
      </c>
    </row>
    <row r="16" spans="1:17" ht="15.6">
      <c r="B16" s="511"/>
    </row>
    <row r="17" spans="2:21" s="24" customFormat="1" ht="20.399999999999999" customHeight="1">
      <c r="B17" s="579" t="s">
        <v>641</v>
      </c>
      <c r="C17" s="489"/>
      <c r="D17" s="489"/>
      <c r="E17" s="489"/>
      <c r="F17" s="489"/>
      <c r="G17" s="489"/>
      <c r="H17" s="489"/>
      <c r="I17" s="489"/>
      <c r="J17" s="489"/>
      <c r="K17" s="489"/>
      <c r="L17" s="489"/>
      <c r="M17" s="489"/>
      <c r="N17" s="489"/>
      <c r="O17" s="489"/>
      <c r="P17" s="489"/>
      <c r="Q17" s="489"/>
      <c r="R17" s="489"/>
      <c r="S17" s="489"/>
      <c r="T17" s="489"/>
      <c r="U17" s="489"/>
    </row>
    <row r="18" spans="2:21" ht="60" customHeight="1">
      <c r="B18" s="940" t="s">
        <v>692</v>
      </c>
      <c r="C18" s="940"/>
      <c r="D18" s="940"/>
      <c r="E18" s="940"/>
      <c r="F18" s="940"/>
      <c r="G18" s="940"/>
      <c r="H18" s="940"/>
      <c r="I18" s="940"/>
      <c r="J18" s="940"/>
      <c r="K18" s="940"/>
      <c r="L18" s="940"/>
      <c r="M18" s="940"/>
      <c r="N18" s="940"/>
      <c r="O18" s="940"/>
      <c r="P18" s="940"/>
      <c r="Q18" s="940"/>
      <c r="R18" s="940"/>
      <c r="S18" s="940"/>
      <c r="T18" s="940"/>
      <c r="U18" s="940"/>
    </row>
    <row r="21" spans="2:21" ht="21">
      <c r="B21" s="642" t="s">
        <v>676</v>
      </c>
    </row>
    <row r="23" spans="2:21" ht="21">
      <c r="B23" s="642" t="s">
        <v>677</v>
      </c>
      <c r="C23" s="643"/>
      <c r="E23" s="643"/>
      <c r="F23" s="643"/>
      <c r="H23" s="642" t="s">
        <v>678</v>
      </c>
    </row>
    <row r="24" spans="2:21" ht="18.75" customHeight="1">
      <c r="B24" s="1000" t="s">
        <v>656</v>
      </c>
      <c r="C24" s="1000"/>
      <c r="D24" s="1000"/>
      <c r="E24" s="1000"/>
      <c r="F24" s="1000"/>
      <c r="H24" s="1" t="s">
        <v>664</v>
      </c>
      <c r="M24" s="1" t="s">
        <v>665</v>
      </c>
    </row>
    <row r="25" spans="2:21" ht="43.2">
      <c r="B25" s="639" t="s">
        <v>62</v>
      </c>
      <c r="C25" s="639" t="s">
        <v>657</v>
      </c>
      <c r="D25" s="639" t="s">
        <v>658</v>
      </c>
      <c r="E25" s="639" t="s">
        <v>660</v>
      </c>
      <c r="F25" s="639" t="s">
        <v>659</v>
      </c>
      <c r="H25" s="639" t="s">
        <v>661</v>
      </c>
      <c r="I25" s="639" t="s">
        <v>662</v>
      </c>
      <c r="J25" s="639" t="s">
        <v>663</v>
      </c>
      <c r="K25" s="639" t="s">
        <v>657</v>
      </c>
      <c r="M25" s="639" t="s">
        <v>661</v>
      </c>
      <c r="N25" s="639" t="s">
        <v>662</v>
      </c>
      <c r="O25" s="639" t="s">
        <v>663</v>
      </c>
      <c r="P25" s="639" t="s">
        <v>657</v>
      </c>
    </row>
    <row r="26" spans="2:21" ht="15.6">
      <c r="B26" s="639"/>
      <c r="C26" s="639" t="s">
        <v>666</v>
      </c>
      <c r="D26" s="639" t="s">
        <v>667</v>
      </c>
      <c r="E26" s="639" t="s">
        <v>668</v>
      </c>
      <c r="F26" s="639" t="s">
        <v>669</v>
      </c>
      <c r="H26" s="639"/>
      <c r="I26" s="639" t="s">
        <v>670</v>
      </c>
      <c r="J26" s="639" t="s">
        <v>671</v>
      </c>
      <c r="K26" s="639" t="s">
        <v>672</v>
      </c>
      <c r="M26" s="639"/>
      <c r="N26" s="639" t="s">
        <v>673</v>
      </c>
      <c r="O26" s="639" t="s">
        <v>674</v>
      </c>
      <c r="P26" s="639" t="s">
        <v>675</v>
      </c>
    </row>
    <row r="27" spans="2:21" ht="15.75" customHeight="1">
      <c r="B27" s="641" t="s">
        <v>680</v>
      </c>
      <c r="C27" s="648">
        <f>K49</f>
        <v>0</v>
      </c>
      <c r="D27" s="646"/>
      <c r="E27" s="640"/>
      <c r="F27" s="640"/>
      <c r="H27" s="640"/>
      <c r="I27" s="640"/>
      <c r="J27" s="640"/>
      <c r="K27" s="640">
        <f>I27*J27</f>
        <v>0</v>
      </c>
      <c r="M27" s="640"/>
      <c r="N27" s="640"/>
      <c r="O27" s="640"/>
      <c r="P27" s="640">
        <f>N27*O27</f>
        <v>0</v>
      </c>
    </row>
    <row r="28" spans="2:21" ht="15.75" customHeight="1">
      <c r="B28" s="641" t="s">
        <v>681</v>
      </c>
      <c r="C28" s="649">
        <f>P49</f>
        <v>0</v>
      </c>
      <c r="D28" s="650">
        <f>C28-C27</f>
        <v>0</v>
      </c>
      <c r="E28" s="640"/>
      <c r="F28" s="647">
        <f>D28*E28</f>
        <v>0</v>
      </c>
      <c r="H28" s="640"/>
      <c r="I28" s="640"/>
      <c r="J28" s="640"/>
      <c r="K28" s="640"/>
      <c r="M28" s="640"/>
      <c r="N28" s="640"/>
      <c r="O28" s="640"/>
      <c r="P28" s="640"/>
    </row>
    <row r="29" spans="2:21" ht="15.75" customHeight="1">
      <c r="B29" s="641" t="s">
        <v>682</v>
      </c>
      <c r="C29" s="640"/>
      <c r="D29" s="640"/>
      <c r="E29" s="640"/>
      <c r="F29" s="640"/>
      <c r="H29" s="640"/>
      <c r="I29" s="640"/>
      <c r="J29" s="640"/>
      <c r="K29" s="640"/>
      <c r="M29" s="640"/>
      <c r="N29" s="640"/>
      <c r="O29" s="640"/>
      <c r="P29" s="640"/>
    </row>
    <row r="30" spans="2:21" ht="15.75" customHeight="1">
      <c r="B30" s="641" t="s">
        <v>683</v>
      </c>
      <c r="C30" s="640"/>
      <c r="D30" s="640"/>
      <c r="E30" s="640"/>
      <c r="F30" s="640"/>
      <c r="H30" s="640"/>
      <c r="I30" s="640"/>
      <c r="J30" s="640"/>
      <c r="K30" s="640"/>
      <c r="M30" s="640"/>
      <c r="N30" s="640"/>
      <c r="O30" s="640"/>
      <c r="P30" s="640"/>
    </row>
    <row r="31" spans="2:21" ht="15.75" customHeight="1">
      <c r="B31" s="641" t="s">
        <v>684</v>
      </c>
      <c r="C31" s="640"/>
      <c r="D31" s="640"/>
      <c r="E31" s="640"/>
      <c r="F31" s="640"/>
      <c r="H31" s="640"/>
      <c r="I31" s="640"/>
      <c r="J31" s="640"/>
      <c r="K31" s="640"/>
      <c r="M31" s="640"/>
      <c r="N31" s="640"/>
      <c r="O31" s="640"/>
      <c r="P31" s="640"/>
    </row>
    <row r="32" spans="2:21" ht="15.75" customHeight="1">
      <c r="B32" s="641" t="s">
        <v>685</v>
      </c>
      <c r="C32" s="640"/>
      <c r="D32" s="640"/>
      <c r="E32" s="640"/>
      <c r="F32" s="640"/>
      <c r="H32" s="640"/>
      <c r="I32" s="640"/>
      <c r="J32" s="640"/>
      <c r="K32" s="640"/>
      <c r="M32" s="640"/>
      <c r="N32" s="640"/>
      <c r="O32" s="640"/>
      <c r="P32" s="640"/>
    </row>
    <row r="33" spans="2:16" ht="15.75" customHeight="1">
      <c r="B33" s="641" t="s">
        <v>686</v>
      </c>
      <c r="C33" s="640"/>
      <c r="D33" s="640"/>
      <c r="E33" s="640"/>
      <c r="F33" s="640"/>
      <c r="H33" s="640"/>
      <c r="I33" s="640"/>
      <c r="J33" s="640"/>
      <c r="K33" s="640"/>
      <c r="M33" s="640"/>
      <c r="N33" s="640"/>
      <c r="O33" s="640"/>
      <c r="P33" s="640"/>
    </row>
    <row r="34" spans="2:16" ht="15.75" customHeight="1">
      <c r="B34" s="641" t="s">
        <v>687</v>
      </c>
      <c r="C34" s="640"/>
      <c r="D34" s="640"/>
      <c r="E34" s="640"/>
      <c r="F34" s="640"/>
      <c r="H34" s="640"/>
      <c r="I34" s="640"/>
      <c r="J34" s="640"/>
      <c r="K34" s="640"/>
      <c r="M34" s="640"/>
      <c r="N34" s="640"/>
      <c r="O34" s="640"/>
      <c r="P34" s="640"/>
    </row>
    <row r="35" spans="2:16" ht="15.75" customHeight="1">
      <c r="B35" s="641" t="s">
        <v>688</v>
      </c>
      <c r="C35" s="640"/>
      <c r="D35" s="640"/>
      <c r="E35" s="640"/>
      <c r="F35" s="640"/>
      <c r="H35" s="640"/>
      <c r="I35" s="640"/>
      <c r="J35" s="640"/>
      <c r="K35" s="640"/>
      <c r="M35" s="640"/>
      <c r="N35" s="640"/>
      <c r="O35" s="640"/>
      <c r="P35" s="640"/>
    </row>
    <row r="36" spans="2:16" ht="15.75" customHeight="1">
      <c r="B36" s="641" t="s">
        <v>689</v>
      </c>
      <c r="C36" s="640"/>
      <c r="D36" s="640"/>
      <c r="E36" s="640"/>
      <c r="F36" s="640"/>
      <c r="H36" s="640"/>
      <c r="I36" s="640"/>
      <c r="J36" s="640"/>
      <c r="K36" s="640"/>
      <c r="M36" s="640"/>
      <c r="N36" s="640"/>
      <c r="O36" s="640"/>
      <c r="P36" s="640"/>
    </row>
    <row r="37" spans="2:16" ht="15.75" customHeight="1">
      <c r="B37" s="641" t="s">
        <v>690</v>
      </c>
      <c r="C37" s="640"/>
      <c r="D37" s="640"/>
      <c r="E37" s="640"/>
      <c r="F37" s="640"/>
      <c r="H37" s="640"/>
      <c r="I37" s="640"/>
      <c r="J37" s="640"/>
      <c r="K37" s="640"/>
      <c r="M37" s="640"/>
      <c r="N37" s="640"/>
      <c r="O37" s="640"/>
      <c r="P37" s="640"/>
    </row>
    <row r="38" spans="2:16" ht="15.75" customHeight="1">
      <c r="B38" s="641" t="s">
        <v>691</v>
      </c>
      <c r="C38" s="640"/>
      <c r="D38" s="640"/>
      <c r="E38" s="640"/>
      <c r="F38" s="640"/>
      <c r="H38" s="640"/>
      <c r="I38" s="640"/>
      <c r="J38" s="640"/>
      <c r="K38" s="640"/>
      <c r="M38" s="640"/>
      <c r="N38" s="640"/>
      <c r="O38" s="640"/>
      <c r="P38" s="640"/>
    </row>
    <row r="39" spans="2:16" ht="16.350000000000001" customHeight="1">
      <c r="B39" s="651" t="s">
        <v>26</v>
      </c>
      <c r="C39" s="652"/>
      <c r="D39" s="652"/>
      <c r="E39" s="652"/>
      <c r="F39" s="653">
        <f>SUM(F28:F38)</f>
        <v>0</v>
      </c>
      <c r="H39" s="640"/>
      <c r="I39" s="640"/>
      <c r="J39" s="640"/>
      <c r="K39" s="640"/>
      <c r="M39" s="640"/>
      <c r="N39" s="640"/>
      <c r="O39" s="640"/>
      <c r="P39" s="640"/>
    </row>
    <row r="40" spans="2:16">
      <c r="B40" s="641" t="s">
        <v>679</v>
      </c>
      <c r="C40" s="640"/>
      <c r="D40" s="640"/>
      <c r="E40" s="640"/>
      <c r="F40" s="640"/>
      <c r="H40" s="640"/>
      <c r="I40" s="640"/>
      <c r="J40" s="640"/>
      <c r="K40" s="640"/>
      <c r="M40" s="640"/>
      <c r="N40" s="640"/>
      <c r="O40" s="640"/>
      <c r="P40" s="640"/>
    </row>
    <row r="41" spans="2:16">
      <c r="B41" s="641" t="s">
        <v>679</v>
      </c>
      <c r="C41" s="640"/>
      <c r="D41" s="640"/>
      <c r="E41" s="640"/>
      <c r="F41" s="640"/>
      <c r="H41" s="640"/>
      <c r="I41" s="640"/>
      <c r="J41" s="640"/>
      <c r="K41" s="640"/>
      <c r="M41" s="640"/>
      <c r="N41" s="640"/>
      <c r="O41" s="640"/>
      <c r="P41" s="640"/>
    </row>
    <row r="42" spans="2:16">
      <c r="B42" s="641" t="s">
        <v>679</v>
      </c>
      <c r="C42" s="640"/>
      <c r="D42" s="640"/>
      <c r="E42" s="640"/>
      <c r="F42" s="640"/>
      <c r="H42" s="640"/>
      <c r="I42" s="640"/>
      <c r="J42" s="640"/>
      <c r="K42" s="640"/>
      <c r="M42" s="640"/>
      <c r="N42" s="640"/>
      <c r="O42" s="640"/>
      <c r="P42" s="640"/>
    </row>
    <row r="43" spans="2:16">
      <c r="B43" s="641" t="s">
        <v>679</v>
      </c>
      <c r="C43" s="640"/>
      <c r="D43" s="640"/>
      <c r="E43" s="640"/>
      <c r="F43" s="640"/>
      <c r="H43" s="640"/>
      <c r="I43" s="640"/>
      <c r="J43" s="640"/>
      <c r="K43" s="640"/>
      <c r="M43" s="640"/>
      <c r="N43" s="640"/>
      <c r="O43" s="640"/>
      <c r="P43" s="640"/>
    </row>
    <row r="44" spans="2:16">
      <c r="H44" s="640"/>
      <c r="I44" s="640"/>
      <c r="J44" s="640"/>
      <c r="K44" s="640"/>
      <c r="M44" s="640"/>
      <c r="N44" s="640"/>
      <c r="O44" s="640"/>
      <c r="P44" s="640"/>
    </row>
    <row r="45" spans="2:16">
      <c r="H45" s="640"/>
      <c r="I45" s="640"/>
      <c r="J45" s="640"/>
      <c r="K45" s="640"/>
      <c r="M45" s="640"/>
      <c r="N45" s="640"/>
      <c r="O45" s="640"/>
      <c r="P45" s="640"/>
    </row>
    <row r="46" spans="2:16">
      <c r="H46" s="640"/>
      <c r="I46" s="640"/>
      <c r="J46" s="640"/>
      <c r="K46" s="640"/>
      <c r="M46" s="640"/>
      <c r="N46" s="640"/>
      <c r="O46" s="640"/>
      <c r="P46" s="640"/>
    </row>
    <row r="47" spans="2:16">
      <c r="H47" s="640"/>
      <c r="I47" s="640"/>
      <c r="J47" s="640"/>
      <c r="K47" s="640"/>
      <c r="M47" s="640"/>
      <c r="N47" s="640"/>
      <c r="O47" s="640"/>
      <c r="P47" s="640"/>
    </row>
    <row r="48" spans="2:16">
      <c r="H48" s="640"/>
      <c r="I48" s="640"/>
      <c r="J48" s="640"/>
      <c r="K48" s="640"/>
      <c r="M48" s="640"/>
      <c r="N48" s="640"/>
      <c r="O48" s="640"/>
      <c r="P48" s="640"/>
    </row>
    <row r="49" spans="8:16">
      <c r="H49" s="651" t="s">
        <v>26</v>
      </c>
      <c r="I49" s="652"/>
      <c r="J49" s="652"/>
      <c r="K49" s="648">
        <f>SUM(K27:K48)</f>
        <v>0</v>
      </c>
      <c r="M49" s="651" t="s">
        <v>26</v>
      </c>
      <c r="N49" s="652"/>
      <c r="O49" s="652"/>
      <c r="P49" s="649">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1b3280e-278e-4757-b4bb-e9ac03851edb">
      <Terms xmlns="http://schemas.microsoft.com/office/infopath/2007/PartnerControls"/>
    </lcf76f155ced4ddcb4097134ff3c332f>
    <TaxCatchAll xmlns="c5d9ce97-aef7-47cc-b459-6fa95feb788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B6A57F31CF2E46B1E21EF835D8FBAC" ma:contentTypeVersion="16" ma:contentTypeDescription="Create a new document." ma:contentTypeScope="" ma:versionID="83dc52e8b7037856b8f085ab673f46bc">
  <xsd:schema xmlns:xsd="http://www.w3.org/2001/XMLSchema" xmlns:xs="http://www.w3.org/2001/XMLSchema" xmlns:p="http://schemas.microsoft.com/office/2006/metadata/properties" xmlns:ns2="71b3280e-278e-4757-b4bb-e9ac03851edb" xmlns:ns3="c5d9ce97-aef7-47cc-b459-6fa95feb7885" targetNamespace="http://schemas.microsoft.com/office/2006/metadata/properties" ma:root="true" ma:fieldsID="edc6f761dd0c2eee2b130142658b475f" ns2:_="" ns3:_="">
    <xsd:import namespace="71b3280e-278e-4757-b4bb-e9ac03851edb"/>
    <xsd:import namespace="c5d9ce97-aef7-47cc-b459-6fa95feb78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b3280e-278e-4757-b4bb-e9ac03851e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bfa5b5a-13b8-401f-9e52-2b297c690e9e"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d9ce97-aef7-47cc-b459-6fa95feb78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66291a7-23b7-4719-95a8-af7fded7af26}" ma:internalName="TaxCatchAll" ma:showField="CatchAllData" ma:web="c5d9ce97-aef7-47cc-b459-6fa95feb78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60012D-4669-47FE-BBB0-485230D4C1B2}">
  <ds:schemaRefs>
    <ds:schemaRef ds:uri="http://schemas.microsoft.com/sharepoint/v3/contenttype/forms"/>
  </ds:schemaRefs>
</ds:datastoreItem>
</file>

<file path=customXml/itemProps2.xml><?xml version="1.0" encoding="utf-8"?>
<ds:datastoreItem xmlns:ds="http://schemas.openxmlformats.org/officeDocument/2006/customXml" ds:itemID="{820CEF76-4B23-4E4C-99B1-247736EEA593}">
  <ds:schemaRefs>
    <ds:schemaRef ds:uri="http://schemas.microsoft.com/office/2006/metadata/properties"/>
    <ds:schemaRef ds:uri="http://schemas.microsoft.com/office/infopath/2007/PartnerControls"/>
    <ds:schemaRef ds:uri="71b3280e-278e-4757-b4bb-e9ac03851edb"/>
    <ds:schemaRef ds:uri="c5d9ce97-aef7-47cc-b459-6fa95feb7885"/>
  </ds:schemaRefs>
</ds:datastoreItem>
</file>

<file path=customXml/itemProps3.xml><?xml version="1.0" encoding="utf-8"?>
<ds:datastoreItem xmlns:ds="http://schemas.openxmlformats.org/officeDocument/2006/customXml" ds:itemID="{B9035D09-5A1F-4410-9FD1-F36F7C48E4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30</vt:i4>
      </vt:variant>
    </vt:vector>
  </HeadingPairs>
  <TitlesOfParts>
    <vt:vector size="45"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2015-2027 LRAM</vt:lpstr>
      <vt:lpstr>6.  Carrying Charges</vt:lpstr>
      <vt:lpstr>7.  Persistence Report</vt:lpstr>
      <vt:lpstr>7a - 2014 Persistence Report</vt:lpstr>
      <vt:lpstr>7 - 2015-2017 Annual Report</vt:lpstr>
      <vt:lpstr>8.  Streetlighting</vt:lpstr>
      <vt:lpstr>'1.  LRAMVA Summary'!Print_Area</vt:lpstr>
      <vt:lpstr>'2. LRAMVA Threshold'!Print_Area</vt:lpstr>
      <vt:lpstr>'3.  Distribution Rates'!Print_Area</vt:lpstr>
      <vt:lpstr>'4.  2011-2014 LRAM'!Print_Area</vt:lpstr>
      <vt:lpstr>'5.  2015-2027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lpstr>Table_5_g.__2021_Lost_Revenues_Work_Form</vt:lpstr>
      <vt:lpstr>Table_5_h.__2022_Lost_Revenues_Work_Form</vt:lpstr>
      <vt:lpstr>Table_5_i.__2023_Lost_Revenues_Work_Form</vt:lpstr>
      <vt:lpstr>Table_5_j.__2024_Lost_Revenues_Work_Form</vt:lpstr>
      <vt:lpstr>Table_5_k.__2025_Lost_Revenues_Work_Form</vt:lpstr>
      <vt:lpstr>Table_5_l.__2026_Lost_Revenues_Work_Form</vt:lpstr>
      <vt:lpstr>Table_5_m.__2027_Lost_Revenues_Work_Form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Donna Kwan</cp:lastModifiedBy>
  <cp:lastPrinted>2017-05-24T00:43:43Z</cp:lastPrinted>
  <dcterms:created xsi:type="dcterms:W3CDTF">2012-03-05T18:56:04Z</dcterms:created>
  <dcterms:modified xsi:type="dcterms:W3CDTF">2026-05-04T18:01:04Z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0x01010092B6A57F31CF2E46B1E21EF835D8FBAC</vt:lpwstr>
  </property>
  <property fmtid="{D5CDD505-2E9C-101B-9397-08002B2CF9AE}" pid="4" name="MediaServiceImageTags">
    <vt:lpwstr/>
  </property>
</Properties>
</file>