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154 - Northeast Power Line Tx Project (Mississagi x Hanmer)/Working Folder/Interrogatories/Interrogatory Responses by HONI/"/>
    </mc:Choice>
  </mc:AlternateContent>
  <xr:revisionPtr revIDLastSave="31" documentId="8_{AB807552-C5C1-469F-B261-6CC5CF004AB8}" xr6:coauthVersionLast="47" xr6:coauthVersionMax="47" xr10:uidLastSave="{0B34703F-2A16-488B-9CBB-76EFC329A04C}"/>
  <bookViews>
    <workbookView xWindow="-110" yWindow="-110" windowWidth="19420" windowHeight="11500" activeTab="1" xr2:uid="{00000000-000D-0000-FFFF-FFFF00000000}"/>
  </bookViews>
  <sheets>
    <sheet name="Calculation" sheetId="6" r:id="rId1"/>
    <sheet name="Submit to OEB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6" l="1"/>
  <c r="B107" i="7" l="1"/>
  <c r="H107" i="7"/>
  <c r="N107" i="7"/>
  <c r="J83" i="7"/>
  <c r="P83" i="7"/>
  <c r="N83" i="7" s="1"/>
  <c r="J84" i="7"/>
  <c r="P84" i="7"/>
  <c r="J85" i="7"/>
  <c r="P85" i="7"/>
  <c r="J86" i="7"/>
  <c r="P86" i="7"/>
  <c r="J87" i="7"/>
  <c r="P87" i="7"/>
  <c r="J88" i="7"/>
  <c r="P88" i="7"/>
  <c r="J89" i="7"/>
  <c r="P89" i="7"/>
  <c r="J90" i="7"/>
  <c r="P90" i="7"/>
  <c r="J91" i="7"/>
  <c r="P91" i="7"/>
  <c r="J92" i="7"/>
  <c r="P92" i="7"/>
  <c r="J93" i="7"/>
  <c r="P93" i="7"/>
  <c r="J94" i="7"/>
  <c r="P94" i="7"/>
  <c r="J95" i="7"/>
  <c r="P95" i="7"/>
  <c r="J96" i="7"/>
  <c r="P96" i="7"/>
  <c r="J97" i="7"/>
  <c r="P97" i="7"/>
  <c r="J98" i="7"/>
  <c r="P98" i="7"/>
  <c r="P99" i="7"/>
  <c r="J99" i="7"/>
  <c r="B47" i="7"/>
  <c r="E47" i="7" s="1"/>
  <c r="H71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H33" i="7"/>
  <c r="B33" i="7"/>
  <c r="N33" i="7"/>
  <c r="J9" i="7"/>
  <c r="P9" i="7"/>
  <c r="N9" i="7" s="1"/>
  <c r="J10" i="7"/>
  <c r="P10" i="7"/>
  <c r="J11" i="7"/>
  <c r="P11" i="7"/>
  <c r="J12" i="7"/>
  <c r="P12" i="7"/>
  <c r="J13" i="7"/>
  <c r="P13" i="7"/>
  <c r="J14" i="7"/>
  <c r="P14" i="7"/>
  <c r="J15" i="7"/>
  <c r="P15" i="7"/>
  <c r="J16" i="7"/>
  <c r="P16" i="7"/>
  <c r="J17" i="7"/>
  <c r="P17" i="7"/>
  <c r="J18" i="7"/>
  <c r="P18" i="7"/>
  <c r="J19" i="7"/>
  <c r="P19" i="7"/>
  <c r="J20" i="7"/>
  <c r="P20" i="7"/>
  <c r="J21" i="7"/>
  <c r="P21" i="7"/>
  <c r="J22" i="7"/>
  <c r="P22" i="7"/>
  <c r="J23" i="7"/>
  <c r="P23" i="7"/>
  <c r="J24" i="7"/>
  <c r="P24" i="7"/>
  <c r="D26" i="7"/>
  <c r="P25" i="7"/>
  <c r="D64" i="7" l="1"/>
  <c r="D65" i="7" s="1"/>
  <c r="H83" i="7"/>
  <c r="H84" i="7" s="1"/>
  <c r="H85" i="7" s="1"/>
  <c r="D100" i="7"/>
  <c r="J64" i="7"/>
  <c r="B71" i="7"/>
  <c r="N10" i="7"/>
  <c r="H9" i="7"/>
  <c r="K9" i="7" s="1"/>
  <c r="N84" i="7"/>
  <c r="Q84" i="7" s="1"/>
  <c r="Q83" i="7"/>
  <c r="B48" i="7"/>
  <c r="E48" i="7" s="1"/>
  <c r="H47" i="7"/>
  <c r="H48" i="7" s="1"/>
  <c r="D27" i="7"/>
  <c r="J26" i="7"/>
  <c r="P26" i="7"/>
  <c r="D67" i="7"/>
  <c r="J67" i="7" s="1"/>
  <c r="J65" i="7"/>
  <c r="D66" i="7"/>
  <c r="J66" i="7" s="1"/>
  <c r="N11" i="7"/>
  <c r="Q10" i="7"/>
  <c r="B83" i="7"/>
  <c r="Q9" i="7"/>
  <c r="J25" i="7"/>
  <c r="B9" i="7"/>
  <c r="K83" i="7" l="1"/>
  <c r="D101" i="7"/>
  <c r="P100" i="7"/>
  <c r="J100" i="7"/>
  <c r="K47" i="7"/>
  <c r="H10" i="7"/>
  <c r="K10" i="7" s="1"/>
  <c r="N85" i="7"/>
  <c r="Q85" i="7" s="1"/>
  <c r="B49" i="7"/>
  <c r="E49" i="7" s="1"/>
  <c r="K84" i="7"/>
  <c r="K85" i="7"/>
  <c r="H86" i="7"/>
  <c r="Q11" i="7"/>
  <c r="N12" i="7"/>
  <c r="N86" i="7"/>
  <c r="B10" i="7"/>
  <c r="E10" i="7" s="1"/>
  <c r="E9" i="7"/>
  <c r="E83" i="7"/>
  <c r="B84" i="7"/>
  <c r="J27" i="7"/>
  <c r="P27" i="7"/>
  <c r="D29" i="7"/>
  <c r="D28" i="7"/>
  <c r="H11" i="7"/>
  <c r="K48" i="7"/>
  <c r="H49" i="7"/>
  <c r="J101" i="7" l="1"/>
  <c r="D103" i="7"/>
  <c r="P101" i="7"/>
  <c r="D102" i="7"/>
  <c r="B50" i="7"/>
  <c r="B51" i="7" s="1"/>
  <c r="B11" i="7"/>
  <c r="N87" i="7"/>
  <c r="Q86" i="7"/>
  <c r="E50" i="7"/>
  <c r="P28" i="7"/>
  <c r="J28" i="7"/>
  <c r="P29" i="7"/>
  <c r="J29" i="7"/>
  <c r="H87" i="7"/>
  <c r="K86" i="7"/>
  <c r="K49" i="7"/>
  <c r="H50" i="7"/>
  <c r="K11" i="7"/>
  <c r="H12" i="7"/>
  <c r="N13" i="7"/>
  <c r="Q12" i="7"/>
  <c r="E84" i="7"/>
  <c r="B85" i="7"/>
  <c r="J102" i="7" l="1"/>
  <c r="P102" i="7"/>
  <c r="J103" i="7"/>
  <c r="P103" i="7"/>
  <c r="E85" i="7"/>
  <c r="B86" i="7"/>
  <c r="H13" i="7"/>
  <c r="K12" i="7"/>
  <c r="H51" i="7"/>
  <c r="K50" i="7"/>
  <c r="K87" i="7"/>
  <c r="H88" i="7"/>
  <c r="E51" i="7"/>
  <c r="B52" i="7"/>
  <c r="Q87" i="7"/>
  <c r="N88" i="7"/>
  <c r="N14" i="7"/>
  <c r="Q13" i="7"/>
  <c r="B12" i="7"/>
  <c r="E11" i="7"/>
  <c r="H14" i="7" l="1"/>
  <c r="K13" i="7"/>
  <c r="B13" i="7"/>
  <c r="E12" i="7"/>
  <c r="E86" i="7"/>
  <c r="B87" i="7"/>
  <c r="H89" i="7"/>
  <c r="K88" i="7"/>
  <c r="K51" i="7"/>
  <c r="H52" i="7"/>
  <c r="Q14" i="7"/>
  <c r="N15" i="7"/>
  <c r="N89" i="7"/>
  <c r="Q88" i="7"/>
  <c r="E52" i="7"/>
  <c r="B53" i="7"/>
  <c r="E53" i="7" l="1"/>
  <c r="B54" i="7"/>
  <c r="K14" i="7"/>
  <c r="H15" i="7"/>
  <c r="K89" i="7"/>
  <c r="H90" i="7"/>
  <c r="Q89" i="7"/>
  <c r="N90" i="7"/>
  <c r="K52" i="7"/>
  <c r="H53" i="7"/>
  <c r="E87" i="7"/>
  <c r="B88" i="7"/>
  <c r="E13" i="7"/>
  <c r="B14" i="7"/>
  <c r="Q15" i="7"/>
  <c r="N16" i="7"/>
  <c r="N91" i="7" l="1"/>
  <c r="Q90" i="7"/>
  <c r="H54" i="7"/>
  <c r="K53" i="7"/>
  <c r="H16" i="7"/>
  <c r="K15" i="7"/>
  <c r="E54" i="7"/>
  <c r="B55" i="7"/>
  <c r="E88" i="7"/>
  <c r="B89" i="7"/>
  <c r="H91" i="7"/>
  <c r="K90" i="7"/>
  <c r="N17" i="7"/>
  <c r="Q16" i="7"/>
  <c r="B15" i="7"/>
  <c r="E14" i="7"/>
  <c r="H17" i="7" l="1"/>
  <c r="K16" i="7"/>
  <c r="K91" i="7"/>
  <c r="H92" i="7"/>
  <c r="E55" i="7"/>
  <c r="B56" i="7"/>
  <c r="Q17" i="7"/>
  <c r="N18" i="7"/>
  <c r="E89" i="7"/>
  <c r="B90" i="7"/>
  <c r="K54" i="7"/>
  <c r="H55" i="7"/>
  <c r="B16" i="7"/>
  <c r="E15" i="7"/>
  <c r="Q91" i="7"/>
  <c r="N92" i="7"/>
  <c r="K55" i="7" l="1"/>
  <c r="H56" i="7"/>
  <c r="E16" i="7"/>
  <c r="B17" i="7"/>
  <c r="E90" i="7"/>
  <c r="B91" i="7"/>
  <c r="H93" i="7"/>
  <c r="K92" i="7"/>
  <c r="Q18" i="7"/>
  <c r="N19" i="7"/>
  <c r="E56" i="7"/>
  <c r="B57" i="7"/>
  <c r="K17" i="7"/>
  <c r="H18" i="7"/>
  <c r="N93" i="7"/>
  <c r="Q92" i="7"/>
  <c r="Q93" i="7" l="1"/>
  <c r="N94" i="7"/>
  <c r="K93" i="7"/>
  <c r="H94" i="7"/>
  <c r="H19" i="7"/>
  <c r="K18" i="7"/>
  <c r="B58" i="7"/>
  <c r="E57" i="7"/>
  <c r="N20" i="7"/>
  <c r="Q19" i="7"/>
  <c r="E91" i="7"/>
  <c r="B92" i="7"/>
  <c r="E17" i="7"/>
  <c r="B18" i="7"/>
  <c r="H57" i="7"/>
  <c r="K56" i="7"/>
  <c r="B19" i="7" l="1"/>
  <c r="E18" i="7"/>
  <c r="E92" i="7"/>
  <c r="B93" i="7"/>
  <c r="H95" i="7"/>
  <c r="K94" i="7"/>
  <c r="N21" i="7"/>
  <c r="Q20" i="7"/>
  <c r="E58" i="7"/>
  <c r="B59" i="7"/>
  <c r="H20" i="7"/>
  <c r="K19" i="7"/>
  <c r="N95" i="7"/>
  <c r="Q94" i="7"/>
  <c r="K57" i="7"/>
  <c r="H58" i="7"/>
  <c r="K20" i="7" l="1"/>
  <c r="H21" i="7"/>
  <c r="Q21" i="7"/>
  <c r="N22" i="7"/>
  <c r="Q95" i="7"/>
  <c r="N96" i="7"/>
  <c r="E59" i="7"/>
  <c r="B60" i="7"/>
  <c r="E93" i="7"/>
  <c r="B94" i="7"/>
  <c r="K95" i="7"/>
  <c r="H96" i="7"/>
  <c r="K58" i="7"/>
  <c r="H59" i="7"/>
  <c r="B20" i="7"/>
  <c r="E19" i="7"/>
  <c r="H97" i="7" l="1"/>
  <c r="K96" i="7"/>
  <c r="B61" i="7"/>
  <c r="E60" i="7"/>
  <c r="K59" i="7"/>
  <c r="H60" i="7"/>
  <c r="E94" i="7"/>
  <c r="B95" i="7"/>
  <c r="N97" i="7"/>
  <c r="Q96" i="7"/>
  <c r="N23" i="7"/>
  <c r="Q22" i="7"/>
  <c r="H22" i="7"/>
  <c r="K21" i="7"/>
  <c r="E20" i="7"/>
  <c r="B21" i="7"/>
  <c r="H23" i="7" l="1"/>
  <c r="K22" i="7"/>
  <c r="E95" i="7"/>
  <c r="B96" i="7"/>
  <c r="K60" i="7"/>
  <c r="H61" i="7"/>
  <c r="N24" i="7"/>
  <c r="Q23" i="7"/>
  <c r="Q97" i="7"/>
  <c r="N98" i="7"/>
  <c r="E61" i="7"/>
  <c r="B62" i="7"/>
  <c r="B22" i="7"/>
  <c r="E21" i="7"/>
  <c r="K97" i="7"/>
  <c r="H98" i="7"/>
  <c r="E62" i="7" l="1"/>
  <c r="B63" i="7"/>
  <c r="N99" i="7"/>
  <c r="Q98" i="7"/>
  <c r="Q24" i="7"/>
  <c r="N25" i="7"/>
  <c r="B23" i="7"/>
  <c r="E22" i="7"/>
  <c r="K61" i="7"/>
  <c r="H62" i="7"/>
  <c r="E96" i="7"/>
  <c r="B97" i="7"/>
  <c r="H99" i="7"/>
  <c r="K98" i="7"/>
  <c r="K23" i="7"/>
  <c r="H24" i="7"/>
  <c r="K99" i="7" l="1"/>
  <c r="H100" i="7"/>
  <c r="E97" i="7"/>
  <c r="B98" i="7"/>
  <c r="K62" i="7"/>
  <c r="H63" i="7"/>
  <c r="E23" i="7"/>
  <c r="B24" i="7"/>
  <c r="N26" i="7"/>
  <c r="Q25" i="7"/>
  <c r="Q99" i="7"/>
  <c r="N100" i="7"/>
  <c r="K24" i="7"/>
  <c r="H25" i="7"/>
  <c r="B64" i="7"/>
  <c r="E63" i="7"/>
  <c r="H26" i="7" l="1"/>
  <c r="K25" i="7"/>
  <c r="B25" i="7"/>
  <c r="E24" i="7"/>
  <c r="K63" i="7"/>
  <c r="H64" i="7"/>
  <c r="E98" i="7"/>
  <c r="B99" i="7"/>
  <c r="H101" i="7"/>
  <c r="K100" i="7"/>
  <c r="Q100" i="7"/>
  <c r="N101" i="7"/>
  <c r="N27" i="7"/>
  <c r="Q26" i="7"/>
  <c r="E64" i="7"/>
  <c r="B65" i="7"/>
  <c r="N28" i="7" l="1"/>
  <c r="Q27" i="7"/>
  <c r="K101" i="7"/>
  <c r="H102" i="7"/>
  <c r="N102" i="7"/>
  <c r="Q101" i="7"/>
  <c r="E99" i="7"/>
  <c r="B100" i="7"/>
  <c r="K64" i="7"/>
  <c r="H65" i="7"/>
  <c r="B26" i="7"/>
  <c r="E25" i="7"/>
  <c r="E65" i="7"/>
  <c r="B66" i="7"/>
  <c r="H27" i="7"/>
  <c r="K26" i="7"/>
  <c r="E66" i="7" l="1"/>
  <c r="B67" i="7"/>
  <c r="E67" i="7" s="1"/>
  <c r="E68" i="7" s="1"/>
  <c r="B72" i="7" s="1"/>
  <c r="B73" i="7" s="1"/>
  <c r="H66" i="7"/>
  <c r="K65" i="7"/>
  <c r="B101" i="7"/>
  <c r="E100" i="7"/>
  <c r="H103" i="7"/>
  <c r="K103" i="7" s="1"/>
  <c r="K102" i="7"/>
  <c r="E26" i="7"/>
  <c r="B27" i="7"/>
  <c r="Q102" i="7"/>
  <c r="N103" i="7"/>
  <c r="Q103" i="7" s="1"/>
  <c r="Q104" i="7" s="1"/>
  <c r="N108" i="7" s="1"/>
  <c r="N109" i="7" s="1"/>
  <c r="N29" i="7"/>
  <c r="Q29" i="7" s="1"/>
  <c r="Q28" i="7"/>
  <c r="K27" i="7"/>
  <c r="H28" i="7"/>
  <c r="K104" i="7" l="1"/>
  <c r="H108" i="7" s="1"/>
  <c r="H109" i="7" s="1"/>
  <c r="Q30" i="7"/>
  <c r="N34" i="7" s="1"/>
  <c r="N35" i="7" s="1"/>
  <c r="N38" i="7" s="1"/>
  <c r="E27" i="7"/>
  <c r="B28" i="7"/>
  <c r="K28" i="7"/>
  <c r="H29" i="7"/>
  <c r="K29" i="7" s="1"/>
  <c r="K30" i="7" s="1"/>
  <c r="H34" i="7" s="1"/>
  <c r="E101" i="7"/>
  <c r="B102" i="7"/>
  <c r="K66" i="7"/>
  <c r="H67" i="7"/>
  <c r="K67" i="7" s="1"/>
  <c r="K68" i="7" s="1"/>
  <c r="H72" i="7" s="1"/>
  <c r="H73" i="7" s="1"/>
  <c r="B103" i="7" l="1"/>
  <c r="E103" i="7" s="1"/>
  <c r="E102" i="7"/>
  <c r="H35" i="7"/>
  <c r="H38" i="7" s="1"/>
  <c r="B29" i="7"/>
  <c r="E29" i="7" s="1"/>
  <c r="E28" i="7"/>
  <c r="E30" i="7" l="1"/>
  <c r="B34" i="7" s="1"/>
  <c r="B35" i="7" s="1"/>
  <c r="B38" i="7" s="1"/>
  <c r="E104" i="7"/>
  <c r="B108" i="7" s="1"/>
  <c r="B109" i="7" s="1"/>
  <c r="K105" i="6" l="1"/>
  <c r="F105" i="6"/>
  <c r="A105" i="6"/>
  <c r="N100" i="6"/>
  <c r="I100" i="6"/>
  <c r="N99" i="6"/>
  <c r="I99" i="6"/>
  <c r="N98" i="6"/>
  <c r="I98" i="6"/>
  <c r="N97" i="6"/>
  <c r="I97" i="6"/>
  <c r="N96" i="6"/>
  <c r="I96" i="6"/>
  <c r="N95" i="6"/>
  <c r="I95" i="6"/>
  <c r="N94" i="6"/>
  <c r="I94" i="6"/>
  <c r="N93" i="6"/>
  <c r="I93" i="6"/>
  <c r="N92" i="6"/>
  <c r="I92" i="6"/>
  <c r="N91" i="6"/>
  <c r="I91" i="6"/>
  <c r="N90" i="6"/>
  <c r="I90" i="6"/>
  <c r="N89" i="6"/>
  <c r="I89" i="6"/>
  <c r="N88" i="6"/>
  <c r="I88" i="6"/>
  <c r="N87" i="6"/>
  <c r="I87" i="6"/>
  <c r="N86" i="6"/>
  <c r="I86" i="6"/>
  <c r="N85" i="6"/>
  <c r="I85" i="6"/>
  <c r="L109" i="6"/>
  <c r="G109" i="6"/>
  <c r="B109" i="6"/>
  <c r="L85" i="6" l="1"/>
  <c r="L86" i="6" s="1"/>
  <c r="L87" i="6" s="1"/>
  <c r="G85" i="6"/>
  <c r="G86" i="6" s="1"/>
  <c r="J86" i="6" s="1"/>
  <c r="B85" i="6"/>
  <c r="B86" i="6" s="1"/>
  <c r="E86" i="6" s="1"/>
  <c r="D102" i="6"/>
  <c r="I101" i="6"/>
  <c r="N101" i="6"/>
  <c r="O85" i="6" l="1"/>
  <c r="O86" i="6"/>
  <c r="J85" i="6"/>
  <c r="E85" i="6"/>
  <c r="G87" i="6"/>
  <c r="J87" i="6" s="1"/>
  <c r="B87" i="6"/>
  <c r="B88" i="6" s="1"/>
  <c r="D103" i="6"/>
  <c r="I102" i="6"/>
  <c r="N102" i="6"/>
  <c r="O87" i="6"/>
  <c r="L88" i="6"/>
  <c r="G88" i="6" l="1"/>
  <c r="G89" i="6" s="1"/>
  <c r="E87" i="6"/>
  <c r="O88" i="6"/>
  <c r="L89" i="6"/>
  <c r="N103" i="6"/>
  <c r="I103" i="6"/>
  <c r="D104" i="6"/>
  <c r="D105" i="6"/>
  <c r="B89" i="6"/>
  <c r="E88" i="6"/>
  <c r="J88" i="6" l="1"/>
  <c r="E89" i="6"/>
  <c r="B90" i="6"/>
  <c r="G90" i="6"/>
  <c r="J89" i="6"/>
  <c r="N105" i="6"/>
  <c r="I105" i="6"/>
  <c r="N104" i="6"/>
  <c r="I104" i="6"/>
  <c r="L90" i="6"/>
  <c r="O89" i="6"/>
  <c r="B91" i="6" l="1"/>
  <c r="E90" i="6"/>
  <c r="O90" i="6"/>
  <c r="L91" i="6"/>
  <c r="J90" i="6"/>
  <c r="G91" i="6"/>
  <c r="O91" i="6" l="1"/>
  <c r="L92" i="6"/>
  <c r="G92" i="6"/>
  <c r="J91" i="6"/>
  <c r="B92" i="6"/>
  <c r="E91" i="6"/>
  <c r="E92" i="6" l="1"/>
  <c r="B93" i="6"/>
  <c r="G93" i="6"/>
  <c r="J92" i="6"/>
  <c r="L93" i="6"/>
  <c r="O92" i="6"/>
  <c r="O93" i="6" l="1"/>
  <c r="L94" i="6"/>
  <c r="E93" i="6"/>
  <c r="B94" i="6"/>
  <c r="J93" i="6"/>
  <c r="G94" i="6"/>
  <c r="B95" i="6" l="1"/>
  <c r="E94" i="6"/>
  <c r="O94" i="6"/>
  <c r="L95" i="6"/>
  <c r="G95" i="6"/>
  <c r="J94" i="6"/>
  <c r="E95" i="6" l="1"/>
  <c r="B96" i="6"/>
  <c r="L96" i="6"/>
  <c r="O95" i="6"/>
  <c r="G96" i="6"/>
  <c r="J95" i="6"/>
  <c r="J96" i="6" l="1"/>
  <c r="G97" i="6"/>
  <c r="L97" i="6"/>
  <c r="O96" i="6"/>
  <c r="E96" i="6"/>
  <c r="B97" i="6"/>
  <c r="B98" i="6" l="1"/>
  <c r="E97" i="6"/>
  <c r="O97" i="6"/>
  <c r="L98" i="6"/>
  <c r="J97" i="6"/>
  <c r="G98" i="6"/>
  <c r="L99" i="6" l="1"/>
  <c r="O98" i="6"/>
  <c r="G99" i="6"/>
  <c r="J98" i="6"/>
  <c r="B99" i="6"/>
  <c r="E98" i="6"/>
  <c r="E99" i="6" l="1"/>
  <c r="B100" i="6"/>
  <c r="J99" i="6"/>
  <c r="G100" i="6"/>
  <c r="L100" i="6"/>
  <c r="O99" i="6"/>
  <c r="J100" i="6" l="1"/>
  <c r="G101" i="6"/>
  <c r="O100" i="6"/>
  <c r="L101" i="6"/>
  <c r="B101" i="6"/>
  <c r="E100" i="6"/>
  <c r="B102" i="6" l="1"/>
  <c r="E101" i="6"/>
  <c r="L102" i="6"/>
  <c r="O101" i="6"/>
  <c r="G102" i="6"/>
  <c r="J101" i="6"/>
  <c r="L103" i="6" l="1"/>
  <c r="O102" i="6"/>
  <c r="G103" i="6"/>
  <c r="J102" i="6"/>
  <c r="E102" i="6"/>
  <c r="B103" i="6"/>
  <c r="E103" i="6" l="1"/>
  <c r="B104" i="6"/>
  <c r="J103" i="6"/>
  <c r="G104" i="6"/>
  <c r="L104" i="6"/>
  <c r="O103" i="6"/>
  <c r="O104" i="6" l="1"/>
  <c r="L105" i="6"/>
  <c r="O105" i="6" s="1"/>
  <c r="O106" i="6" s="1"/>
  <c r="L110" i="6" s="1"/>
  <c r="L111" i="6" s="1"/>
  <c r="J104" i="6"/>
  <c r="G105" i="6"/>
  <c r="J105" i="6" s="1"/>
  <c r="J106" i="6" s="1"/>
  <c r="G110" i="6" s="1"/>
  <c r="G111" i="6" s="1"/>
  <c r="B105" i="6"/>
  <c r="E105" i="6" s="1"/>
  <c r="E104" i="6"/>
  <c r="E106" i="6" l="1"/>
  <c r="B110" i="6" s="1"/>
  <c r="B111" i="6" s="1"/>
  <c r="F69" i="6" l="1"/>
  <c r="A69" i="6"/>
  <c r="K31" i="6"/>
  <c r="F31" i="6"/>
  <c r="A31" i="6"/>
  <c r="B73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N11" i="6"/>
  <c r="N12" i="6"/>
  <c r="N13" i="6"/>
  <c r="N14" i="6"/>
  <c r="N15" i="6"/>
  <c r="N25" i="6"/>
  <c r="I26" i="6"/>
  <c r="N24" i="6"/>
  <c r="N23" i="6"/>
  <c r="N22" i="6"/>
  <c r="N21" i="6"/>
  <c r="N20" i="6"/>
  <c r="N19" i="6"/>
  <c r="N18" i="6"/>
  <c r="N17" i="6"/>
  <c r="N16" i="6"/>
  <c r="B11" i="6" l="1"/>
  <c r="B49" i="6"/>
  <c r="E49" i="6" s="1"/>
  <c r="G49" i="6"/>
  <c r="J49" i="6" s="1"/>
  <c r="I65" i="6"/>
  <c r="D66" i="6"/>
  <c r="I64" i="6"/>
  <c r="G73" i="6"/>
  <c r="G11" i="6"/>
  <c r="L11" i="6"/>
  <c r="B35" i="6"/>
  <c r="N26" i="6"/>
  <c r="I27" i="6"/>
  <c r="B50" i="6" l="1"/>
  <c r="E50" i="6" s="1"/>
  <c r="E11" i="6"/>
  <c r="B12" i="6"/>
  <c r="E12" i="6" s="1"/>
  <c r="L12" i="6"/>
  <c r="O12" i="6" s="1"/>
  <c r="O11" i="6"/>
  <c r="G12" i="6"/>
  <c r="J11" i="6"/>
  <c r="G50" i="6"/>
  <c r="J50" i="6" s="1"/>
  <c r="I66" i="6"/>
  <c r="D67" i="6"/>
  <c r="B13" i="6"/>
  <c r="E13" i="6" s="1"/>
  <c r="D28" i="6"/>
  <c r="I28" i="6" s="1"/>
  <c r="N27" i="6"/>
  <c r="L35" i="6"/>
  <c r="G35" i="6"/>
  <c r="B51" i="6" l="1"/>
  <c r="E51" i="6" s="1"/>
  <c r="D68" i="6"/>
  <c r="I68" i="6" s="1"/>
  <c r="D69" i="6"/>
  <c r="L13" i="6"/>
  <c r="O13" i="6" s="1"/>
  <c r="G13" i="6"/>
  <c r="J12" i="6"/>
  <c r="G51" i="6"/>
  <c r="J51" i="6" s="1"/>
  <c r="I67" i="6"/>
  <c r="B52" i="6"/>
  <c r="E52" i="6" s="1"/>
  <c r="B14" i="6"/>
  <c r="E14" i="6" s="1"/>
  <c r="L14" i="6"/>
  <c r="O14" i="6" s="1"/>
  <c r="D29" i="6"/>
  <c r="D31" i="6" s="1"/>
  <c r="N28" i="6"/>
  <c r="I69" i="6" l="1"/>
  <c r="I31" i="6"/>
  <c r="N31" i="6"/>
  <c r="G14" i="6"/>
  <c r="J13" i="6"/>
  <c r="G52" i="6"/>
  <c r="J52" i="6" s="1"/>
  <c r="I29" i="6"/>
  <c r="D30" i="6"/>
  <c r="B53" i="6"/>
  <c r="E53" i="6" s="1"/>
  <c r="B15" i="6"/>
  <c r="E15" i="6" s="1"/>
  <c r="L15" i="6"/>
  <c r="O15" i="6" s="1"/>
  <c r="N29" i="6"/>
  <c r="G53" i="6" l="1"/>
  <c r="J53" i="6" s="1"/>
  <c r="G15" i="6"/>
  <c r="J14" i="6"/>
  <c r="N30" i="6"/>
  <c r="I30" i="6"/>
  <c r="B54" i="6"/>
  <c r="E54" i="6" s="1"/>
  <c r="L16" i="6"/>
  <c r="O16" i="6" s="1"/>
  <c r="B16" i="6"/>
  <c r="E16" i="6" s="1"/>
  <c r="G54" i="6" l="1"/>
  <c r="J54" i="6" s="1"/>
  <c r="G16" i="6"/>
  <c r="J15" i="6"/>
  <c r="B55" i="6"/>
  <c r="E55" i="6" s="1"/>
  <c r="L17" i="6"/>
  <c r="O17" i="6" s="1"/>
  <c r="B17" i="6"/>
  <c r="E17" i="6" s="1"/>
  <c r="G55" i="6" l="1"/>
  <c r="J55" i="6" s="1"/>
  <c r="G17" i="6"/>
  <c r="J16" i="6"/>
  <c r="B56" i="6"/>
  <c r="E56" i="6" s="1"/>
  <c r="B18" i="6"/>
  <c r="E18" i="6" s="1"/>
  <c r="L18" i="6"/>
  <c r="O18" i="6" s="1"/>
  <c r="G56" i="6" l="1"/>
  <c r="J56" i="6" s="1"/>
  <c r="G18" i="6"/>
  <c r="J17" i="6"/>
  <c r="B57" i="6"/>
  <c r="E57" i="6" s="1"/>
  <c r="G57" i="6"/>
  <c r="J57" i="6" s="1"/>
  <c r="B19" i="6"/>
  <c r="E19" i="6" s="1"/>
  <c r="L19" i="6"/>
  <c r="O19" i="6" s="1"/>
  <c r="G19" i="6" l="1"/>
  <c r="J18" i="6"/>
  <c r="G58" i="6"/>
  <c r="J58" i="6" s="1"/>
  <c r="B58" i="6"/>
  <c r="E58" i="6" s="1"/>
  <c r="B20" i="6"/>
  <c r="E20" i="6" s="1"/>
  <c r="L20" i="6"/>
  <c r="O20" i="6" s="1"/>
  <c r="J19" i="6" l="1"/>
  <c r="G20" i="6"/>
  <c r="G59" i="6"/>
  <c r="J59" i="6" s="1"/>
  <c r="B59" i="6"/>
  <c r="E59" i="6" s="1"/>
  <c r="B21" i="6"/>
  <c r="E21" i="6" s="1"/>
  <c r="L21" i="6"/>
  <c r="O21" i="6" s="1"/>
  <c r="J20" i="6" l="1"/>
  <c r="G21" i="6"/>
  <c r="B60" i="6"/>
  <c r="E60" i="6" s="1"/>
  <c r="G60" i="6"/>
  <c r="J60" i="6" s="1"/>
  <c r="L22" i="6"/>
  <c r="O22" i="6" s="1"/>
  <c r="B22" i="6"/>
  <c r="E22" i="6" s="1"/>
  <c r="J21" i="6" l="1"/>
  <c r="G22" i="6"/>
  <c r="G61" i="6"/>
  <c r="J61" i="6" s="1"/>
  <c r="B61" i="6"/>
  <c r="E61" i="6" s="1"/>
  <c r="B23" i="6"/>
  <c r="E23" i="6" s="1"/>
  <c r="L23" i="6"/>
  <c r="O23" i="6" s="1"/>
  <c r="J22" i="6" l="1"/>
  <c r="G23" i="6"/>
  <c r="G62" i="6"/>
  <c r="J62" i="6" s="1"/>
  <c r="B62" i="6"/>
  <c r="E62" i="6" s="1"/>
  <c r="B24" i="6"/>
  <c r="E24" i="6" s="1"/>
  <c r="L24" i="6"/>
  <c r="O24" i="6" s="1"/>
  <c r="J23" i="6" l="1"/>
  <c r="G24" i="6"/>
  <c r="B63" i="6"/>
  <c r="E63" i="6" s="1"/>
  <c r="G63" i="6"/>
  <c r="J63" i="6" s="1"/>
  <c r="L25" i="6"/>
  <c r="O25" i="6" s="1"/>
  <c r="B25" i="6"/>
  <c r="E25" i="6" s="1"/>
  <c r="J24" i="6" l="1"/>
  <c r="G25" i="6"/>
  <c r="G64" i="6"/>
  <c r="J64" i="6" s="1"/>
  <c r="B64" i="6"/>
  <c r="E64" i="6" s="1"/>
  <c r="B26" i="6"/>
  <c r="E26" i="6" s="1"/>
  <c r="L26" i="6"/>
  <c r="O26" i="6" s="1"/>
  <c r="J25" i="6" l="1"/>
  <c r="G26" i="6"/>
  <c r="B65" i="6"/>
  <c r="G65" i="6"/>
  <c r="J65" i="6" s="1"/>
  <c r="L27" i="6"/>
  <c r="B27" i="6"/>
  <c r="L28" i="6" l="1"/>
  <c r="O27" i="6"/>
  <c r="G27" i="6"/>
  <c r="J26" i="6"/>
  <c r="B28" i="6"/>
  <c r="E27" i="6"/>
  <c r="B66" i="6"/>
  <c r="E65" i="6"/>
  <c r="G66" i="6"/>
  <c r="J66" i="6" s="1"/>
  <c r="L29" i="6" l="1"/>
  <c r="O28" i="6"/>
  <c r="G28" i="6"/>
  <c r="J27" i="6"/>
  <c r="B29" i="6"/>
  <c r="E28" i="6"/>
  <c r="B67" i="6"/>
  <c r="E66" i="6"/>
  <c r="G67" i="6"/>
  <c r="L30" i="6" l="1"/>
  <c r="O29" i="6"/>
  <c r="G29" i="6"/>
  <c r="J28" i="6"/>
  <c r="B30" i="6"/>
  <c r="E29" i="6"/>
  <c r="B68" i="6"/>
  <c r="E67" i="6"/>
  <c r="G68" i="6"/>
  <c r="J68" i="6" s="1"/>
  <c r="J67" i="6"/>
  <c r="G69" i="6" l="1"/>
  <c r="J69" i="6" s="1"/>
  <c r="L31" i="6"/>
  <c r="O31" i="6" s="1"/>
  <c r="O30" i="6"/>
  <c r="O32" i="6" s="1"/>
  <c r="L36" i="6" s="1"/>
  <c r="L37" i="6" s="1"/>
  <c r="L40" i="6" s="1"/>
  <c r="G30" i="6"/>
  <c r="J29" i="6"/>
  <c r="B31" i="6"/>
  <c r="E31" i="6" s="1"/>
  <c r="E30" i="6"/>
  <c r="J70" i="6"/>
  <c r="G74" i="6" s="1"/>
  <c r="G75" i="6" s="1"/>
  <c r="E68" i="6"/>
  <c r="B69" i="6"/>
  <c r="E69" i="6" s="1"/>
  <c r="E70" i="6" s="1"/>
  <c r="B74" i="6" s="1"/>
  <c r="B75" i="6" s="1"/>
  <c r="E32" i="6" l="1"/>
  <c r="B36" i="6" s="1"/>
  <c r="B37" i="6" s="1"/>
  <c r="B40" i="6" s="1"/>
  <c r="G31" i="6"/>
  <c r="J31" i="6" s="1"/>
  <c r="J30" i="6"/>
  <c r="J32" i="6" l="1"/>
  <c r="G36" i="6" s="1"/>
  <c r="G37" i="6" l="1"/>
  <c r="G40" i="6" s="1"/>
  <c r="H36" i="6"/>
</calcChain>
</file>

<file path=xl/sharedStrings.xml><?xml version="1.0" encoding="utf-8"?>
<sst xmlns="http://schemas.openxmlformats.org/spreadsheetml/2006/main" count="570" uniqueCount="84">
  <si>
    <t>Line - Comparable Projects</t>
  </si>
  <si>
    <t>(In $M)</t>
  </si>
  <si>
    <t>Project Name:</t>
  </si>
  <si>
    <t>End Period</t>
  </si>
  <si>
    <t>Comparable Cost</t>
  </si>
  <si>
    <t>Months Elapsed</t>
  </si>
  <si>
    <t>Interest Rate*</t>
  </si>
  <si>
    <t>Escalation</t>
  </si>
  <si>
    <t>Interest 
Rate*</t>
  </si>
  <si>
    <t>y-end 2011</t>
  </si>
  <si>
    <t>y-end 2012</t>
  </si>
  <si>
    <t>y-end 2013</t>
  </si>
  <si>
    <t>y-end 2014</t>
  </si>
  <si>
    <t>y-end 2015</t>
  </si>
  <si>
    <t>y-end 2016</t>
  </si>
  <si>
    <t>y-end 2017</t>
  </si>
  <si>
    <t>y-end 2018</t>
  </si>
  <si>
    <t>y-end 2019</t>
  </si>
  <si>
    <t>y-end 2020</t>
  </si>
  <si>
    <t>y-end 2021</t>
  </si>
  <si>
    <t>y-end 2022</t>
  </si>
  <si>
    <t>y-end 2023</t>
  </si>
  <si>
    <t>y-end 2024</t>
  </si>
  <si>
    <t>y-end 2025</t>
  </si>
  <si>
    <t>y-end 2026</t>
  </si>
  <si>
    <t>y-end 2027</t>
  </si>
  <si>
    <t>y-end 2028</t>
  </si>
  <si>
    <t>y-end 2029</t>
  </si>
  <si>
    <t>y-end 2030</t>
  </si>
  <si>
    <t>Summation=</t>
  </si>
  <si>
    <t>Opening Cost</t>
  </si>
  <si>
    <t>Inflation increase</t>
  </si>
  <si>
    <t>Closing Cost</t>
  </si>
  <si>
    <t>line (Kms)</t>
  </si>
  <si>
    <t>Average Cost/Km</t>
  </si>
  <si>
    <t>*Interest Rate based on the OEB-approved inflation rate utilized to set rates for electricity transmitters.  Note: the 2020 inflation rate of 2% assumed for years prior to 2020.</t>
  </si>
  <si>
    <t>OEB Inflation Factor</t>
  </si>
  <si>
    <t xml:space="preserve">https://www.oeb.ca/sites/default/files/OEB-ltr-2021-inflation-updates-20201109.pdf </t>
  </si>
  <si>
    <t xml:space="preserve">https://www.rds.oeb.ca/CMWebDrawer/Record/732621/File/document </t>
  </si>
  <si>
    <t xml:space="preserve">https://www.oeb.ca/sites/default/files/OEB_ltr_2023_inflation%20updates_20221020.pdf </t>
  </si>
  <si>
    <t xml:space="preserve">https://www.oeb.ca/sites/default/files/OEBltr-2024-inflation-updates-20230629.pdf </t>
  </si>
  <si>
    <t xml:space="preserve">https://www.oeb.ca/sites/default/files/OEBltr_2025%20inflation_updates_20240620.pdf </t>
  </si>
  <si>
    <t xml:space="preserve">https://www.rds.oeb.ca/CMWebDrawer/Record/901406/File/document </t>
  </si>
  <si>
    <t>Heartland Bulk Transmission Development - East TUC 
(Line Cost)</t>
  </si>
  <si>
    <t>Bruce to Milton
(Line Cost)</t>
  </si>
  <si>
    <t>Interior to Lower Mainland Transmission Project
(Line Cost)</t>
  </si>
  <si>
    <t xml:space="preserve">Clarington </t>
  </si>
  <si>
    <t>Essa</t>
  </si>
  <si>
    <t>Evergreen</t>
  </si>
  <si>
    <t>Ashfeild</t>
  </si>
  <si>
    <t>Bruce A/Bruce B</t>
  </si>
  <si>
    <t>Comparable Cost ($M)</t>
  </si>
  <si>
    <t>Cost Escalation ($M)</t>
  </si>
  <si>
    <t>Inflation Rate</t>
  </si>
  <si>
    <t>0-Jan-00</t>
  </si>
  <si>
    <t>A</t>
  </si>
  <si>
    <t>B</t>
  </si>
  <si>
    <t>C=A+B</t>
  </si>
  <si>
    <t>Escalation Adjustment</t>
  </si>
  <si>
    <t>Closing Cost ($M)</t>
  </si>
  <si>
    <t>Unit Cost ($M/Km)</t>
  </si>
  <si>
    <t>D</t>
  </si>
  <si>
    <t>E=C/D</t>
  </si>
  <si>
    <t>Cost Escalation</t>
  </si>
  <si>
    <t>Inflation 
Rate</t>
  </si>
  <si>
    <t>Inflation  Rate</t>
  </si>
  <si>
    <t>Line Length (Km)</t>
  </si>
  <si>
    <t>Opening Cost ($M)</t>
  </si>
  <si>
    <t>Comparable Cost($M)</t>
  </si>
  <si>
    <t>Inflation
Rate*</t>
  </si>
  <si>
    <t xml:space="preserve">Escalation Adjustment </t>
  </si>
  <si>
    <t>Opening Cost($M)</t>
  </si>
  <si>
    <t>(in $M)</t>
  </si>
  <si>
    <t>Clarington TS</t>
  </si>
  <si>
    <t>Essa TS</t>
  </si>
  <si>
    <t>Evergreen SS</t>
  </si>
  <si>
    <t>Ashfeild SS</t>
  </si>
  <si>
    <t>Bruce A/Bruce B SS</t>
  </si>
  <si>
    <r>
      <t xml:space="preserve">Line - Comparable Projects - </t>
    </r>
    <r>
      <rPr>
        <i/>
        <sz val="14"/>
        <color theme="1"/>
        <rFont val="Calibri"/>
        <family val="2"/>
        <scheme val="minor"/>
      </rPr>
      <t>Updated to reflect OEB 2027 Inflation Factor</t>
    </r>
  </si>
  <si>
    <t>Station Comparable Projects to Mississagi TS 500kV</t>
  </si>
  <si>
    <t>Station Comparable Projects to Hamner TS</t>
  </si>
  <si>
    <r>
      <t xml:space="preserve">Line - Comparable Projects- </t>
    </r>
    <r>
      <rPr>
        <i/>
        <sz val="11"/>
        <color rgb="FF000000"/>
        <rFont val="Calibri"/>
        <family val="2"/>
        <scheme val="minor"/>
      </rPr>
      <t>Updated to reflect OEB 2026 Inflation Factor</t>
    </r>
  </si>
  <si>
    <r>
      <rPr>
        <b/>
        <u/>
        <sz val="11"/>
        <color rgb="FF000000"/>
        <rFont val="Calibri"/>
        <family val="2"/>
        <scheme val="minor"/>
      </rPr>
      <t>Station - Comparable Projects (Missisagi TS) -</t>
    </r>
    <r>
      <rPr>
        <u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Updated to reflect OEB 2027 Inflation Factor</t>
    </r>
  </si>
  <si>
    <r>
      <t>Station - Comparable Projects (Hammer TS) -</t>
    </r>
    <r>
      <rPr>
        <sz val="11"/>
        <color rgb="FF000000"/>
        <rFont val="Calibri"/>
        <family val="2"/>
        <scheme val="minor"/>
      </rPr>
      <t xml:space="preserve"> Updated to reflect OEB 2027 Inflation Factor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</si>
</sst>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0.000"/>
    <numFmt numFmtId="168" formatCode="_(* #,##0.000_);_(* \(#,##0.000\);_(* &quot;-&quot;??_);_(@_)"/>
    <numFmt numFmtId="169" formatCode="_(&quot;$&quot;* #,##0_);_(&quot;$&quot;* \(#,##0\);_(&quot;$&quot;* &quot;-&quot;??_);_(@_)"/>
    <numFmt numFmtId="170" formatCode="[$-409]d\-mmm\-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166" fontId="13" fillId="0" borderId="0" xfId="0" applyNumberFormat="1" applyFont="1"/>
    <xf numFmtId="14" fontId="0" fillId="0" borderId="0" xfId="0" applyNumberFormat="1"/>
    <xf numFmtId="0" fontId="2" fillId="0" borderId="0" xfId="0" applyFont="1"/>
    <xf numFmtId="0" fontId="5" fillId="0" borderId="0" xfId="0" applyFont="1"/>
    <xf numFmtId="0" fontId="16" fillId="0" borderId="0" xfId="4"/>
    <xf numFmtId="0" fontId="17" fillId="0" borderId="0" xfId="0" applyFont="1"/>
    <xf numFmtId="0" fontId="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169" fontId="7" fillId="0" borderId="1" xfId="2" applyNumberFormat="1" applyFont="1" applyFill="1" applyBorder="1"/>
    <xf numFmtId="17" fontId="0" fillId="0" borderId="0" xfId="0" applyNumberFormat="1"/>
    <xf numFmtId="169" fontId="0" fillId="0" borderId="0" xfId="2" applyNumberFormat="1" applyFont="1" applyFill="1" applyBorder="1"/>
    <xf numFmtId="1" fontId="0" fillId="0" borderId="0" xfId="0" applyNumberFormat="1" applyAlignment="1">
      <alignment horizontal="right"/>
    </xf>
    <xf numFmtId="10" fontId="10" fillId="0" borderId="0" xfId="3" applyNumberFormat="1" applyFont="1" applyFill="1" applyBorder="1"/>
    <xf numFmtId="43" fontId="0" fillId="0" borderId="0" xfId="1" applyFont="1" applyFill="1" applyBorder="1"/>
    <xf numFmtId="164" fontId="0" fillId="0" borderId="0" xfId="1" applyNumberFormat="1" applyFont="1" applyFill="1" applyBorder="1"/>
    <xf numFmtId="10" fontId="0" fillId="0" borderId="0" xfId="3" applyNumberFormat="1" applyFont="1" applyFill="1" applyBorder="1"/>
    <xf numFmtId="10" fontId="0" fillId="0" borderId="0" xfId="0" applyNumberFormat="1"/>
    <xf numFmtId="0" fontId="0" fillId="0" borderId="0" xfId="0" applyAlignment="1">
      <alignment horizontal="right"/>
    </xf>
    <xf numFmtId="10" fontId="3" fillId="0" borderId="0" xfId="0" applyNumberFormat="1" applyFont="1" applyAlignment="1">
      <alignment horizontal="right"/>
    </xf>
    <xf numFmtId="9" fontId="0" fillId="0" borderId="0" xfId="0" applyNumberFormat="1"/>
    <xf numFmtId="169" fontId="8" fillId="0" borderId="0" xfId="2" applyNumberFormat="1" applyFont="1" applyFill="1" applyBorder="1"/>
    <xf numFmtId="169" fontId="6" fillId="0" borderId="0" xfId="2" applyNumberFormat="1" applyFont="1" applyFill="1" applyBorder="1"/>
    <xf numFmtId="43" fontId="0" fillId="0" borderId="0" xfId="0" applyNumberFormat="1"/>
    <xf numFmtId="0" fontId="12" fillId="0" borderId="0" xfId="0" applyFont="1" applyAlignment="1">
      <alignment horizontal="center"/>
    </xf>
    <xf numFmtId="17" fontId="2" fillId="0" borderId="0" xfId="0" applyNumberFormat="1" applyFont="1" applyAlignment="1">
      <alignment horizontal="center" vertical="center" wrapText="1"/>
    </xf>
    <xf numFmtId="0" fontId="15" fillId="0" borderId="0" xfId="0" applyFont="1"/>
    <xf numFmtId="2" fontId="14" fillId="0" borderId="0" xfId="0" applyNumberFormat="1" applyFont="1"/>
    <xf numFmtId="0" fontId="2" fillId="0" borderId="2" xfId="0" applyFont="1" applyBorder="1"/>
    <xf numFmtId="0" fontId="0" fillId="0" borderId="4" xfId="0" applyBorder="1"/>
    <xf numFmtId="0" fontId="0" fillId="0" borderId="5" xfId="0" applyBorder="1"/>
    <xf numFmtId="0" fontId="15" fillId="0" borderId="6" xfId="0" applyFont="1" applyBorder="1"/>
    <xf numFmtId="0" fontId="0" fillId="0" borderId="7" xfId="0" applyBorder="1"/>
    <xf numFmtId="0" fontId="14" fillId="0" borderId="7" xfId="0" applyFont="1" applyBorder="1" applyAlignment="1">
      <alignment horizontal="right"/>
    </xf>
    <xf numFmtId="15" fontId="3" fillId="0" borderId="6" xfId="0" applyNumberFormat="1" applyFont="1" applyBorder="1" applyAlignment="1">
      <alignment horizontal="right"/>
    </xf>
    <xf numFmtId="0" fontId="0" fillId="0" borderId="6" xfId="0" applyBorder="1" applyAlignment="1">
      <alignment horizontal="right"/>
    </xf>
    <xf numFmtId="43" fontId="0" fillId="0" borderId="7" xfId="1" applyFont="1" applyFill="1" applyBorder="1"/>
    <xf numFmtId="164" fontId="0" fillId="0" borderId="7" xfId="1" applyNumberFormat="1" applyFont="1" applyFill="1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/>
    <xf numFmtId="0" fontId="12" fillId="0" borderId="7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3" fontId="0" fillId="0" borderId="10" xfId="0" applyNumberFormat="1" applyBorder="1"/>
    <xf numFmtId="0" fontId="3" fillId="0" borderId="10" xfId="0" applyFont="1" applyBorder="1"/>
    <xf numFmtId="43" fontId="0" fillId="0" borderId="11" xfId="0" applyNumberFormat="1" applyBorder="1"/>
    <xf numFmtId="43" fontId="0" fillId="0" borderId="7" xfId="1" applyFont="1" applyBorder="1"/>
    <xf numFmtId="164" fontId="0" fillId="0" borderId="7" xfId="1" applyNumberFormat="1" applyFont="1" applyBorder="1"/>
    <xf numFmtId="164" fontId="9" fillId="0" borderId="8" xfId="0" applyNumberFormat="1" applyFont="1" applyBorder="1"/>
    <xf numFmtId="17" fontId="2" fillId="0" borderId="7" xfId="0" applyNumberFormat="1" applyFont="1" applyBorder="1" applyAlignment="1">
      <alignment horizontal="center" vertical="center" wrapText="1"/>
    </xf>
    <xf numFmtId="0" fontId="11" fillId="0" borderId="3" xfId="0" applyFont="1" applyBorder="1"/>
    <xf numFmtId="165" fontId="0" fillId="0" borderId="0" xfId="1" applyNumberFormat="1" applyFont="1" applyFill="1" applyBorder="1"/>
    <xf numFmtId="169" fontId="2" fillId="0" borderId="12" xfId="2" applyNumberFormat="1" applyFont="1" applyFill="1" applyBorder="1"/>
    <xf numFmtId="169" fontId="2" fillId="0" borderId="13" xfId="2" applyNumberFormat="1" applyFont="1" applyFill="1" applyBorder="1"/>
    <xf numFmtId="0" fontId="19" fillId="0" borderId="0" xfId="0" applyFont="1"/>
    <xf numFmtId="0" fontId="2" fillId="0" borderId="2" xfId="0" applyFont="1" applyBorder="1" applyAlignment="1">
      <alignment horizontal="right"/>
    </xf>
    <xf numFmtId="0" fontId="14" fillId="0" borderId="6" xfId="0" applyFont="1" applyBorder="1"/>
    <xf numFmtId="164" fontId="8" fillId="0" borderId="0" xfId="0" applyNumberFormat="1" applyFont="1"/>
    <xf numFmtId="164" fontId="6" fillId="0" borderId="0" xfId="0" applyNumberFormat="1" applyFont="1"/>
    <xf numFmtId="164" fontId="0" fillId="0" borderId="0" xfId="0" applyNumberFormat="1"/>
    <xf numFmtId="0" fontId="0" fillId="0" borderId="11" xfId="0" applyBorder="1"/>
    <xf numFmtId="169" fontId="3" fillId="0" borderId="0" xfId="2" applyNumberFormat="1" applyFont="1" applyFill="1" applyBorder="1"/>
    <xf numFmtId="2" fontId="14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14" fillId="0" borderId="0" xfId="0" applyFont="1"/>
    <xf numFmtId="15" fontId="3" fillId="0" borderId="0" xfId="0" applyNumberFormat="1" applyFont="1" applyAlignment="1">
      <alignment horizontal="right"/>
    </xf>
    <xf numFmtId="164" fontId="7" fillId="0" borderId="0" xfId="1" applyNumberFormat="1" applyFont="1" applyFill="1" applyBorder="1"/>
    <xf numFmtId="0" fontId="2" fillId="0" borderId="0" xfId="0" applyFont="1" applyAlignment="1">
      <alignment horizontal="left"/>
    </xf>
    <xf numFmtId="165" fontId="2" fillId="0" borderId="0" xfId="1" applyNumberFormat="1" applyFont="1" applyFill="1" applyBorder="1"/>
    <xf numFmtId="43" fontId="0" fillId="0" borderId="0" xfId="0" applyNumberFormat="1" applyAlignment="1">
      <alignment horizontal="center"/>
    </xf>
    <xf numFmtId="164" fontId="9" fillId="0" borderId="7" xfId="0" applyNumberFormat="1" applyFont="1" applyBorder="1"/>
    <xf numFmtId="0" fontId="11" fillId="0" borderId="4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7" fontId="2" fillId="0" borderId="6" xfId="0" applyNumberFormat="1" applyFont="1" applyBorder="1"/>
    <xf numFmtId="17" fontId="2" fillId="0" borderId="6" xfId="0" applyNumberFormat="1" applyFont="1" applyBorder="1" applyAlignment="1">
      <alignment horizontal="right" vertical="center"/>
    </xf>
    <xf numFmtId="17" fontId="2" fillId="0" borderId="6" xfId="0" applyNumberFormat="1" applyFont="1" applyBorder="1" applyAlignment="1">
      <alignment vertical="center"/>
    </xf>
    <xf numFmtId="164" fontId="2" fillId="0" borderId="13" xfId="1" applyNumberFormat="1" applyFont="1" applyFill="1" applyBorder="1"/>
    <xf numFmtId="0" fontId="11" fillId="0" borderId="6" xfId="0" applyFont="1" applyBorder="1"/>
    <xf numFmtId="1" fontId="0" fillId="0" borderId="0" xfId="5" applyNumberFormat="1" applyFont="1" applyAlignment="1">
      <alignment horizontal="right"/>
    </xf>
    <xf numFmtId="15" fontId="0" fillId="0" borderId="6" xfId="0" applyNumberFormat="1" applyBorder="1"/>
    <xf numFmtId="43" fontId="2" fillId="0" borderId="0" xfId="1" applyFont="1" applyFill="1" applyBorder="1"/>
    <xf numFmtId="0" fontId="11" fillId="0" borderId="4" xfId="0" applyFont="1" applyBorder="1"/>
    <xf numFmtId="169" fontId="0" fillId="0" borderId="7" xfId="2" applyNumberFormat="1" applyFont="1" applyFill="1" applyBorder="1"/>
    <xf numFmtId="169" fontId="9" fillId="0" borderId="7" xfId="2" applyNumberFormat="1" applyFont="1" applyFill="1" applyBorder="1"/>
    <xf numFmtId="168" fontId="7" fillId="0" borderId="1" xfId="1" applyNumberFormat="1" applyFont="1" applyFill="1" applyBorder="1"/>
    <xf numFmtId="167" fontId="3" fillId="0" borderId="0" xfId="0" applyNumberFormat="1" applyFont="1"/>
    <xf numFmtId="17" fontId="0" fillId="0" borderId="0" xfId="0" applyNumberFormat="1" applyAlignment="1">
      <alignment horizontal="center" vertical="center" wrapText="1"/>
    </xf>
    <xf numFmtId="168" fontId="7" fillId="0" borderId="0" xfId="1" applyNumberFormat="1" applyFont="1" applyFill="1" applyBorder="1"/>
    <xf numFmtId="168" fontId="9" fillId="0" borderId="0" xfId="0" applyNumberFormat="1" applyFont="1"/>
    <xf numFmtId="15" fontId="0" fillId="0" borderId="0" xfId="0" applyNumberFormat="1"/>
    <xf numFmtId="168" fontId="8" fillId="0" borderId="0" xfId="0" applyNumberFormat="1" applyFont="1"/>
    <xf numFmtId="168" fontId="6" fillId="0" borderId="0" xfId="0" applyNumberFormat="1" applyFont="1"/>
    <xf numFmtId="168" fontId="2" fillId="0" borderId="0" xfId="1" applyNumberFormat="1" applyFont="1" applyFill="1" applyBorder="1"/>
    <xf numFmtId="0" fontId="3" fillId="0" borderId="0" xfId="0" applyFont="1" applyAlignment="1">
      <alignment horizontal="center" vertical="center"/>
    </xf>
    <xf numFmtId="168" fontId="9" fillId="0" borderId="7" xfId="0" applyNumberFormat="1" applyFont="1" applyBorder="1"/>
    <xf numFmtId="168" fontId="9" fillId="0" borderId="8" xfId="0" applyNumberFormat="1" applyFont="1" applyBorder="1"/>
    <xf numFmtId="0" fontId="21" fillId="0" borderId="0" xfId="0" applyFont="1"/>
    <xf numFmtId="0" fontId="22" fillId="0" borderId="0" xfId="0" applyFont="1"/>
    <xf numFmtId="0" fontId="15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0" fontId="16" fillId="0" borderId="0" xfId="4" applyFill="1" applyBorder="1"/>
    <xf numFmtId="167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9" fontId="7" fillId="0" borderId="0" xfId="2" applyNumberFormat="1" applyFont="1" applyFill="1" applyBorder="1"/>
    <xf numFmtId="164" fontId="9" fillId="0" borderId="0" xfId="0" applyNumberFormat="1" applyFont="1"/>
    <xf numFmtId="169" fontId="2" fillId="0" borderId="0" xfId="2" applyNumberFormat="1" applyFont="1" applyFill="1" applyBorder="1"/>
    <xf numFmtId="0" fontId="2" fillId="0" borderId="14" xfId="0" applyFont="1" applyBorder="1"/>
    <xf numFmtId="0" fontId="3" fillId="0" borderId="15" xfId="0" applyFont="1" applyBorder="1"/>
    <xf numFmtId="0" fontId="0" fillId="0" borderId="15" xfId="0" applyBorder="1"/>
    <xf numFmtId="0" fontId="2" fillId="0" borderId="15" xfId="0" applyFont="1" applyBorder="1" applyAlignment="1">
      <alignment horizontal="right"/>
    </xf>
    <xf numFmtId="0" fontId="15" fillId="0" borderId="17" xfId="0" applyFont="1" applyBorder="1"/>
    <xf numFmtId="17" fontId="0" fillId="0" borderId="17" xfId="0" applyNumberFormat="1" applyBorder="1"/>
    <xf numFmtId="0" fontId="0" fillId="0" borderId="18" xfId="0" applyBorder="1"/>
    <xf numFmtId="170" fontId="2" fillId="0" borderId="17" xfId="5" applyNumberFormat="1" applyFont="1" applyBorder="1" applyAlignment="1">
      <alignment horizontal="center"/>
    </xf>
    <xf numFmtId="0" fontId="0" fillId="0" borderId="17" xfId="0" applyBorder="1" applyAlignment="1">
      <alignment horizontal="right"/>
    </xf>
    <xf numFmtId="15" fontId="3" fillId="0" borderId="17" xfId="0" applyNumberFormat="1" applyFont="1" applyBorder="1" applyAlignment="1">
      <alignment horizontal="right"/>
    </xf>
    <xf numFmtId="0" fontId="0" fillId="0" borderId="17" xfId="0" applyBorder="1"/>
    <xf numFmtId="0" fontId="0" fillId="0" borderId="17" xfId="0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19" xfId="0" applyFont="1" applyBorder="1"/>
    <xf numFmtId="169" fontId="2" fillId="0" borderId="20" xfId="2" applyNumberFormat="1" applyFont="1" applyFill="1" applyBorder="1"/>
    <xf numFmtId="0" fontId="0" fillId="0" borderId="20" xfId="0" applyBorder="1"/>
    <xf numFmtId="0" fontId="12" fillId="0" borderId="20" xfId="0" applyFont="1" applyBorder="1" applyAlignment="1">
      <alignment horizontal="center"/>
    </xf>
    <xf numFmtId="164" fontId="2" fillId="0" borderId="0" xfId="1" applyNumberFormat="1" applyFont="1" applyFill="1" applyBorder="1"/>
    <xf numFmtId="0" fontId="14" fillId="0" borderId="17" xfId="0" applyFont="1" applyBorder="1"/>
    <xf numFmtId="170" fontId="2" fillId="0" borderId="17" xfId="0" applyNumberFormat="1" applyFont="1" applyBorder="1" applyAlignment="1">
      <alignment horizontal="center"/>
    </xf>
    <xf numFmtId="1" fontId="1" fillId="0" borderId="0" xfId="5" applyNumberFormat="1" applyAlignment="1">
      <alignment horizontal="right"/>
    </xf>
    <xf numFmtId="0" fontId="11" fillId="0" borderId="17" xfId="0" applyFont="1" applyBorder="1"/>
    <xf numFmtId="15" fontId="0" fillId="0" borderId="17" xfId="0" applyNumberFormat="1" applyBorder="1"/>
    <xf numFmtId="164" fontId="2" fillId="0" borderId="20" xfId="1" applyNumberFormat="1" applyFont="1" applyFill="1" applyBorder="1"/>
    <xf numFmtId="0" fontId="18" fillId="0" borderId="0" xfId="0" applyFont="1"/>
    <xf numFmtId="0" fontId="2" fillId="0" borderId="17" xfId="0" applyFont="1" applyBorder="1"/>
    <xf numFmtId="0" fontId="2" fillId="0" borderId="19" xfId="0" applyFont="1" applyBorder="1" applyAlignment="1">
      <alignment horizontal="left"/>
    </xf>
    <xf numFmtId="168" fontId="2" fillId="0" borderId="20" xfId="1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2" fillId="0" borderId="16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17" fontId="0" fillId="0" borderId="18" xfId="0" applyNumberFormat="1" applyBorder="1" applyAlignment="1">
      <alignment horizontal="center" vertical="center" wrapText="1"/>
    </xf>
    <xf numFmtId="43" fontId="0" fillId="0" borderId="18" xfId="1" applyFont="1" applyFill="1" applyBorder="1"/>
    <xf numFmtId="168" fontId="9" fillId="0" borderId="18" xfId="0" applyNumberFormat="1" applyFont="1" applyBorder="1"/>
    <xf numFmtId="164" fontId="0" fillId="0" borderId="18" xfId="1" applyNumberFormat="1" applyFont="1" applyFill="1" applyBorder="1"/>
    <xf numFmtId="0" fontId="14" fillId="0" borderId="18" xfId="0" applyFont="1" applyBorder="1" applyAlignment="1">
      <alignment horizontal="right"/>
    </xf>
    <xf numFmtId="169" fontId="0" fillId="0" borderId="18" xfId="2" applyNumberFormat="1" applyFont="1" applyFill="1" applyBorder="1"/>
    <xf numFmtId="169" fontId="9" fillId="0" borderId="18" xfId="2" applyNumberFormat="1" applyFont="1" applyFill="1" applyBorder="1"/>
    <xf numFmtId="0" fontId="12" fillId="0" borderId="2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/>
  </cellXfs>
  <cellStyles count="6">
    <cellStyle name="Comma" xfId="1" builtinId="3"/>
    <cellStyle name="Currency" xfId="2" builtinId="4"/>
    <cellStyle name="Hyperlink" xfId="4" builtinId="8"/>
    <cellStyle name="Normal" xfId="0" builtinId="0"/>
    <cellStyle name="Normal 2" xfId="5" xr:uid="{3E16EE9E-9A2F-4A18-9621-2A748B9D0747}"/>
    <cellStyle name="Percent" xfId="3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eb.ca/sites/default/files/OEB_ltr_2023_inflation%20updates_2022102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rds.oeb.ca/CMWebDrawer/Record/732621/File/document" TargetMode="External"/><Relationship Id="rId1" Type="http://schemas.openxmlformats.org/officeDocument/2006/relationships/hyperlink" Target="https://www.oeb.ca/sites/default/files/OEB-ltr-2021-inflation-updates-20201109.pdf" TargetMode="External"/><Relationship Id="rId6" Type="http://schemas.openxmlformats.org/officeDocument/2006/relationships/hyperlink" Target="https://www.rds.oeb.ca/CMWebDrawer/Record/901406/File/document" TargetMode="External"/><Relationship Id="rId5" Type="http://schemas.openxmlformats.org/officeDocument/2006/relationships/hyperlink" Target="https://www.oeb.ca/sites/default/files/OEBltr_2025%20inflation_updates_20240620.pdf" TargetMode="External"/><Relationship Id="rId4" Type="http://schemas.openxmlformats.org/officeDocument/2006/relationships/hyperlink" Target="https://www.oeb.ca/sites/default/files/OEBltr-2024-inflation-updates-202306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53D1-5079-45A8-9F68-D54AD04DA135}">
  <dimension ref="A1:W120"/>
  <sheetViews>
    <sheetView topLeftCell="A72" zoomScale="55" zoomScaleNormal="55" workbookViewId="0">
      <selection activeCell="A80" sqref="A80"/>
    </sheetView>
  </sheetViews>
  <sheetFormatPr defaultRowHeight="14.5" x14ac:dyDescent="0.35"/>
  <cols>
    <col min="1" max="1" width="16.54296875" bestFit="1" customWidth="1"/>
    <col min="2" max="2" width="20.453125" customWidth="1"/>
    <col min="3" max="3" width="7.81640625" bestFit="1" customWidth="1"/>
    <col min="5" max="5" width="18.81640625" customWidth="1"/>
    <col min="6" max="6" width="15.81640625" bestFit="1" customWidth="1"/>
    <col min="7" max="7" width="21.453125" customWidth="1"/>
    <col min="8" max="8" width="11.453125" customWidth="1"/>
    <col min="9" max="9" width="12.54296875" customWidth="1"/>
    <col min="10" max="10" width="17.1796875" customWidth="1"/>
    <col min="11" max="11" width="15.81640625" bestFit="1" customWidth="1"/>
    <col min="12" max="12" width="17.26953125" customWidth="1"/>
    <col min="13" max="13" width="8.1796875" customWidth="1"/>
    <col min="15" max="15" width="15.1796875" customWidth="1"/>
    <col min="16" max="16" width="15.81640625" customWidth="1"/>
    <col min="17" max="17" width="12" customWidth="1"/>
    <col min="18" max="18" width="9.1796875" customWidth="1"/>
    <col min="20" max="20" width="9.81640625" customWidth="1"/>
    <col min="21" max="21" width="11.1796875" customWidth="1"/>
    <col min="23" max="23" width="10.54296875" bestFit="1" customWidth="1"/>
  </cols>
  <sheetData>
    <row r="1" spans="1:23" x14ac:dyDescent="0.35">
      <c r="A1" s="1"/>
      <c r="B1" s="78"/>
      <c r="F1" s="111"/>
      <c r="G1" s="111"/>
      <c r="H1" s="162"/>
      <c r="I1" s="111"/>
    </row>
    <row r="2" spans="1:23" x14ac:dyDescent="0.35">
      <c r="A2" s="1"/>
      <c r="B2" s="4"/>
      <c r="E2" s="113"/>
      <c r="F2" s="113"/>
      <c r="G2" s="112"/>
      <c r="H2" s="113"/>
      <c r="I2" s="114"/>
    </row>
    <row r="3" spans="1:23" x14ac:dyDescent="0.35">
      <c r="B3" s="3"/>
      <c r="E3" s="113"/>
      <c r="F3" s="113"/>
      <c r="G3" s="112"/>
      <c r="H3" s="113"/>
      <c r="I3" s="114"/>
      <c r="K3" s="115"/>
    </row>
    <row r="4" spans="1:23" ht="18.5" x14ac:dyDescent="0.45">
      <c r="A4" s="163" t="s">
        <v>78</v>
      </c>
      <c r="B4" s="3"/>
      <c r="F4" s="112"/>
      <c r="G4" s="112"/>
      <c r="H4" s="2"/>
      <c r="I4" s="4"/>
      <c r="O4" s="12"/>
    </row>
    <row r="5" spans="1:23" x14ac:dyDescent="0.35">
      <c r="A5" s="117" t="s">
        <v>72</v>
      </c>
      <c r="B5" s="3"/>
      <c r="F5" s="112"/>
      <c r="G5" s="112"/>
      <c r="H5" s="2"/>
      <c r="I5" s="116"/>
      <c r="N5" s="10"/>
    </row>
    <row r="6" spans="1:23" ht="15" thickBot="1" x14ac:dyDescent="0.4">
      <c r="A6" s="5"/>
      <c r="H6" s="8"/>
      <c r="I6" s="7"/>
    </row>
    <row r="7" spans="1:23" x14ac:dyDescent="0.35">
      <c r="A7" s="121" t="s">
        <v>2</v>
      </c>
      <c r="B7" s="122" t="s">
        <v>43</v>
      </c>
      <c r="C7" s="123"/>
      <c r="D7" s="123"/>
      <c r="E7" s="124"/>
      <c r="F7" s="121" t="s">
        <v>2</v>
      </c>
      <c r="G7" s="122" t="s">
        <v>44</v>
      </c>
      <c r="H7" s="123"/>
      <c r="I7" s="123"/>
      <c r="J7" s="124"/>
      <c r="K7" s="121" t="s">
        <v>2</v>
      </c>
      <c r="L7" s="122" t="s">
        <v>45</v>
      </c>
      <c r="M7" s="123"/>
      <c r="N7" s="123"/>
      <c r="O7" s="152"/>
    </row>
    <row r="8" spans="1:23" x14ac:dyDescent="0.35">
      <c r="A8" s="125"/>
      <c r="B8" s="6"/>
      <c r="E8" s="16"/>
      <c r="F8" s="140"/>
      <c r="G8" s="6"/>
      <c r="J8" s="16"/>
      <c r="K8" s="143"/>
      <c r="L8" s="6"/>
      <c r="O8" s="158"/>
    </row>
    <row r="9" spans="1:23" ht="29" x14ac:dyDescent="0.35">
      <c r="A9" s="126" t="s">
        <v>3</v>
      </c>
      <c r="B9" s="98" t="s">
        <v>4</v>
      </c>
      <c r="C9" s="98" t="s">
        <v>5</v>
      </c>
      <c r="D9" s="98" t="s">
        <v>6</v>
      </c>
      <c r="E9" s="98" t="s">
        <v>7</v>
      </c>
      <c r="F9" s="126" t="s">
        <v>3</v>
      </c>
      <c r="G9" s="98" t="s">
        <v>4</v>
      </c>
      <c r="H9" s="98" t="s">
        <v>5</v>
      </c>
      <c r="I9" s="98" t="s">
        <v>8</v>
      </c>
      <c r="J9" s="98" t="s">
        <v>7</v>
      </c>
      <c r="K9" s="126" t="s">
        <v>3</v>
      </c>
      <c r="L9" s="98" t="s">
        <v>4</v>
      </c>
      <c r="M9" s="98" t="s">
        <v>5</v>
      </c>
      <c r="N9" s="98" t="s">
        <v>6</v>
      </c>
      <c r="O9" s="154" t="s">
        <v>7</v>
      </c>
    </row>
    <row r="10" spans="1:23" x14ac:dyDescent="0.35">
      <c r="A10" s="128">
        <v>41274</v>
      </c>
      <c r="B10" s="118">
        <v>209180902.63999999</v>
      </c>
      <c r="C10" s="18"/>
      <c r="F10" s="141">
        <v>41274</v>
      </c>
      <c r="G10" s="72">
        <v>186514840</v>
      </c>
      <c r="H10" s="18"/>
      <c r="K10" s="141">
        <v>42369</v>
      </c>
      <c r="L10" s="72">
        <v>400136175</v>
      </c>
      <c r="M10" s="18"/>
      <c r="O10" s="127"/>
    </row>
    <row r="11" spans="1:23" x14ac:dyDescent="0.35">
      <c r="A11" s="129" t="s">
        <v>9</v>
      </c>
      <c r="B11" s="19">
        <f t="shared" ref="B11:B27" si="0">+B10*(1+(D11*C11/12))</f>
        <v>209180902.63999999</v>
      </c>
      <c r="C11" s="20"/>
      <c r="D11" s="21">
        <v>0.02</v>
      </c>
      <c r="E11" s="22">
        <f t="shared" ref="E11:E31" si="1">+B11-B10</f>
        <v>0</v>
      </c>
      <c r="F11" s="129" t="s">
        <v>9</v>
      </c>
      <c r="G11" s="23">
        <f t="shared" ref="G11:G26" si="2">+G10*(1+(I11*H11/12))</f>
        <v>186514840</v>
      </c>
      <c r="H11" s="20"/>
      <c r="I11" s="21">
        <f t="shared" ref="I11:I31" si="3">D11</f>
        <v>0.02</v>
      </c>
      <c r="J11" s="22">
        <f t="shared" ref="J11:J31" si="4">+G11-G10</f>
        <v>0</v>
      </c>
      <c r="K11" s="129" t="s">
        <v>9</v>
      </c>
      <c r="L11" s="23">
        <f t="shared" ref="L11:L27" si="5">+L10*(1+(N11*M11/12))</f>
        <v>400136175</v>
      </c>
      <c r="M11" s="20"/>
      <c r="N11" s="21">
        <f t="shared" ref="N11:N31" si="6">D11</f>
        <v>0.02</v>
      </c>
      <c r="O11" s="159">
        <f t="shared" ref="O11:O31" si="7">+L11-L10</f>
        <v>0</v>
      </c>
      <c r="W11" s="9"/>
    </row>
    <row r="12" spans="1:23" x14ac:dyDescent="0.35">
      <c r="A12" s="129" t="s">
        <v>10</v>
      </c>
      <c r="B12" s="19">
        <f t="shared" si="0"/>
        <v>213364520.69279999</v>
      </c>
      <c r="C12" s="20">
        <v>12</v>
      </c>
      <c r="D12" s="21">
        <v>0.02</v>
      </c>
      <c r="E12" s="23">
        <f t="shared" si="1"/>
        <v>4183618.0527999997</v>
      </c>
      <c r="F12" s="129" t="s">
        <v>10</v>
      </c>
      <c r="G12" s="23">
        <f t="shared" si="2"/>
        <v>188690846.46666667</v>
      </c>
      <c r="H12" s="20">
        <v>7</v>
      </c>
      <c r="I12" s="21">
        <f t="shared" si="3"/>
        <v>0.02</v>
      </c>
      <c r="J12" s="23">
        <f t="shared" si="4"/>
        <v>2176006.4666666687</v>
      </c>
      <c r="K12" s="129" t="s">
        <v>10</v>
      </c>
      <c r="L12" s="23">
        <f t="shared" si="5"/>
        <v>400136175</v>
      </c>
      <c r="M12" s="20"/>
      <c r="N12" s="21">
        <f t="shared" si="6"/>
        <v>0.02</v>
      </c>
      <c r="O12" s="159">
        <f t="shared" si="7"/>
        <v>0</v>
      </c>
      <c r="W12" s="9"/>
    </row>
    <row r="13" spans="1:23" x14ac:dyDescent="0.35">
      <c r="A13" s="129" t="s">
        <v>11</v>
      </c>
      <c r="B13" s="19">
        <f t="shared" si="0"/>
        <v>217631811.10665599</v>
      </c>
      <c r="C13" s="20">
        <v>12</v>
      </c>
      <c r="D13" s="21">
        <v>0.02</v>
      </c>
      <c r="E13" s="23">
        <f t="shared" si="1"/>
        <v>4267290.4138559997</v>
      </c>
      <c r="F13" s="129" t="s">
        <v>11</v>
      </c>
      <c r="G13" s="23">
        <f t="shared" si="2"/>
        <v>192464663.396</v>
      </c>
      <c r="H13" s="20">
        <v>12</v>
      </c>
      <c r="I13" s="21">
        <f t="shared" si="3"/>
        <v>0.02</v>
      </c>
      <c r="J13" s="23">
        <f t="shared" si="4"/>
        <v>3773816.9293333292</v>
      </c>
      <c r="K13" s="129" t="s">
        <v>11</v>
      </c>
      <c r="L13" s="23">
        <f t="shared" si="5"/>
        <v>400136175</v>
      </c>
      <c r="M13" s="20"/>
      <c r="N13" s="21">
        <f t="shared" si="6"/>
        <v>0.02</v>
      </c>
      <c r="O13" s="159">
        <f t="shared" si="7"/>
        <v>0</v>
      </c>
      <c r="W13" s="9"/>
    </row>
    <row r="14" spans="1:23" x14ac:dyDescent="0.35">
      <c r="A14" s="129" t="s">
        <v>12</v>
      </c>
      <c r="B14" s="19">
        <f t="shared" si="0"/>
        <v>221984447.32878911</v>
      </c>
      <c r="C14" s="20">
        <v>12</v>
      </c>
      <c r="D14" s="21">
        <v>0.02</v>
      </c>
      <c r="E14" s="23">
        <f t="shared" si="1"/>
        <v>4352636.2221331298</v>
      </c>
      <c r="F14" s="129" t="s">
        <v>12</v>
      </c>
      <c r="G14" s="23">
        <f t="shared" si="2"/>
        <v>196313956.66392002</v>
      </c>
      <c r="H14" s="20">
        <v>12</v>
      </c>
      <c r="I14" s="21">
        <f t="shared" si="3"/>
        <v>0.02</v>
      </c>
      <c r="J14" s="23">
        <f t="shared" si="4"/>
        <v>3849293.2679200172</v>
      </c>
      <c r="K14" s="129" t="s">
        <v>12</v>
      </c>
      <c r="L14" s="23">
        <f t="shared" si="5"/>
        <v>400136175</v>
      </c>
      <c r="M14" s="20"/>
      <c r="N14" s="21">
        <f t="shared" si="6"/>
        <v>0.02</v>
      </c>
      <c r="O14" s="159">
        <f t="shared" si="7"/>
        <v>0</v>
      </c>
      <c r="W14" s="9"/>
    </row>
    <row r="15" spans="1:23" x14ac:dyDescent="0.35">
      <c r="A15" s="129" t="s">
        <v>13</v>
      </c>
      <c r="B15" s="19">
        <f t="shared" si="0"/>
        <v>226424136.27536491</v>
      </c>
      <c r="C15" s="20">
        <v>12</v>
      </c>
      <c r="D15" s="21">
        <v>0.02</v>
      </c>
      <c r="E15" s="23">
        <f t="shared" si="1"/>
        <v>4439688.9465757906</v>
      </c>
      <c r="F15" s="129" t="s">
        <v>13</v>
      </c>
      <c r="G15" s="23">
        <f t="shared" si="2"/>
        <v>200240235.79719841</v>
      </c>
      <c r="H15" s="20">
        <v>12</v>
      </c>
      <c r="I15" s="21">
        <f t="shared" si="3"/>
        <v>0.02</v>
      </c>
      <c r="J15" s="23">
        <f t="shared" si="4"/>
        <v>3926279.1332783997</v>
      </c>
      <c r="K15" s="129" t="s">
        <v>13</v>
      </c>
      <c r="L15" s="23">
        <f t="shared" si="5"/>
        <v>400136175</v>
      </c>
      <c r="M15" s="20"/>
      <c r="N15" s="21">
        <f t="shared" si="6"/>
        <v>0.02</v>
      </c>
      <c r="O15" s="159">
        <f t="shared" si="7"/>
        <v>0</v>
      </c>
      <c r="W15" s="9"/>
    </row>
    <row r="16" spans="1:23" x14ac:dyDescent="0.35">
      <c r="A16" s="129" t="s">
        <v>14</v>
      </c>
      <c r="B16" s="19">
        <f t="shared" si="0"/>
        <v>230952619.00087219</v>
      </c>
      <c r="C16" s="20">
        <v>12</v>
      </c>
      <c r="D16" s="21">
        <v>0.02</v>
      </c>
      <c r="E16" s="23">
        <f t="shared" si="1"/>
        <v>4528482.7255072892</v>
      </c>
      <c r="F16" s="129" t="s">
        <v>14</v>
      </c>
      <c r="G16" s="23">
        <f t="shared" si="2"/>
        <v>204245040.51314238</v>
      </c>
      <c r="H16" s="20">
        <v>12</v>
      </c>
      <c r="I16" s="21">
        <f t="shared" si="3"/>
        <v>0.02</v>
      </c>
      <c r="J16" s="23">
        <f t="shared" si="4"/>
        <v>4004804.7159439623</v>
      </c>
      <c r="K16" s="129" t="s">
        <v>14</v>
      </c>
      <c r="L16" s="23">
        <f t="shared" si="5"/>
        <v>408138898.5</v>
      </c>
      <c r="M16" s="142">
        <v>12</v>
      </c>
      <c r="N16" s="21">
        <f t="shared" si="6"/>
        <v>0.02</v>
      </c>
      <c r="O16" s="159">
        <f t="shared" si="7"/>
        <v>8002723.5</v>
      </c>
      <c r="W16" s="9"/>
    </row>
    <row r="17" spans="1:23" x14ac:dyDescent="0.35">
      <c r="A17" s="129" t="s">
        <v>15</v>
      </c>
      <c r="B17" s="19">
        <f t="shared" si="0"/>
        <v>235571671.38088965</v>
      </c>
      <c r="C17" s="20">
        <v>12</v>
      </c>
      <c r="D17" s="21">
        <v>0.02</v>
      </c>
      <c r="E17" s="23">
        <f t="shared" si="1"/>
        <v>4619052.3800174594</v>
      </c>
      <c r="F17" s="129" t="s">
        <v>15</v>
      </c>
      <c r="G17" s="23">
        <f t="shared" si="2"/>
        <v>208329941.32340524</v>
      </c>
      <c r="H17" s="20">
        <v>12</v>
      </c>
      <c r="I17" s="21">
        <f t="shared" si="3"/>
        <v>0.02</v>
      </c>
      <c r="J17" s="23">
        <f t="shared" si="4"/>
        <v>4084900.8102628589</v>
      </c>
      <c r="K17" s="129" t="s">
        <v>15</v>
      </c>
      <c r="L17" s="23">
        <f t="shared" si="5"/>
        <v>416301676.47000003</v>
      </c>
      <c r="M17" s="142">
        <v>12</v>
      </c>
      <c r="N17" s="21">
        <f t="shared" si="6"/>
        <v>0.02</v>
      </c>
      <c r="O17" s="159">
        <f t="shared" si="7"/>
        <v>8162777.9700000286</v>
      </c>
      <c r="W17" s="9"/>
    </row>
    <row r="18" spans="1:23" x14ac:dyDescent="0.35">
      <c r="A18" s="129" t="s">
        <v>16</v>
      </c>
      <c r="B18" s="19">
        <f t="shared" si="0"/>
        <v>240283104.80850744</v>
      </c>
      <c r="C18" s="20">
        <v>12</v>
      </c>
      <c r="D18" s="21">
        <v>0.02</v>
      </c>
      <c r="E18" s="23">
        <f t="shared" si="1"/>
        <v>4711433.4276177883</v>
      </c>
      <c r="F18" s="129" t="s">
        <v>16</v>
      </c>
      <c r="G18" s="23">
        <f t="shared" si="2"/>
        <v>212496540.14987335</v>
      </c>
      <c r="H18" s="20">
        <v>12</v>
      </c>
      <c r="I18" s="21">
        <f t="shared" si="3"/>
        <v>0.02</v>
      </c>
      <c r="J18" s="23">
        <f t="shared" si="4"/>
        <v>4166598.8264681101</v>
      </c>
      <c r="K18" s="129" t="s">
        <v>16</v>
      </c>
      <c r="L18" s="23">
        <f t="shared" si="5"/>
        <v>424627709.99940002</v>
      </c>
      <c r="M18" s="142">
        <v>12</v>
      </c>
      <c r="N18" s="21">
        <f t="shared" si="6"/>
        <v>0.02</v>
      </c>
      <c r="O18" s="159">
        <f t="shared" si="7"/>
        <v>8326033.529399991</v>
      </c>
      <c r="W18" s="9"/>
    </row>
    <row r="19" spans="1:23" x14ac:dyDescent="0.35">
      <c r="A19" s="129" t="s">
        <v>17</v>
      </c>
      <c r="B19" s="19">
        <f t="shared" si="0"/>
        <v>245088766.9046776</v>
      </c>
      <c r="C19" s="20">
        <v>12</v>
      </c>
      <c r="D19" s="21">
        <v>0.02</v>
      </c>
      <c r="E19" s="23">
        <f t="shared" si="1"/>
        <v>4805662.0961701572</v>
      </c>
      <c r="F19" s="129" t="s">
        <v>17</v>
      </c>
      <c r="G19" s="23">
        <f t="shared" si="2"/>
        <v>216746470.95287082</v>
      </c>
      <c r="H19" s="20">
        <v>12</v>
      </c>
      <c r="I19" s="21">
        <f t="shared" si="3"/>
        <v>0.02</v>
      </c>
      <c r="J19" s="23">
        <f t="shared" si="4"/>
        <v>4249930.8029974699</v>
      </c>
      <c r="K19" s="129" t="s">
        <v>17</v>
      </c>
      <c r="L19" s="23">
        <f t="shared" si="5"/>
        <v>433120264.19938803</v>
      </c>
      <c r="M19" s="142">
        <v>12</v>
      </c>
      <c r="N19" s="21">
        <f t="shared" si="6"/>
        <v>0.02</v>
      </c>
      <c r="O19" s="159">
        <f t="shared" si="7"/>
        <v>8492554.1999880075</v>
      </c>
      <c r="W19" s="9"/>
    </row>
    <row r="20" spans="1:23" x14ac:dyDescent="0.35">
      <c r="A20" s="129" t="s">
        <v>18</v>
      </c>
      <c r="B20" s="19">
        <f t="shared" si="0"/>
        <v>249990542.24277115</v>
      </c>
      <c r="C20" s="20">
        <v>12</v>
      </c>
      <c r="D20" s="24">
        <v>0.02</v>
      </c>
      <c r="E20" s="23">
        <f t="shared" si="1"/>
        <v>4901775.338093549</v>
      </c>
      <c r="F20" s="129" t="s">
        <v>18</v>
      </c>
      <c r="G20" s="23">
        <f t="shared" si="2"/>
        <v>221081400.37192824</v>
      </c>
      <c r="H20" s="20">
        <v>12</v>
      </c>
      <c r="I20" s="21">
        <f t="shared" si="3"/>
        <v>0.02</v>
      </c>
      <c r="J20" s="23">
        <f t="shared" si="4"/>
        <v>4334929.4190574288</v>
      </c>
      <c r="K20" s="129" t="s">
        <v>18</v>
      </c>
      <c r="L20" s="23">
        <f t="shared" si="5"/>
        <v>441782669.48337579</v>
      </c>
      <c r="M20" s="142">
        <v>12</v>
      </c>
      <c r="N20" s="21">
        <f t="shared" si="6"/>
        <v>0.02</v>
      </c>
      <c r="O20" s="159">
        <f t="shared" si="7"/>
        <v>8662405.2839877605</v>
      </c>
      <c r="W20" s="9"/>
    </row>
    <row r="21" spans="1:23" x14ac:dyDescent="0.35">
      <c r="A21" s="129" t="s">
        <v>19</v>
      </c>
      <c r="B21" s="19">
        <f t="shared" si="0"/>
        <v>254990353.08762658</v>
      </c>
      <c r="C21" s="20">
        <v>12</v>
      </c>
      <c r="D21" s="25">
        <v>0.02</v>
      </c>
      <c r="E21" s="23">
        <f t="shared" si="1"/>
        <v>4999810.8448554277</v>
      </c>
      <c r="F21" s="129" t="s">
        <v>19</v>
      </c>
      <c r="G21" s="23">
        <f t="shared" si="2"/>
        <v>225503028.37936682</v>
      </c>
      <c r="H21" s="20">
        <v>12</v>
      </c>
      <c r="I21" s="21">
        <f t="shared" si="3"/>
        <v>0.02</v>
      </c>
      <c r="J21" s="23">
        <f t="shared" si="4"/>
        <v>4421628.0074385703</v>
      </c>
      <c r="K21" s="129" t="s">
        <v>19</v>
      </c>
      <c r="L21" s="23">
        <f t="shared" si="5"/>
        <v>450618322.8730433</v>
      </c>
      <c r="M21" s="142">
        <v>12</v>
      </c>
      <c r="N21" s="21">
        <f t="shared" si="6"/>
        <v>0.02</v>
      </c>
      <c r="O21" s="159">
        <f t="shared" si="7"/>
        <v>8835653.389667511</v>
      </c>
      <c r="W21" s="9"/>
    </row>
    <row r="22" spans="1:23" x14ac:dyDescent="0.35">
      <c r="A22" s="129" t="s">
        <v>20</v>
      </c>
      <c r="B22" s="19">
        <f t="shared" si="0"/>
        <v>261365111.91481721</v>
      </c>
      <c r="C22" s="20">
        <v>12</v>
      </c>
      <c r="D22" s="25">
        <v>2.5000000000000001E-2</v>
      </c>
      <c r="E22" s="23">
        <f t="shared" si="1"/>
        <v>6374758.8271906376</v>
      </c>
      <c r="F22" s="129" t="s">
        <v>20</v>
      </c>
      <c r="G22" s="23">
        <f t="shared" si="2"/>
        <v>231140604.08885098</v>
      </c>
      <c r="H22" s="20">
        <v>12</v>
      </c>
      <c r="I22" s="21">
        <f t="shared" si="3"/>
        <v>2.5000000000000001E-2</v>
      </c>
      <c r="J22" s="23">
        <f t="shared" si="4"/>
        <v>5637575.7094841599</v>
      </c>
      <c r="K22" s="129" t="s">
        <v>20</v>
      </c>
      <c r="L22" s="23">
        <f t="shared" si="5"/>
        <v>461883780.94486934</v>
      </c>
      <c r="M22" s="142">
        <v>12</v>
      </c>
      <c r="N22" s="21">
        <f t="shared" si="6"/>
        <v>2.5000000000000001E-2</v>
      </c>
      <c r="O22" s="159">
        <f t="shared" si="7"/>
        <v>11265458.071826041</v>
      </c>
      <c r="W22" s="9"/>
    </row>
    <row r="23" spans="1:23" x14ac:dyDescent="0.35">
      <c r="A23" s="129" t="s">
        <v>21</v>
      </c>
      <c r="B23" s="19">
        <f t="shared" si="0"/>
        <v>271296986.16758031</v>
      </c>
      <c r="C23" s="20">
        <v>12</v>
      </c>
      <c r="D23" s="25">
        <v>3.7999999999999999E-2</v>
      </c>
      <c r="E23" s="23">
        <f t="shared" si="1"/>
        <v>9931874.2527630925</v>
      </c>
      <c r="F23" s="129" t="s">
        <v>21</v>
      </c>
      <c r="G23" s="23">
        <f t="shared" si="2"/>
        <v>239923947.04422733</v>
      </c>
      <c r="H23" s="20">
        <v>12</v>
      </c>
      <c r="I23" s="21">
        <f t="shared" si="3"/>
        <v>3.7999999999999999E-2</v>
      </c>
      <c r="J23" s="23">
        <f t="shared" si="4"/>
        <v>8783342.9553763568</v>
      </c>
      <c r="K23" s="129" t="s">
        <v>21</v>
      </c>
      <c r="L23" s="23">
        <f t="shared" si="5"/>
        <v>479435364.62077439</v>
      </c>
      <c r="M23" s="142">
        <v>12</v>
      </c>
      <c r="N23" s="21">
        <f t="shared" si="6"/>
        <v>3.7999999999999999E-2</v>
      </c>
      <c r="O23" s="159">
        <f t="shared" si="7"/>
        <v>17551583.675905049</v>
      </c>
      <c r="W23" s="9"/>
    </row>
    <row r="24" spans="1:23" x14ac:dyDescent="0.35">
      <c r="A24" s="129" t="s">
        <v>22</v>
      </c>
      <c r="B24" s="19">
        <f t="shared" si="0"/>
        <v>285947023.42062968</v>
      </c>
      <c r="C24" s="20">
        <v>12</v>
      </c>
      <c r="D24" s="25">
        <v>5.3999999999999999E-2</v>
      </c>
      <c r="E24" s="23">
        <f t="shared" si="1"/>
        <v>14650037.253049374</v>
      </c>
      <c r="F24" s="129" t="s">
        <v>22</v>
      </c>
      <c r="G24" s="23">
        <f t="shared" si="2"/>
        <v>252879840.18461561</v>
      </c>
      <c r="H24" s="20">
        <v>12</v>
      </c>
      <c r="I24" s="21">
        <f t="shared" si="3"/>
        <v>5.3999999999999999E-2</v>
      </c>
      <c r="J24" s="23">
        <f t="shared" si="4"/>
        <v>12955893.14038828</v>
      </c>
      <c r="K24" s="129" t="s">
        <v>22</v>
      </c>
      <c r="L24" s="23">
        <f t="shared" si="5"/>
        <v>505324874.31029624</v>
      </c>
      <c r="M24" s="142">
        <v>12</v>
      </c>
      <c r="N24" s="21">
        <f t="shared" si="6"/>
        <v>5.3999999999999999E-2</v>
      </c>
      <c r="O24" s="159">
        <f t="shared" si="7"/>
        <v>25889509.689521849</v>
      </c>
      <c r="W24" s="9"/>
    </row>
    <row r="25" spans="1:23" x14ac:dyDescent="0.35">
      <c r="A25" s="129" t="s">
        <v>23</v>
      </c>
      <c r="B25" s="19">
        <f t="shared" si="0"/>
        <v>296527063.28719294</v>
      </c>
      <c r="C25" s="20">
        <v>12</v>
      </c>
      <c r="D25" s="25">
        <v>3.6999999999999998E-2</v>
      </c>
      <c r="E25" s="23">
        <f t="shared" si="1"/>
        <v>10580039.866563261</v>
      </c>
      <c r="F25" s="129" t="s">
        <v>23</v>
      </c>
      <c r="G25" s="23">
        <f t="shared" si="2"/>
        <v>262236394.27144638</v>
      </c>
      <c r="H25" s="20">
        <v>12</v>
      </c>
      <c r="I25" s="25">
        <f t="shared" si="3"/>
        <v>3.6999999999999998E-2</v>
      </c>
      <c r="J25" s="23">
        <f t="shared" si="4"/>
        <v>9356554.086830765</v>
      </c>
      <c r="K25" s="129" t="s">
        <v>23</v>
      </c>
      <c r="L25" s="23">
        <f t="shared" si="5"/>
        <v>524021894.65977716</v>
      </c>
      <c r="M25" s="142">
        <v>12</v>
      </c>
      <c r="N25" s="25">
        <f t="shared" si="6"/>
        <v>3.6999999999999998E-2</v>
      </c>
      <c r="O25" s="159">
        <f t="shared" si="7"/>
        <v>18697020.349480927</v>
      </c>
      <c r="W25" s="9"/>
    </row>
    <row r="26" spans="1:23" x14ac:dyDescent="0.35">
      <c r="A26" s="129" t="s">
        <v>24</v>
      </c>
      <c r="B26" s="19">
        <f t="shared" si="0"/>
        <v>306905510.50224465</v>
      </c>
      <c r="C26" s="20">
        <v>12</v>
      </c>
      <c r="D26" s="25">
        <v>3.5000000000000003E-2</v>
      </c>
      <c r="E26" s="23">
        <f t="shared" si="1"/>
        <v>10378447.215051711</v>
      </c>
      <c r="F26" s="129" t="s">
        <v>24</v>
      </c>
      <c r="G26" s="23">
        <f t="shared" si="2"/>
        <v>271414668.07094699</v>
      </c>
      <c r="H26" s="20">
        <v>12</v>
      </c>
      <c r="I26" s="25">
        <f t="shared" si="3"/>
        <v>3.5000000000000003E-2</v>
      </c>
      <c r="J26" s="23">
        <f t="shared" si="4"/>
        <v>9178273.7995006144</v>
      </c>
      <c r="K26" s="129" t="s">
        <v>24</v>
      </c>
      <c r="L26" s="23">
        <f t="shared" si="5"/>
        <v>542362660.97286928</v>
      </c>
      <c r="M26" s="142">
        <v>12</v>
      </c>
      <c r="N26" s="25">
        <f t="shared" si="6"/>
        <v>3.5000000000000003E-2</v>
      </c>
      <c r="O26" s="159">
        <f t="shared" si="7"/>
        <v>18340766.313092113</v>
      </c>
      <c r="W26" s="9"/>
    </row>
    <row r="27" spans="1:23" x14ac:dyDescent="0.35">
      <c r="A27" s="129" t="s">
        <v>25</v>
      </c>
      <c r="B27" s="19">
        <f t="shared" si="0"/>
        <v>315805770.30680972</v>
      </c>
      <c r="C27" s="20">
        <v>12</v>
      </c>
      <c r="D27" s="25">
        <v>2.9000000000000001E-2</v>
      </c>
      <c r="E27" s="23">
        <f t="shared" si="1"/>
        <v>8900259.8045650721</v>
      </c>
      <c r="F27" s="129" t="s">
        <v>25</v>
      </c>
      <c r="G27" s="23">
        <f>+G26*(1+(I27*H27/12))</f>
        <v>279285693.4450044</v>
      </c>
      <c r="H27" s="20">
        <v>12</v>
      </c>
      <c r="I27" s="25">
        <f t="shared" si="3"/>
        <v>2.9000000000000001E-2</v>
      </c>
      <c r="J27" s="23">
        <f t="shared" si="4"/>
        <v>7871025.3740574121</v>
      </c>
      <c r="K27" s="129" t="s">
        <v>25</v>
      </c>
      <c r="L27" s="23">
        <f t="shared" si="5"/>
        <v>558091178.14108241</v>
      </c>
      <c r="M27" s="142">
        <v>12</v>
      </c>
      <c r="N27" s="25">
        <f t="shared" si="6"/>
        <v>2.9000000000000001E-2</v>
      </c>
      <c r="O27" s="159">
        <f t="shared" si="7"/>
        <v>15728517.168213129</v>
      </c>
      <c r="W27" s="9"/>
    </row>
    <row r="28" spans="1:23" x14ac:dyDescent="0.35">
      <c r="A28" s="129" t="s">
        <v>26</v>
      </c>
      <c r="B28" s="19">
        <f>+B27*(1+(D28*C28/12))</f>
        <v>324964137.64570719</v>
      </c>
      <c r="C28" s="20">
        <v>12</v>
      </c>
      <c r="D28" s="25">
        <f>D27</f>
        <v>2.9000000000000001E-2</v>
      </c>
      <c r="E28" s="23">
        <f t="shared" si="1"/>
        <v>9158367.3388974667</v>
      </c>
      <c r="F28" s="129" t="s">
        <v>26</v>
      </c>
      <c r="G28" s="23">
        <f>+G27*(1+(I28*H28/12))</f>
        <v>287384978.55490953</v>
      </c>
      <c r="H28" s="20">
        <v>12</v>
      </c>
      <c r="I28" s="25">
        <f t="shared" si="3"/>
        <v>2.9000000000000001E-2</v>
      </c>
      <c r="J28" s="23">
        <f t="shared" si="4"/>
        <v>8099285.1099051237</v>
      </c>
      <c r="K28" s="129" t="s">
        <v>26</v>
      </c>
      <c r="L28" s="23">
        <f>+L27*(1+(N28*M28/12))</f>
        <v>574275822.30717373</v>
      </c>
      <c r="M28" s="142">
        <v>12</v>
      </c>
      <c r="N28" s="25">
        <f t="shared" si="6"/>
        <v>2.9000000000000001E-2</v>
      </c>
      <c r="O28" s="159">
        <f t="shared" si="7"/>
        <v>16184644.166091323</v>
      </c>
      <c r="W28" s="9"/>
    </row>
    <row r="29" spans="1:23" x14ac:dyDescent="0.35">
      <c r="A29" s="129" t="s">
        <v>27</v>
      </c>
      <c r="B29" s="19">
        <f>+B28*(1+(D29*C29/12))</f>
        <v>334388097.63743269</v>
      </c>
      <c r="C29" s="20">
        <v>12</v>
      </c>
      <c r="D29" s="25">
        <f>D28</f>
        <v>2.9000000000000001E-2</v>
      </c>
      <c r="E29" s="23">
        <f t="shared" si="1"/>
        <v>9423959.9917255044</v>
      </c>
      <c r="F29" s="129" t="s">
        <v>27</v>
      </c>
      <c r="G29" s="23">
        <f>+G28*(1+(I29*H29/12))</f>
        <v>295719142.93300188</v>
      </c>
      <c r="H29" s="20">
        <v>12</v>
      </c>
      <c r="I29" s="25">
        <f t="shared" si="3"/>
        <v>2.9000000000000001E-2</v>
      </c>
      <c r="J29" s="23">
        <f t="shared" si="4"/>
        <v>8334164.3780923486</v>
      </c>
      <c r="K29" s="129" t="s">
        <v>27</v>
      </c>
      <c r="L29" s="23">
        <f>+L28*(1+(N29*M29/12))</f>
        <v>590929821.1540817</v>
      </c>
      <c r="M29" s="142">
        <v>12</v>
      </c>
      <c r="N29" s="25">
        <f t="shared" si="6"/>
        <v>2.9000000000000001E-2</v>
      </c>
      <c r="O29" s="159">
        <f t="shared" si="7"/>
        <v>16653998.846907973</v>
      </c>
      <c r="W29" s="9"/>
    </row>
    <row r="30" spans="1:23" x14ac:dyDescent="0.35">
      <c r="A30" s="129" t="s">
        <v>28</v>
      </c>
      <c r="B30" s="19">
        <f>+B29*(1+(D30*C30/12))</f>
        <v>334388097.63743269</v>
      </c>
      <c r="C30" s="20"/>
      <c r="D30" s="25">
        <f>D29</f>
        <v>2.9000000000000001E-2</v>
      </c>
      <c r="E30" s="23">
        <f t="shared" si="1"/>
        <v>0</v>
      </c>
      <c r="F30" s="129" t="s">
        <v>28</v>
      </c>
      <c r="G30" s="23">
        <f>+G29*(1+(I30*H30/12))</f>
        <v>295719142.93300188</v>
      </c>
      <c r="H30" s="20"/>
      <c r="I30" s="25">
        <f t="shared" si="3"/>
        <v>2.9000000000000001E-2</v>
      </c>
      <c r="J30" s="23">
        <f t="shared" si="4"/>
        <v>0</v>
      </c>
      <c r="K30" s="129" t="s">
        <v>28</v>
      </c>
      <c r="L30" s="23">
        <f>+L29*(1+(N30*M30/12))</f>
        <v>590929821.1540817</v>
      </c>
      <c r="M30" s="20"/>
      <c r="N30" s="25">
        <f t="shared" si="6"/>
        <v>2.9000000000000001E-2</v>
      </c>
      <c r="O30" s="159">
        <f t="shared" si="7"/>
        <v>0</v>
      </c>
      <c r="W30" s="9"/>
    </row>
    <row r="31" spans="1:23" x14ac:dyDescent="0.35">
      <c r="A31" s="130" t="e">
        <f>#REF!</f>
        <v>#REF!</v>
      </c>
      <c r="B31" s="19">
        <f>+B30*(1+(D31*C31/12))</f>
        <v>334388097.63743269</v>
      </c>
      <c r="C31" s="20"/>
      <c r="D31" s="25">
        <f>D29</f>
        <v>2.9000000000000001E-2</v>
      </c>
      <c r="E31" s="23">
        <f t="shared" si="1"/>
        <v>0</v>
      </c>
      <c r="F31" s="130" t="e">
        <f>#REF!</f>
        <v>#REF!</v>
      </c>
      <c r="G31" s="23">
        <f>+G30*(1+(I31*H31/12))</f>
        <v>295719142.93300188</v>
      </c>
      <c r="H31" s="20"/>
      <c r="I31" s="25">
        <f t="shared" si="3"/>
        <v>2.9000000000000001E-2</v>
      </c>
      <c r="J31" s="23">
        <f t="shared" si="4"/>
        <v>0</v>
      </c>
      <c r="K31" s="130" t="e">
        <f>#REF!</f>
        <v>#REF!</v>
      </c>
      <c r="L31" s="23">
        <f>+L30*(1+(N31*M31/12))</f>
        <v>590929821.1540817</v>
      </c>
      <c r="M31" s="20"/>
      <c r="N31" s="25">
        <f t="shared" si="6"/>
        <v>2.9000000000000001E-2</v>
      </c>
      <c r="O31" s="159">
        <f t="shared" si="7"/>
        <v>0</v>
      </c>
      <c r="W31" s="9"/>
    </row>
    <row r="32" spans="1:23" x14ac:dyDescent="0.35">
      <c r="A32" s="129"/>
      <c r="B32" s="19"/>
      <c r="C32" s="26"/>
      <c r="D32" s="27" t="s">
        <v>29</v>
      </c>
      <c r="E32" s="119">
        <f>SUM(E11:E31)</f>
        <v>125207194.99743271</v>
      </c>
      <c r="F32" s="129"/>
      <c r="G32" s="22"/>
      <c r="H32" s="26"/>
      <c r="I32" s="27" t="s">
        <v>29</v>
      </c>
      <c r="J32" s="119">
        <f>SUM(J11:J31)</f>
        <v>109204302.93300188</v>
      </c>
      <c r="K32" s="129"/>
      <c r="L32" s="22"/>
      <c r="M32" s="26"/>
      <c r="N32" s="27" t="s">
        <v>29</v>
      </c>
      <c r="O32" s="160">
        <f>SUM(O11:O31)</f>
        <v>190793646.1540817</v>
      </c>
    </row>
    <row r="33" spans="1:21" x14ac:dyDescent="0.35">
      <c r="A33" s="131"/>
      <c r="B33" s="19"/>
      <c r="D33" s="28"/>
      <c r="E33" s="22"/>
      <c r="F33" s="132"/>
      <c r="G33" s="23"/>
      <c r="H33" s="26"/>
      <c r="I33" s="28"/>
      <c r="J33" s="23"/>
      <c r="K33" s="144"/>
      <c r="L33" s="92"/>
      <c r="M33" s="26"/>
      <c r="N33" s="28"/>
      <c r="O33" s="155"/>
    </row>
    <row r="34" spans="1:21" x14ac:dyDescent="0.35">
      <c r="A34" s="131"/>
      <c r="B34" s="19"/>
      <c r="F34" s="131"/>
      <c r="K34" s="131"/>
      <c r="L34" s="31"/>
      <c r="O34" s="127"/>
    </row>
    <row r="35" spans="1:21" x14ac:dyDescent="0.35">
      <c r="A35" s="132" t="s">
        <v>30</v>
      </c>
      <c r="B35" s="29">
        <f>+B10</f>
        <v>209180902.63999999</v>
      </c>
      <c r="F35" s="132" t="s">
        <v>30</v>
      </c>
      <c r="G35" s="68">
        <f>+G10</f>
        <v>186514840</v>
      </c>
      <c r="K35" s="132" t="s">
        <v>30</v>
      </c>
      <c r="L35" s="68">
        <f>+L10</f>
        <v>400136175</v>
      </c>
      <c r="O35" s="127"/>
    </row>
    <row r="36" spans="1:21" x14ac:dyDescent="0.35">
      <c r="A36" s="132" t="s">
        <v>31</v>
      </c>
      <c r="B36" s="30">
        <f>E32</f>
        <v>125207194.99743271</v>
      </c>
      <c r="F36" s="132" t="s">
        <v>31</v>
      </c>
      <c r="G36" s="69">
        <f>J32</f>
        <v>109204302.93300188</v>
      </c>
      <c r="H36" s="70">
        <f>G36/1000</f>
        <v>109204.30293300188</v>
      </c>
      <c r="K36" s="132" t="s">
        <v>31</v>
      </c>
      <c r="L36" s="69">
        <f>O32</f>
        <v>190793646.1540817</v>
      </c>
      <c r="O36" s="127"/>
    </row>
    <row r="37" spans="1:21" s="10" customFormat="1" x14ac:dyDescent="0.35">
      <c r="A37" s="133" t="s">
        <v>32</v>
      </c>
      <c r="B37" s="120">
        <f>+B35+B36</f>
        <v>334388097.63743269</v>
      </c>
      <c r="F37" s="133" t="s">
        <v>32</v>
      </c>
      <c r="G37" s="139">
        <f>+G35+G36</f>
        <v>295719142.93300188</v>
      </c>
      <c r="K37" s="133" t="s">
        <v>32</v>
      </c>
      <c r="L37" s="139">
        <f>+L35+L36</f>
        <v>590929821.1540817</v>
      </c>
      <c r="O37" s="134"/>
      <c r="P37"/>
      <c r="Q37"/>
      <c r="R37"/>
      <c r="S37"/>
      <c r="T37"/>
      <c r="U37"/>
    </row>
    <row r="38" spans="1:21" x14ac:dyDescent="0.35">
      <c r="A38" s="131"/>
      <c r="B38" s="31"/>
      <c r="F38" s="131"/>
      <c r="K38" s="131"/>
      <c r="L38" s="31"/>
      <c r="O38" s="127"/>
    </row>
    <row r="39" spans="1:21" x14ac:dyDescent="0.35">
      <c r="A39" s="131" t="s">
        <v>33</v>
      </c>
      <c r="B39" s="79">
        <v>66</v>
      </c>
      <c r="F39" s="131" t="s">
        <v>33</v>
      </c>
      <c r="G39" s="79">
        <v>180</v>
      </c>
      <c r="K39" s="131" t="s">
        <v>33</v>
      </c>
      <c r="L39" s="79">
        <v>248</v>
      </c>
      <c r="O39" s="127"/>
    </row>
    <row r="40" spans="1:21" ht="15" thickBot="1" x14ac:dyDescent="0.4">
      <c r="A40" s="135" t="s">
        <v>34</v>
      </c>
      <c r="B40" s="136">
        <f>+B37/B39</f>
        <v>5066486.3278398896</v>
      </c>
      <c r="C40" s="137"/>
      <c r="D40" s="138"/>
      <c r="E40" s="138"/>
      <c r="F40" s="135" t="s">
        <v>34</v>
      </c>
      <c r="G40" s="136">
        <f>+G37/G39</f>
        <v>1642884.1274055659</v>
      </c>
      <c r="H40" s="137"/>
      <c r="I40" s="138"/>
      <c r="J40" s="138"/>
      <c r="K40" s="135" t="s">
        <v>34</v>
      </c>
      <c r="L40" s="145">
        <f>+L37/L39</f>
        <v>2382781.5369116198</v>
      </c>
      <c r="M40" s="137"/>
      <c r="N40" s="138"/>
      <c r="O40" s="161"/>
    </row>
    <row r="41" spans="1:21" x14ac:dyDescent="0.35">
      <c r="A41" s="6" t="s">
        <v>35</v>
      </c>
    </row>
    <row r="43" spans="1:21" ht="31" x14ac:dyDescent="0.7">
      <c r="A43" s="163" t="s">
        <v>79</v>
      </c>
      <c r="E43" s="146"/>
    </row>
    <row r="44" spans="1:21" ht="15" thickBot="1" x14ac:dyDescent="0.4">
      <c r="A44" s="5" t="s">
        <v>1</v>
      </c>
    </row>
    <row r="45" spans="1:21" x14ac:dyDescent="0.35">
      <c r="A45" s="121" t="s">
        <v>2</v>
      </c>
      <c r="B45" s="122" t="s">
        <v>73</v>
      </c>
      <c r="C45" s="123"/>
      <c r="D45" s="123"/>
      <c r="E45" s="124"/>
      <c r="F45" s="121" t="s">
        <v>2</v>
      </c>
      <c r="G45" s="122" t="s">
        <v>74</v>
      </c>
      <c r="H45" s="123"/>
      <c r="I45" s="123"/>
      <c r="J45" s="152"/>
    </row>
    <row r="46" spans="1:21" x14ac:dyDescent="0.35">
      <c r="A46" s="147"/>
      <c r="B46" s="1"/>
      <c r="E46" s="14"/>
      <c r="F46" s="147"/>
      <c r="G46" s="1"/>
      <c r="J46" s="153"/>
    </row>
    <row r="47" spans="1:21" ht="29" x14ac:dyDescent="0.35">
      <c r="A47" s="126" t="s">
        <v>3</v>
      </c>
      <c r="B47" s="98" t="s">
        <v>4</v>
      </c>
      <c r="C47" s="98" t="s">
        <v>5</v>
      </c>
      <c r="D47" s="98" t="s">
        <v>6</v>
      </c>
      <c r="E47" s="98" t="s">
        <v>7</v>
      </c>
      <c r="F47" s="126" t="s">
        <v>3</v>
      </c>
      <c r="G47" s="98" t="s">
        <v>4</v>
      </c>
      <c r="H47" s="98" t="s">
        <v>5</v>
      </c>
      <c r="I47" s="98" t="s">
        <v>8</v>
      </c>
      <c r="J47" s="154" t="s">
        <v>7</v>
      </c>
    </row>
    <row r="48" spans="1:21" x14ac:dyDescent="0.35">
      <c r="A48" s="141">
        <v>43195</v>
      </c>
      <c r="B48" s="97">
        <f>124.739977660945+6.933</f>
        <v>131.67297766094501</v>
      </c>
      <c r="C48" s="18"/>
      <c r="F48" s="141">
        <v>46174</v>
      </c>
      <c r="G48" s="97">
        <v>124.011717</v>
      </c>
      <c r="H48" s="18"/>
      <c r="J48" s="127"/>
    </row>
    <row r="49" spans="1:23" x14ac:dyDescent="0.35">
      <c r="A49" s="129" t="s">
        <v>9</v>
      </c>
      <c r="B49" s="22">
        <f t="shared" ref="B49:B65" si="8">+B48*(1+(D49*C49/12))</f>
        <v>131.67297766094501</v>
      </c>
      <c r="C49" s="20"/>
      <c r="D49" s="21">
        <v>0.02</v>
      </c>
      <c r="E49" s="22">
        <f t="shared" ref="E49:E69" si="9">+B49-B48</f>
        <v>0</v>
      </c>
      <c r="F49" s="129" t="s">
        <v>9</v>
      </c>
      <c r="G49" s="22">
        <f t="shared" ref="G49:G68" si="10">+G48*(1+(I49*H49/12))</f>
        <v>124.011717</v>
      </c>
      <c r="H49" s="20"/>
      <c r="I49" s="21">
        <f t="shared" ref="I49:I69" si="11">D49</f>
        <v>0.02</v>
      </c>
      <c r="J49" s="155">
        <f t="shared" ref="J49:J69" si="12">+G49-G48</f>
        <v>0</v>
      </c>
      <c r="W49" s="9"/>
    </row>
    <row r="50" spans="1:23" x14ac:dyDescent="0.35">
      <c r="A50" s="129" t="s">
        <v>10</v>
      </c>
      <c r="B50" s="22">
        <f t="shared" si="8"/>
        <v>131.67297766094501</v>
      </c>
      <c r="C50" s="20"/>
      <c r="D50" s="21">
        <v>0.02</v>
      </c>
      <c r="E50" s="22">
        <f t="shared" si="9"/>
        <v>0</v>
      </c>
      <c r="F50" s="129" t="s">
        <v>10</v>
      </c>
      <c r="G50" s="22">
        <f t="shared" si="10"/>
        <v>124.011717</v>
      </c>
      <c r="H50" s="20"/>
      <c r="I50" s="21">
        <f t="shared" si="11"/>
        <v>0.02</v>
      </c>
      <c r="J50" s="155">
        <f t="shared" si="12"/>
        <v>0</v>
      </c>
      <c r="W50" s="9"/>
    </row>
    <row r="51" spans="1:23" x14ac:dyDescent="0.35">
      <c r="A51" s="129" t="s">
        <v>11</v>
      </c>
      <c r="B51" s="22">
        <f t="shared" si="8"/>
        <v>131.67297766094501</v>
      </c>
      <c r="C51" s="20"/>
      <c r="D51" s="21">
        <v>0.02</v>
      </c>
      <c r="E51" s="22">
        <f t="shared" si="9"/>
        <v>0</v>
      </c>
      <c r="F51" s="129" t="s">
        <v>11</v>
      </c>
      <c r="G51" s="22">
        <f t="shared" si="10"/>
        <v>124.011717</v>
      </c>
      <c r="H51" s="20"/>
      <c r="I51" s="21">
        <f t="shared" si="11"/>
        <v>0.02</v>
      </c>
      <c r="J51" s="155">
        <f t="shared" si="12"/>
        <v>0</v>
      </c>
      <c r="W51" s="9"/>
    </row>
    <row r="52" spans="1:23" x14ac:dyDescent="0.35">
      <c r="A52" s="129" t="s">
        <v>12</v>
      </c>
      <c r="B52" s="22">
        <f t="shared" si="8"/>
        <v>131.67297766094501</v>
      </c>
      <c r="C52" s="20"/>
      <c r="D52" s="21">
        <v>0.02</v>
      </c>
      <c r="E52" s="22">
        <f t="shared" si="9"/>
        <v>0</v>
      </c>
      <c r="F52" s="129" t="s">
        <v>12</v>
      </c>
      <c r="G52" s="22">
        <f t="shared" si="10"/>
        <v>124.011717</v>
      </c>
      <c r="H52" s="20"/>
      <c r="I52" s="21">
        <f t="shared" si="11"/>
        <v>0.02</v>
      </c>
      <c r="J52" s="155">
        <f t="shared" si="12"/>
        <v>0</v>
      </c>
      <c r="W52" s="9"/>
    </row>
    <row r="53" spans="1:23" x14ac:dyDescent="0.35">
      <c r="A53" s="129" t="s">
        <v>13</v>
      </c>
      <c r="B53" s="22">
        <f t="shared" si="8"/>
        <v>131.67297766094501</v>
      </c>
      <c r="C53" s="20"/>
      <c r="D53" s="21">
        <v>0.02</v>
      </c>
      <c r="E53" s="22">
        <f t="shared" si="9"/>
        <v>0</v>
      </c>
      <c r="F53" s="129" t="s">
        <v>13</v>
      </c>
      <c r="G53" s="22">
        <f t="shared" si="10"/>
        <v>124.011717</v>
      </c>
      <c r="H53" s="20"/>
      <c r="I53" s="21">
        <f t="shared" si="11"/>
        <v>0.02</v>
      </c>
      <c r="J53" s="155">
        <f t="shared" si="12"/>
        <v>0</v>
      </c>
      <c r="W53" s="9"/>
    </row>
    <row r="54" spans="1:23" x14ac:dyDescent="0.35">
      <c r="A54" s="129" t="s">
        <v>14</v>
      </c>
      <c r="B54" s="22">
        <f t="shared" si="8"/>
        <v>131.67297766094501</v>
      </c>
      <c r="C54" s="20"/>
      <c r="D54" s="21">
        <v>0.02</v>
      </c>
      <c r="E54" s="22">
        <f t="shared" si="9"/>
        <v>0</v>
      </c>
      <c r="F54" s="129" t="s">
        <v>14</v>
      </c>
      <c r="G54" s="22">
        <f>+G53*(1+(I54*H54/12))</f>
        <v>124.011717</v>
      </c>
      <c r="H54" s="20"/>
      <c r="I54" s="21">
        <f t="shared" si="11"/>
        <v>0.02</v>
      </c>
      <c r="J54" s="155">
        <f t="shared" si="12"/>
        <v>0</v>
      </c>
      <c r="W54" s="9"/>
    </row>
    <row r="55" spans="1:23" x14ac:dyDescent="0.35">
      <c r="A55" s="129" t="s">
        <v>15</v>
      </c>
      <c r="B55" s="22">
        <f t="shared" si="8"/>
        <v>131.67297766094501</v>
      </c>
      <c r="C55" s="20"/>
      <c r="D55" s="21">
        <v>0.02</v>
      </c>
      <c r="E55" s="22">
        <f t="shared" si="9"/>
        <v>0</v>
      </c>
      <c r="F55" s="129" t="s">
        <v>15</v>
      </c>
      <c r="G55" s="22">
        <f t="shared" si="10"/>
        <v>124.011717</v>
      </c>
      <c r="H55" s="20"/>
      <c r="I55" s="21">
        <f t="shared" si="11"/>
        <v>0.02</v>
      </c>
      <c r="J55" s="155">
        <f t="shared" si="12"/>
        <v>0</v>
      </c>
      <c r="W55" s="9"/>
    </row>
    <row r="56" spans="1:23" x14ac:dyDescent="0.35">
      <c r="A56" s="129" t="s">
        <v>16</v>
      </c>
      <c r="B56" s="22">
        <f t="shared" si="8"/>
        <v>133.64807232585918</v>
      </c>
      <c r="C56" s="20">
        <v>9</v>
      </c>
      <c r="D56" s="21">
        <v>0.02</v>
      </c>
      <c r="E56" s="22">
        <f t="shared" si="9"/>
        <v>1.9750946649141667</v>
      </c>
      <c r="F56" s="129" t="s">
        <v>16</v>
      </c>
      <c r="G56" s="22">
        <f t="shared" si="10"/>
        <v>124.011717</v>
      </c>
      <c r="H56" s="20"/>
      <c r="I56" s="21">
        <f t="shared" si="11"/>
        <v>0.02</v>
      </c>
      <c r="J56" s="155">
        <f t="shared" si="12"/>
        <v>0</v>
      </c>
      <c r="W56" s="9"/>
    </row>
    <row r="57" spans="1:23" x14ac:dyDescent="0.35">
      <c r="A57" s="129" t="s">
        <v>17</v>
      </c>
      <c r="B57" s="22">
        <f t="shared" si="8"/>
        <v>136.32103377237635</v>
      </c>
      <c r="C57" s="20">
        <v>12</v>
      </c>
      <c r="D57" s="21">
        <v>0.02</v>
      </c>
      <c r="E57" s="22">
        <f t="shared" si="9"/>
        <v>2.6729614465171778</v>
      </c>
      <c r="F57" s="129" t="s">
        <v>17</v>
      </c>
      <c r="G57" s="22">
        <f t="shared" si="10"/>
        <v>124.011717</v>
      </c>
      <c r="H57" s="20"/>
      <c r="I57" s="21">
        <f t="shared" si="11"/>
        <v>0.02</v>
      </c>
      <c r="J57" s="155">
        <f t="shared" si="12"/>
        <v>0</v>
      </c>
      <c r="W57" s="9"/>
    </row>
    <row r="58" spans="1:23" x14ac:dyDescent="0.35">
      <c r="A58" s="129" t="s">
        <v>18</v>
      </c>
      <c r="B58" s="22">
        <f t="shared" si="8"/>
        <v>139.0474544478239</v>
      </c>
      <c r="C58" s="20">
        <v>12</v>
      </c>
      <c r="D58" s="24">
        <v>0.02</v>
      </c>
      <c r="E58" s="22">
        <f t="shared" si="9"/>
        <v>2.7264206754475424</v>
      </c>
      <c r="F58" s="129" t="s">
        <v>18</v>
      </c>
      <c r="G58" s="22">
        <f t="shared" si="10"/>
        <v>124.011717</v>
      </c>
      <c r="H58" s="20"/>
      <c r="I58" s="21">
        <f t="shared" si="11"/>
        <v>0.02</v>
      </c>
      <c r="J58" s="155">
        <f t="shared" si="12"/>
        <v>0</v>
      </c>
      <c r="W58" s="9"/>
    </row>
    <row r="59" spans="1:23" x14ac:dyDescent="0.35">
      <c r="A59" s="129" t="s">
        <v>19</v>
      </c>
      <c r="B59" s="22">
        <f t="shared" si="8"/>
        <v>141.82840353678037</v>
      </c>
      <c r="C59" s="20">
        <v>12</v>
      </c>
      <c r="D59" s="25">
        <v>0.02</v>
      </c>
      <c r="E59" s="22">
        <f t="shared" si="9"/>
        <v>2.7809490889564756</v>
      </c>
      <c r="F59" s="129" t="s">
        <v>19</v>
      </c>
      <c r="G59" s="22">
        <f t="shared" si="10"/>
        <v>124.011717</v>
      </c>
      <c r="H59" s="20"/>
      <c r="I59" s="21">
        <f t="shared" si="11"/>
        <v>0.02</v>
      </c>
      <c r="J59" s="155">
        <f t="shared" si="12"/>
        <v>0</v>
      </c>
      <c r="W59" s="9"/>
    </row>
    <row r="60" spans="1:23" x14ac:dyDescent="0.35">
      <c r="A60" s="129" t="s">
        <v>20</v>
      </c>
      <c r="B60" s="22">
        <f t="shared" si="8"/>
        <v>145.37411362519987</v>
      </c>
      <c r="C60" s="20">
        <v>12</v>
      </c>
      <c r="D60" s="25">
        <v>2.5000000000000001E-2</v>
      </c>
      <c r="E60" s="22">
        <f t="shared" si="9"/>
        <v>3.5457100884194972</v>
      </c>
      <c r="F60" s="129" t="s">
        <v>20</v>
      </c>
      <c r="G60" s="22">
        <f t="shared" si="10"/>
        <v>124.011717</v>
      </c>
      <c r="H60" s="20"/>
      <c r="I60" s="21">
        <f t="shared" si="11"/>
        <v>2.5000000000000001E-2</v>
      </c>
      <c r="J60" s="155">
        <f t="shared" si="12"/>
        <v>0</v>
      </c>
      <c r="W60" s="9"/>
    </row>
    <row r="61" spans="1:23" x14ac:dyDescent="0.35">
      <c r="A61" s="129" t="s">
        <v>21</v>
      </c>
      <c r="B61" s="22">
        <f t="shared" si="8"/>
        <v>150.89832994295747</v>
      </c>
      <c r="C61" s="20">
        <v>12</v>
      </c>
      <c r="D61" s="25">
        <v>3.7999999999999999E-2</v>
      </c>
      <c r="E61" s="22">
        <f t="shared" si="9"/>
        <v>5.524216317757606</v>
      </c>
      <c r="F61" s="129" t="s">
        <v>21</v>
      </c>
      <c r="G61" s="22">
        <f t="shared" si="10"/>
        <v>124.011717</v>
      </c>
      <c r="H61" s="20"/>
      <c r="I61" s="21">
        <f t="shared" si="11"/>
        <v>3.7999999999999999E-2</v>
      </c>
      <c r="J61" s="155">
        <f t="shared" si="12"/>
        <v>0</v>
      </c>
      <c r="W61" s="9"/>
    </row>
    <row r="62" spans="1:23" x14ac:dyDescent="0.35">
      <c r="A62" s="129" t="s">
        <v>22</v>
      </c>
      <c r="B62" s="22">
        <f t="shared" si="8"/>
        <v>159.04683975987717</v>
      </c>
      <c r="C62" s="20">
        <v>12</v>
      </c>
      <c r="D62" s="25">
        <v>5.3999999999999999E-2</v>
      </c>
      <c r="E62" s="22">
        <f t="shared" si="9"/>
        <v>8.1485098169196988</v>
      </c>
      <c r="F62" s="129" t="s">
        <v>22</v>
      </c>
      <c r="G62" s="22">
        <f t="shared" si="10"/>
        <v>124.011717</v>
      </c>
      <c r="H62" s="20"/>
      <c r="I62" s="21">
        <f t="shared" si="11"/>
        <v>5.3999999999999999E-2</v>
      </c>
      <c r="J62" s="155">
        <f t="shared" si="12"/>
        <v>0</v>
      </c>
      <c r="W62" s="9"/>
    </row>
    <row r="63" spans="1:23" x14ac:dyDescent="0.35">
      <c r="A63" s="129" t="s">
        <v>23</v>
      </c>
      <c r="B63" s="22">
        <f t="shared" si="8"/>
        <v>164.93157283099262</v>
      </c>
      <c r="C63" s="20">
        <v>12</v>
      </c>
      <c r="D63" s="25">
        <v>3.6999999999999998E-2</v>
      </c>
      <c r="E63" s="22">
        <f t="shared" si="9"/>
        <v>5.8847330711154484</v>
      </c>
      <c r="F63" s="129" t="s">
        <v>23</v>
      </c>
      <c r="G63" s="22">
        <f t="shared" si="10"/>
        <v>124.011717</v>
      </c>
      <c r="H63" s="20"/>
      <c r="I63" s="25">
        <f t="shared" si="11"/>
        <v>3.6999999999999998E-2</v>
      </c>
      <c r="J63" s="155">
        <f t="shared" si="12"/>
        <v>0</v>
      </c>
      <c r="W63" s="9"/>
    </row>
    <row r="64" spans="1:23" x14ac:dyDescent="0.35">
      <c r="A64" s="129" t="s">
        <v>24</v>
      </c>
      <c r="B64" s="22">
        <f t="shared" si="8"/>
        <v>170.70417788007734</v>
      </c>
      <c r="C64" s="20">
        <v>12</v>
      </c>
      <c r="D64" s="25">
        <v>3.5000000000000003E-2</v>
      </c>
      <c r="E64" s="22">
        <f t="shared" si="9"/>
        <v>5.7726050490847172</v>
      </c>
      <c r="F64" s="129" t="s">
        <v>24</v>
      </c>
      <c r="G64" s="22">
        <f t="shared" si="10"/>
        <v>126.54362288875001</v>
      </c>
      <c r="H64" s="20">
        <v>7</v>
      </c>
      <c r="I64" s="25">
        <f t="shared" si="11"/>
        <v>3.5000000000000003E-2</v>
      </c>
      <c r="J64" s="155">
        <f t="shared" si="12"/>
        <v>2.5319058887500034</v>
      </c>
      <c r="W64" s="9"/>
    </row>
    <row r="65" spans="1:23" x14ac:dyDescent="0.35">
      <c r="A65" s="129" t="s">
        <v>25</v>
      </c>
      <c r="B65" s="22">
        <f t="shared" si="8"/>
        <v>175.65459903859957</v>
      </c>
      <c r="C65" s="20">
        <v>12</v>
      </c>
      <c r="D65" s="25">
        <v>2.9000000000000001E-2</v>
      </c>
      <c r="E65" s="22">
        <f t="shared" si="9"/>
        <v>4.9504211585222322</v>
      </c>
      <c r="F65" s="129" t="s">
        <v>25</v>
      </c>
      <c r="G65" s="22">
        <f t="shared" si="10"/>
        <v>130.21338795252376</v>
      </c>
      <c r="H65" s="20">
        <v>12</v>
      </c>
      <c r="I65" s="25">
        <f t="shared" si="11"/>
        <v>2.9000000000000001E-2</v>
      </c>
      <c r="J65" s="155">
        <f t="shared" si="12"/>
        <v>3.6697650637737524</v>
      </c>
      <c r="W65" s="9"/>
    </row>
    <row r="66" spans="1:23" x14ac:dyDescent="0.35">
      <c r="A66" s="129" t="s">
        <v>26</v>
      </c>
      <c r="B66" s="22">
        <f>+B65*(1+(D66*C66/12))</f>
        <v>180.74858241071894</v>
      </c>
      <c r="C66" s="20">
        <v>12</v>
      </c>
      <c r="D66" s="25">
        <f>D65</f>
        <v>2.9000000000000001E-2</v>
      </c>
      <c r="E66" s="22">
        <f t="shared" si="9"/>
        <v>5.0939833721193679</v>
      </c>
      <c r="F66" s="129" t="s">
        <v>26</v>
      </c>
      <c r="G66" s="22">
        <f t="shared" si="10"/>
        <v>133.98957620314692</v>
      </c>
      <c r="H66" s="20">
        <v>12</v>
      </c>
      <c r="I66" s="25">
        <f t="shared" si="11"/>
        <v>2.9000000000000001E-2</v>
      </c>
      <c r="J66" s="155">
        <f t="shared" si="12"/>
        <v>3.7761882506231643</v>
      </c>
      <c r="W66" s="9"/>
    </row>
    <row r="67" spans="1:23" x14ac:dyDescent="0.35">
      <c r="A67" s="129" t="s">
        <v>27</v>
      </c>
      <c r="B67" s="22">
        <f>+B66*(1+(D67*C67/12))</f>
        <v>185.99029130062976</v>
      </c>
      <c r="C67" s="20">
        <v>12</v>
      </c>
      <c r="D67" s="25">
        <f>D66</f>
        <v>2.9000000000000001E-2</v>
      </c>
      <c r="E67" s="22">
        <f t="shared" si="9"/>
        <v>5.2417088899108251</v>
      </c>
      <c r="F67" s="129" t="s">
        <v>27</v>
      </c>
      <c r="G67" s="22">
        <f t="shared" si="10"/>
        <v>137.87527391303817</v>
      </c>
      <c r="H67" s="20">
        <v>12</v>
      </c>
      <c r="I67" s="25">
        <f t="shared" si="11"/>
        <v>2.9000000000000001E-2</v>
      </c>
      <c r="J67" s="155">
        <f t="shared" si="12"/>
        <v>3.8856977098912466</v>
      </c>
      <c r="W67" s="9"/>
    </row>
    <row r="68" spans="1:23" x14ac:dyDescent="0.35">
      <c r="A68" s="129" t="s">
        <v>28</v>
      </c>
      <c r="B68" s="22">
        <f>+B67*(1+(D68*C68/12))</f>
        <v>185.99029130062976</v>
      </c>
      <c r="C68" s="20"/>
      <c r="D68" s="25">
        <f>D67</f>
        <v>2.9000000000000001E-2</v>
      </c>
      <c r="E68" s="22">
        <f t="shared" si="9"/>
        <v>0</v>
      </c>
      <c r="F68" s="129" t="s">
        <v>28</v>
      </c>
      <c r="G68" s="22">
        <f t="shared" si="10"/>
        <v>137.87527391303817</v>
      </c>
      <c r="H68" s="20"/>
      <c r="I68" s="25">
        <f t="shared" si="11"/>
        <v>2.9000000000000001E-2</v>
      </c>
      <c r="J68" s="155">
        <f t="shared" si="12"/>
        <v>0</v>
      </c>
      <c r="W68" s="9"/>
    </row>
    <row r="69" spans="1:23" x14ac:dyDescent="0.35">
      <c r="A69" s="130" t="e">
        <f>#REF!</f>
        <v>#REF!</v>
      </c>
      <c r="B69" s="22">
        <f>+B68*(1+(D69*C69/12))</f>
        <v>185.99029130062976</v>
      </c>
      <c r="C69" s="20"/>
      <c r="D69" s="25">
        <f>D67</f>
        <v>2.9000000000000001E-2</v>
      </c>
      <c r="E69" s="22">
        <f t="shared" si="9"/>
        <v>0</v>
      </c>
      <c r="F69" s="130" t="e">
        <f>#REF!</f>
        <v>#REF!</v>
      </c>
      <c r="G69" s="22">
        <f>+G68*(1+(I69*H69/12))</f>
        <v>137.87527391303817</v>
      </c>
      <c r="H69" s="20"/>
      <c r="I69" s="25">
        <f t="shared" si="11"/>
        <v>2.9000000000000001E-2</v>
      </c>
      <c r="J69" s="155">
        <f t="shared" si="12"/>
        <v>0</v>
      </c>
      <c r="W69" s="9"/>
    </row>
    <row r="70" spans="1:23" x14ac:dyDescent="0.35">
      <c r="A70" s="129"/>
      <c r="B70" s="22"/>
      <c r="C70" s="26"/>
      <c r="D70" s="27" t="s">
        <v>29</v>
      </c>
      <c r="E70" s="100">
        <f>SUM(E49:E69)</f>
        <v>54.317313639684755</v>
      </c>
      <c r="F70" s="129"/>
      <c r="G70" s="22"/>
      <c r="H70" s="26"/>
      <c r="I70" s="27" t="s">
        <v>29</v>
      </c>
      <c r="J70" s="156">
        <f>SUM(J49:J69)</f>
        <v>13.863556913038167</v>
      </c>
    </row>
    <row r="71" spans="1:23" x14ac:dyDescent="0.35">
      <c r="A71" s="131"/>
      <c r="D71" s="28"/>
      <c r="E71" s="22"/>
      <c r="F71" s="132"/>
      <c r="G71" s="23"/>
      <c r="H71" s="26"/>
      <c r="I71" s="28"/>
      <c r="J71" s="157"/>
    </row>
    <row r="72" spans="1:23" x14ac:dyDescent="0.35">
      <c r="A72" s="131"/>
      <c r="B72" s="31"/>
      <c r="F72" s="131"/>
      <c r="J72" s="127"/>
    </row>
    <row r="73" spans="1:23" x14ac:dyDescent="0.35">
      <c r="A73" s="132" t="s">
        <v>30</v>
      </c>
      <c r="B73" s="102">
        <f>+B48</f>
        <v>131.67297766094501</v>
      </c>
      <c r="F73" s="132" t="s">
        <v>30</v>
      </c>
      <c r="G73" s="102">
        <f>+G48</f>
        <v>124.011717</v>
      </c>
      <c r="J73" s="127"/>
    </row>
    <row r="74" spans="1:23" x14ac:dyDescent="0.35">
      <c r="A74" s="132" t="s">
        <v>31</v>
      </c>
      <c r="B74" s="103">
        <f>E70</f>
        <v>54.317313639684755</v>
      </c>
      <c r="F74" s="132" t="s">
        <v>31</v>
      </c>
      <c r="G74" s="103">
        <f>J70</f>
        <v>13.863556913038167</v>
      </c>
      <c r="J74" s="127"/>
    </row>
    <row r="75" spans="1:23" s="10" customFormat="1" ht="15" thickBot="1" x14ac:dyDescent="0.4">
      <c r="A75" s="148" t="s">
        <v>32</v>
      </c>
      <c r="B75" s="149">
        <f>+B73+B74</f>
        <v>185.99029130062976</v>
      </c>
      <c r="C75" s="150"/>
      <c r="D75" s="150"/>
      <c r="E75" s="150"/>
      <c r="F75" s="148" t="s">
        <v>32</v>
      </c>
      <c r="G75" s="149">
        <f>+G73+G74</f>
        <v>137.87527391303817</v>
      </c>
      <c r="H75" s="150"/>
      <c r="I75" s="150"/>
      <c r="J75" s="151"/>
      <c r="K75"/>
      <c r="L75"/>
      <c r="M75"/>
      <c r="N75"/>
      <c r="O75"/>
      <c r="P75"/>
      <c r="Q75"/>
      <c r="R75"/>
      <c r="S75"/>
      <c r="T75"/>
      <c r="U75"/>
    </row>
    <row r="76" spans="1:23" x14ac:dyDescent="0.35">
      <c r="A76" s="6" t="s">
        <v>35</v>
      </c>
    </row>
    <row r="77" spans="1:23" x14ac:dyDescent="0.35">
      <c r="A77" s="6"/>
    </row>
    <row r="78" spans="1:23" x14ac:dyDescent="0.35">
      <c r="A78" s="6"/>
    </row>
    <row r="79" spans="1:23" ht="31" x14ac:dyDescent="0.7">
      <c r="A79" s="163" t="s">
        <v>80</v>
      </c>
      <c r="C79" s="146"/>
    </row>
    <row r="80" spans="1:23" ht="15" thickBot="1" x14ac:dyDescent="0.4">
      <c r="A80" s="5" t="s">
        <v>1</v>
      </c>
    </row>
    <row r="81" spans="1:23" x14ac:dyDescent="0.35">
      <c r="A81" s="121" t="s">
        <v>2</v>
      </c>
      <c r="B81" s="122" t="s">
        <v>75</v>
      </c>
      <c r="C81" s="123"/>
      <c r="D81" s="123"/>
      <c r="E81" s="124"/>
      <c r="F81" s="121" t="s">
        <v>2</v>
      </c>
      <c r="G81" s="122" t="s">
        <v>76</v>
      </c>
      <c r="H81" s="123"/>
      <c r="I81" s="123"/>
      <c r="J81" s="124"/>
      <c r="K81" s="121" t="s">
        <v>2</v>
      </c>
      <c r="L81" s="122" t="s">
        <v>77</v>
      </c>
      <c r="M81" s="123"/>
      <c r="N81" s="123"/>
      <c r="O81" s="152"/>
    </row>
    <row r="82" spans="1:23" x14ac:dyDescent="0.35">
      <c r="A82" s="125"/>
      <c r="B82" s="6"/>
      <c r="E82" s="16"/>
      <c r="F82" s="140"/>
      <c r="G82" s="6"/>
      <c r="J82" s="16"/>
      <c r="K82" s="143"/>
      <c r="L82" s="6"/>
      <c r="O82" s="158"/>
    </row>
    <row r="83" spans="1:23" ht="29" x14ac:dyDescent="0.35">
      <c r="A83" s="126" t="s">
        <v>3</v>
      </c>
      <c r="B83" s="98" t="s">
        <v>4</v>
      </c>
      <c r="C83" s="98" t="s">
        <v>5</v>
      </c>
      <c r="D83" s="98" t="s">
        <v>6</v>
      </c>
      <c r="E83" s="98" t="s">
        <v>7</v>
      </c>
      <c r="F83" s="126" t="s">
        <v>3</v>
      </c>
      <c r="G83" s="98" t="s">
        <v>4</v>
      </c>
      <c r="H83" s="98" t="s">
        <v>5</v>
      </c>
      <c r="I83" s="98" t="s">
        <v>8</v>
      </c>
      <c r="J83" s="98" t="s">
        <v>7</v>
      </c>
      <c r="K83" s="126" t="s">
        <v>3</v>
      </c>
      <c r="L83" s="98" t="s">
        <v>4</v>
      </c>
      <c r="M83" s="98" t="s">
        <v>5</v>
      </c>
      <c r="N83" s="98" t="s">
        <v>6</v>
      </c>
      <c r="O83" s="154" t="s">
        <v>7</v>
      </c>
    </row>
    <row r="84" spans="1:23" x14ac:dyDescent="0.35">
      <c r="A84" s="141">
        <v>41857</v>
      </c>
      <c r="B84" s="97">
        <v>34.201000000000001</v>
      </c>
      <c r="C84" s="18"/>
      <c r="F84" s="141">
        <v>42073</v>
      </c>
      <c r="G84" s="97">
        <v>39.119</v>
      </c>
      <c r="H84" s="18"/>
      <c r="K84" s="141">
        <v>41030</v>
      </c>
      <c r="L84" s="97">
        <v>38.512007500000003</v>
      </c>
      <c r="M84" s="18"/>
      <c r="O84" s="127"/>
    </row>
    <row r="85" spans="1:23" x14ac:dyDescent="0.35">
      <c r="A85" s="129" t="s">
        <v>9</v>
      </c>
      <c r="B85" s="22">
        <f t="shared" ref="B85:B101" si="13">+B84*(1+(D85*C85/12))</f>
        <v>34.201000000000001</v>
      </c>
      <c r="C85" s="20"/>
      <c r="D85" s="21">
        <v>0.02</v>
      </c>
      <c r="E85" s="22">
        <f t="shared" ref="E85:E105" si="14">+B85-B84</f>
        <v>0</v>
      </c>
      <c r="F85" s="129" t="s">
        <v>9</v>
      </c>
      <c r="G85" s="22">
        <f t="shared" ref="G85:G89" si="15">+G84*(1+(I85*H85/12))</f>
        <v>39.119</v>
      </c>
      <c r="H85" s="20"/>
      <c r="I85" s="21">
        <f t="shared" ref="I85:I105" si="16">D85</f>
        <v>0.02</v>
      </c>
      <c r="J85" s="22">
        <f t="shared" ref="J85:J105" si="17">+G85-G84</f>
        <v>0</v>
      </c>
      <c r="K85" s="129" t="s">
        <v>9</v>
      </c>
      <c r="L85" s="22">
        <f t="shared" ref="L85:L104" si="18">+L84*(1+(N85*M85/12))</f>
        <v>38.512007500000003</v>
      </c>
      <c r="M85" s="20"/>
      <c r="N85" s="21">
        <f t="shared" ref="N85:N99" si="19">D85</f>
        <v>0.02</v>
      </c>
      <c r="O85" s="155">
        <f t="shared" ref="O85:O105" si="20">+L85-L84</f>
        <v>0</v>
      </c>
      <c r="W85" s="9"/>
    </row>
    <row r="86" spans="1:23" x14ac:dyDescent="0.35">
      <c r="A86" s="129" t="s">
        <v>10</v>
      </c>
      <c r="B86" s="22">
        <f t="shared" si="13"/>
        <v>34.201000000000001</v>
      </c>
      <c r="C86" s="20"/>
      <c r="D86" s="21">
        <v>0.02</v>
      </c>
      <c r="E86" s="22">
        <f t="shared" si="14"/>
        <v>0</v>
      </c>
      <c r="F86" s="129" t="s">
        <v>10</v>
      </c>
      <c r="G86" s="22">
        <f t="shared" si="15"/>
        <v>39.119</v>
      </c>
      <c r="H86" s="20"/>
      <c r="I86" s="21">
        <f t="shared" si="16"/>
        <v>0.02</v>
      </c>
      <c r="J86" s="22">
        <f t="shared" si="17"/>
        <v>0</v>
      </c>
      <c r="K86" s="129" t="s">
        <v>10</v>
      </c>
      <c r="L86" s="22">
        <f t="shared" si="18"/>
        <v>39.02550093333334</v>
      </c>
      <c r="M86" s="20">
        <v>8</v>
      </c>
      <c r="N86" s="21">
        <f t="shared" si="19"/>
        <v>0.02</v>
      </c>
      <c r="O86" s="155">
        <f t="shared" si="20"/>
        <v>0.51349343333333763</v>
      </c>
      <c r="W86" s="9"/>
    </row>
    <row r="87" spans="1:23" x14ac:dyDescent="0.35">
      <c r="A87" s="129" t="s">
        <v>11</v>
      </c>
      <c r="B87" s="22">
        <f t="shared" si="13"/>
        <v>34.201000000000001</v>
      </c>
      <c r="C87" s="20"/>
      <c r="D87" s="21">
        <v>0.02</v>
      </c>
      <c r="E87" s="22">
        <f t="shared" si="14"/>
        <v>0</v>
      </c>
      <c r="F87" s="129" t="s">
        <v>11</v>
      </c>
      <c r="G87" s="22">
        <f t="shared" si="15"/>
        <v>39.119</v>
      </c>
      <c r="H87" s="20"/>
      <c r="I87" s="21">
        <f t="shared" si="16"/>
        <v>0.02</v>
      </c>
      <c r="J87" s="22">
        <f t="shared" si="17"/>
        <v>0</v>
      </c>
      <c r="K87" s="129" t="s">
        <v>11</v>
      </c>
      <c r="L87" s="22">
        <f t="shared" si="18"/>
        <v>39.806010952000008</v>
      </c>
      <c r="M87" s="20">
        <v>12</v>
      </c>
      <c r="N87" s="21">
        <f t="shared" si="19"/>
        <v>0.02</v>
      </c>
      <c r="O87" s="155">
        <f t="shared" si="20"/>
        <v>0.7805100186666678</v>
      </c>
      <c r="W87" s="9"/>
    </row>
    <row r="88" spans="1:23" x14ac:dyDescent="0.35">
      <c r="A88" s="129" t="s">
        <v>12</v>
      </c>
      <c r="B88" s="22">
        <f t="shared" si="13"/>
        <v>34.486008333333331</v>
      </c>
      <c r="C88" s="20">
        <v>5</v>
      </c>
      <c r="D88" s="21">
        <v>0.02</v>
      </c>
      <c r="E88" s="22">
        <f t="shared" si="14"/>
        <v>0.2850083333333302</v>
      </c>
      <c r="F88" s="129" t="s">
        <v>12</v>
      </c>
      <c r="G88" s="22">
        <f t="shared" si="15"/>
        <v>39.119</v>
      </c>
      <c r="H88" s="20"/>
      <c r="I88" s="21">
        <f t="shared" si="16"/>
        <v>0.02</v>
      </c>
      <c r="J88" s="22">
        <f t="shared" si="17"/>
        <v>0</v>
      </c>
      <c r="K88" s="129" t="s">
        <v>12</v>
      </c>
      <c r="L88" s="22">
        <f t="shared" si="18"/>
        <v>40.602131171040007</v>
      </c>
      <c r="M88" s="20">
        <v>12</v>
      </c>
      <c r="N88" s="21">
        <f t="shared" si="19"/>
        <v>0.02</v>
      </c>
      <c r="O88" s="155">
        <f t="shared" si="20"/>
        <v>0.79612021903999874</v>
      </c>
      <c r="W88" s="9"/>
    </row>
    <row r="89" spans="1:23" x14ac:dyDescent="0.35">
      <c r="A89" s="129" t="s">
        <v>13</v>
      </c>
      <c r="B89" s="22">
        <f t="shared" si="13"/>
        <v>35.175728499999998</v>
      </c>
      <c r="C89" s="20">
        <v>12</v>
      </c>
      <c r="D89" s="21">
        <v>0.02</v>
      </c>
      <c r="E89" s="22">
        <f t="shared" si="14"/>
        <v>0.68972016666666747</v>
      </c>
      <c r="F89" s="129" t="s">
        <v>13</v>
      </c>
      <c r="G89" s="22">
        <f t="shared" si="15"/>
        <v>39.770983333333334</v>
      </c>
      <c r="H89" s="20">
        <v>10</v>
      </c>
      <c r="I89" s="21">
        <f t="shared" si="16"/>
        <v>0.02</v>
      </c>
      <c r="J89" s="22">
        <f t="shared" si="17"/>
        <v>0.6519833333333338</v>
      </c>
      <c r="K89" s="129" t="s">
        <v>13</v>
      </c>
      <c r="L89" s="22">
        <f t="shared" si="18"/>
        <v>41.414173794460808</v>
      </c>
      <c r="M89" s="20">
        <v>12</v>
      </c>
      <c r="N89" s="21">
        <f t="shared" si="19"/>
        <v>0.02</v>
      </c>
      <c r="O89" s="155">
        <f t="shared" si="20"/>
        <v>0.81204262342080114</v>
      </c>
      <c r="W89" s="9"/>
    </row>
    <row r="90" spans="1:23" x14ac:dyDescent="0.35">
      <c r="A90" s="129" t="s">
        <v>14</v>
      </c>
      <c r="B90" s="22">
        <f t="shared" si="13"/>
        <v>35.879243070000001</v>
      </c>
      <c r="C90" s="20">
        <v>12</v>
      </c>
      <c r="D90" s="21">
        <v>0.02</v>
      </c>
      <c r="E90" s="22">
        <f t="shared" si="14"/>
        <v>0.70351457000000295</v>
      </c>
      <c r="F90" s="129" t="s">
        <v>14</v>
      </c>
      <c r="G90" s="22">
        <f>+G89*(1+(I90*H90/12))</f>
        <v>40.566403000000001</v>
      </c>
      <c r="H90" s="20">
        <v>12</v>
      </c>
      <c r="I90" s="21">
        <f t="shared" si="16"/>
        <v>0.02</v>
      </c>
      <c r="J90" s="22">
        <f t="shared" si="17"/>
        <v>0.79541966666666752</v>
      </c>
      <c r="K90" s="129" t="s">
        <v>14</v>
      </c>
      <c r="L90" s="22">
        <f t="shared" si="18"/>
        <v>42.242457270350023</v>
      </c>
      <c r="M90" s="20">
        <v>12</v>
      </c>
      <c r="N90" s="21">
        <f t="shared" si="19"/>
        <v>0.02</v>
      </c>
      <c r="O90" s="155">
        <f t="shared" si="20"/>
        <v>0.82828347588921503</v>
      </c>
      <c r="W90" s="9"/>
    </row>
    <row r="91" spans="1:23" x14ac:dyDescent="0.35">
      <c r="A91" s="129" t="s">
        <v>15</v>
      </c>
      <c r="B91" s="22">
        <f t="shared" si="13"/>
        <v>36.5968279314</v>
      </c>
      <c r="C91" s="20">
        <v>12</v>
      </c>
      <c r="D91" s="21">
        <v>0.02</v>
      </c>
      <c r="E91" s="22">
        <f t="shared" si="14"/>
        <v>0.71758486139999889</v>
      </c>
      <c r="F91" s="129" t="s">
        <v>15</v>
      </c>
      <c r="G91" s="22">
        <f t="shared" ref="G91:G104" si="21">+G90*(1+(I91*H91/12))</f>
        <v>41.377731060000002</v>
      </c>
      <c r="H91" s="20">
        <v>12</v>
      </c>
      <c r="I91" s="21">
        <f t="shared" si="16"/>
        <v>0.02</v>
      </c>
      <c r="J91" s="22">
        <f t="shared" si="17"/>
        <v>0.81132806000000102</v>
      </c>
      <c r="K91" s="129" t="s">
        <v>15</v>
      </c>
      <c r="L91" s="22">
        <f t="shared" si="18"/>
        <v>43.087306415757027</v>
      </c>
      <c r="M91" s="20">
        <v>12</v>
      </c>
      <c r="N91" s="21">
        <f t="shared" si="19"/>
        <v>0.02</v>
      </c>
      <c r="O91" s="155">
        <f t="shared" si="20"/>
        <v>0.84484914540700373</v>
      </c>
      <c r="W91" s="9"/>
    </row>
    <row r="92" spans="1:23" x14ac:dyDescent="0.35">
      <c r="A92" s="129" t="s">
        <v>16</v>
      </c>
      <c r="B92" s="22">
        <f t="shared" si="13"/>
        <v>37.328764490028</v>
      </c>
      <c r="C92" s="20">
        <v>12</v>
      </c>
      <c r="D92" s="21">
        <v>0.02</v>
      </c>
      <c r="E92" s="22">
        <f t="shared" si="14"/>
        <v>0.731936558628</v>
      </c>
      <c r="F92" s="129" t="s">
        <v>16</v>
      </c>
      <c r="G92" s="22">
        <f t="shared" si="21"/>
        <v>42.205285681200003</v>
      </c>
      <c r="H92" s="20">
        <v>12</v>
      </c>
      <c r="I92" s="21">
        <f t="shared" si="16"/>
        <v>0.02</v>
      </c>
      <c r="J92" s="22">
        <f t="shared" si="17"/>
        <v>0.82755462120000089</v>
      </c>
      <c r="K92" s="129" t="s">
        <v>16</v>
      </c>
      <c r="L92" s="22">
        <f t="shared" si="18"/>
        <v>43.949052544072167</v>
      </c>
      <c r="M92" s="20">
        <v>12</v>
      </c>
      <c r="N92" s="21">
        <f t="shared" si="19"/>
        <v>0.02</v>
      </c>
      <c r="O92" s="155">
        <f t="shared" si="20"/>
        <v>0.86174612831513997</v>
      </c>
      <c r="W92" s="9"/>
    </row>
    <row r="93" spans="1:23" x14ac:dyDescent="0.35">
      <c r="A93" s="129" t="s">
        <v>17</v>
      </c>
      <c r="B93" s="22">
        <f t="shared" si="13"/>
        <v>38.07533977982856</v>
      </c>
      <c r="C93" s="20">
        <v>12</v>
      </c>
      <c r="D93" s="21">
        <v>0.02</v>
      </c>
      <c r="E93" s="22">
        <f t="shared" si="14"/>
        <v>0.74657528980056043</v>
      </c>
      <c r="F93" s="129" t="s">
        <v>17</v>
      </c>
      <c r="G93" s="22">
        <f t="shared" si="21"/>
        <v>43.049391394824006</v>
      </c>
      <c r="H93" s="20">
        <v>12</v>
      </c>
      <c r="I93" s="21">
        <f t="shared" si="16"/>
        <v>0.02</v>
      </c>
      <c r="J93" s="22">
        <f t="shared" si="17"/>
        <v>0.84410571362400333</v>
      </c>
      <c r="K93" s="129" t="s">
        <v>17</v>
      </c>
      <c r="L93" s="22">
        <f t="shared" si="18"/>
        <v>44.82803359495361</v>
      </c>
      <c r="M93" s="20">
        <v>12</v>
      </c>
      <c r="N93" s="21">
        <f t="shared" si="19"/>
        <v>0.02</v>
      </c>
      <c r="O93" s="155">
        <f t="shared" si="20"/>
        <v>0.87898105088144263</v>
      </c>
      <c r="W93" s="9"/>
    </row>
    <row r="94" spans="1:23" x14ac:dyDescent="0.35">
      <c r="A94" s="129" t="s">
        <v>18</v>
      </c>
      <c r="B94" s="22">
        <f t="shared" si="13"/>
        <v>38.836846575425135</v>
      </c>
      <c r="C94" s="20">
        <v>12</v>
      </c>
      <c r="D94" s="24">
        <v>0.02</v>
      </c>
      <c r="E94" s="22">
        <f t="shared" si="14"/>
        <v>0.76150679559657419</v>
      </c>
      <c r="F94" s="129" t="s">
        <v>18</v>
      </c>
      <c r="G94" s="22">
        <f t="shared" si="21"/>
        <v>43.910379222720486</v>
      </c>
      <c r="H94" s="20">
        <v>12</v>
      </c>
      <c r="I94" s="21">
        <f t="shared" si="16"/>
        <v>0.02</v>
      </c>
      <c r="J94" s="22">
        <f t="shared" si="17"/>
        <v>0.86098782789647998</v>
      </c>
      <c r="K94" s="129" t="s">
        <v>18</v>
      </c>
      <c r="L94" s="22">
        <f t="shared" si="18"/>
        <v>45.724594266852684</v>
      </c>
      <c r="M94" s="20">
        <v>12</v>
      </c>
      <c r="N94" s="21">
        <f t="shared" si="19"/>
        <v>0.02</v>
      </c>
      <c r="O94" s="155">
        <f t="shared" si="20"/>
        <v>0.89656067189907418</v>
      </c>
      <c r="W94" s="9"/>
    </row>
    <row r="95" spans="1:23" x14ac:dyDescent="0.35">
      <c r="A95" s="129" t="s">
        <v>19</v>
      </c>
      <c r="B95" s="22">
        <f t="shared" si="13"/>
        <v>39.613583506933637</v>
      </c>
      <c r="C95" s="20">
        <v>12</v>
      </c>
      <c r="D95" s="25">
        <v>0.02</v>
      </c>
      <c r="E95" s="22">
        <f t="shared" si="14"/>
        <v>0.77673693150850198</v>
      </c>
      <c r="F95" s="129" t="s">
        <v>19</v>
      </c>
      <c r="G95" s="22">
        <f t="shared" si="21"/>
        <v>44.788586807174894</v>
      </c>
      <c r="H95" s="20">
        <v>12</v>
      </c>
      <c r="I95" s="21">
        <f t="shared" si="16"/>
        <v>0.02</v>
      </c>
      <c r="J95" s="22">
        <f t="shared" si="17"/>
        <v>0.87820758445440816</v>
      </c>
      <c r="K95" s="129" t="s">
        <v>19</v>
      </c>
      <c r="L95" s="22">
        <f t="shared" si="18"/>
        <v>46.639086152189741</v>
      </c>
      <c r="M95" s="20">
        <v>12</v>
      </c>
      <c r="N95" s="21">
        <f t="shared" si="19"/>
        <v>0.02</v>
      </c>
      <c r="O95" s="155">
        <f t="shared" si="20"/>
        <v>0.91449188533705694</v>
      </c>
      <c r="W95" s="9"/>
    </row>
    <row r="96" spans="1:23" x14ac:dyDescent="0.35">
      <c r="A96" s="129" t="s">
        <v>20</v>
      </c>
      <c r="B96" s="22">
        <f t="shared" si="13"/>
        <v>40.603923094606976</v>
      </c>
      <c r="C96" s="20">
        <v>12</v>
      </c>
      <c r="D96" s="25">
        <v>2.5000000000000001E-2</v>
      </c>
      <c r="E96" s="22">
        <f t="shared" si="14"/>
        <v>0.99033958767333985</v>
      </c>
      <c r="F96" s="129" t="s">
        <v>20</v>
      </c>
      <c r="G96" s="22">
        <f t="shared" si="21"/>
        <v>45.908301477354264</v>
      </c>
      <c r="H96" s="20">
        <v>12</v>
      </c>
      <c r="I96" s="21">
        <f t="shared" si="16"/>
        <v>2.5000000000000001E-2</v>
      </c>
      <c r="J96" s="22">
        <f t="shared" si="17"/>
        <v>1.1197146701793699</v>
      </c>
      <c r="K96" s="129" t="s">
        <v>20</v>
      </c>
      <c r="L96" s="22">
        <f t="shared" si="18"/>
        <v>47.80506330599448</v>
      </c>
      <c r="M96" s="20">
        <v>12</v>
      </c>
      <c r="N96" s="21">
        <f t="shared" si="19"/>
        <v>2.5000000000000001E-2</v>
      </c>
      <c r="O96" s="155">
        <f t="shared" si="20"/>
        <v>1.1659771538047394</v>
      </c>
      <c r="W96" s="9"/>
    </row>
    <row r="97" spans="1:23" x14ac:dyDescent="0.35">
      <c r="A97" s="129" t="s">
        <v>21</v>
      </c>
      <c r="B97" s="22">
        <f t="shared" si="13"/>
        <v>42.146872172202045</v>
      </c>
      <c r="C97" s="20">
        <v>12</v>
      </c>
      <c r="D97" s="25">
        <v>3.7999999999999999E-2</v>
      </c>
      <c r="E97" s="22">
        <f t="shared" si="14"/>
        <v>1.5429490775950683</v>
      </c>
      <c r="F97" s="129" t="s">
        <v>21</v>
      </c>
      <c r="G97" s="22">
        <f t="shared" si="21"/>
        <v>47.652816933493725</v>
      </c>
      <c r="H97" s="20">
        <v>12</v>
      </c>
      <c r="I97" s="21">
        <f t="shared" si="16"/>
        <v>3.7999999999999999E-2</v>
      </c>
      <c r="J97" s="22">
        <f t="shared" si="17"/>
        <v>1.7445154561394602</v>
      </c>
      <c r="K97" s="129" t="s">
        <v>21</v>
      </c>
      <c r="L97" s="22">
        <f t="shared" si="18"/>
        <v>49.621655711622275</v>
      </c>
      <c r="M97" s="20">
        <v>12</v>
      </c>
      <c r="N97" s="21">
        <f t="shared" si="19"/>
        <v>3.7999999999999999E-2</v>
      </c>
      <c r="O97" s="155">
        <f t="shared" si="20"/>
        <v>1.8165924056277944</v>
      </c>
      <c r="W97" s="9"/>
    </row>
    <row r="98" spans="1:23" x14ac:dyDescent="0.35">
      <c r="A98" s="129" t="s">
        <v>22</v>
      </c>
      <c r="B98" s="22">
        <f t="shared" si="13"/>
        <v>44.42280326950096</v>
      </c>
      <c r="C98" s="20">
        <v>12</v>
      </c>
      <c r="D98" s="25">
        <v>5.3999999999999999E-2</v>
      </c>
      <c r="E98" s="22">
        <f t="shared" si="14"/>
        <v>2.2759310972989155</v>
      </c>
      <c r="F98" s="129" t="s">
        <v>22</v>
      </c>
      <c r="G98" s="22">
        <f t="shared" si="21"/>
        <v>50.226069047902385</v>
      </c>
      <c r="H98" s="20">
        <v>12</v>
      </c>
      <c r="I98" s="21">
        <f t="shared" si="16"/>
        <v>5.3999999999999999E-2</v>
      </c>
      <c r="J98" s="22">
        <f t="shared" si="17"/>
        <v>2.5732521144086604</v>
      </c>
      <c r="K98" s="129" t="s">
        <v>22</v>
      </c>
      <c r="L98" s="22">
        <f t="shared" si="18"/>
        <v>52.301225120049878</v>
      </c>
      <c r="M98" s="20">
        <v>12</v>
      </c>
      <c r="N98" s="21">
        <f t="shared" si="19"/>
        <v>5.3999999999999999E-2</v>
      </c>
      <c r="O98" s="155">
        <f t="shared" si="20"/>
        <v>2.6795694084276036</v>
      </c>
      <c r="W98" s="9"/>
    </row>
    <row r="99" spans="1:23" x14ac:dyDescent="0.35">
      <c r="A99" s="129" t="s">
        <v>23</v>
      </c>
      <c r="B99" s="22">
        <f t="shared" si="13"/>
        <v>46.066446990472492</v>
      </c>
      <c r="C99" s="20">
        <v>12</v>
      </c>
      <c r="D99" s="25">
        <v>3.6999999999999998E-2</v>
      </c>
      <c r="E99" s="22">
        <f t="shared" si="14"/>
        <v>1.6436437209715322</v>
      </c>
      <c r="F99" s="129" t="s">
        <v>23</v>
      </c>
      <c r="G99" s="22">
        <f t="shared" si="21"/>
        <v>52.084433602674771</v>
      </c>
      <c r="H99" s="20">
        <v>12</v>
      </c>
      <c r="I99" s="25">
        <f t="shared" si="16"/>
        <v>3.6999999999999998E-2</v>
      </c>
      <c r="J99" s="22">
        <f t="shared" si="17"/>
        <v>1.8583645547723862</v>
      </c>
      <c r="K99" s="129" t="s">
        <v>23</v>
      </c>
      <c r="L99" s="22">
        <f t="shared" si="18"/>
        <v>54.236370449491723</v>
      </c>
      <c r="M99" s="20">
        <v>12</v>
      </c>
      <c r="N99" s="25">
        <f t="shared" si="19"/>
        <v>3.6999999999999998E-2</v>
      </c>
      <c r="O99" s="155">
        <f t="shared" si="20"/>
        <v>1.9351453294418448</v>
      </c>
      <c r="W99" s="9"/>
    </row>
    <row r="100" spans="1:23" x14ac:dyDescent="0.35">
      <c r="A100" s="129" t="s">
        <v>24</v>
      </c>
      <c r="B100" s="22">
        <f t="shared" si="13"/>
        <v>47.678772635139026</v>
      </c>
      <c r="C100" s="20">
        <v>12</v>
      </c>
      <c r="D100" s="25">
        <v>3.5000000000000003E-2</v>
      </c>
      <c r="E100" s="22">
        <f t="shared" si="14"/>
        <v>1.6123256446665337</v>
      </c>
      <c r="F100" s="129" t="s">
        <v>24</v>
      </c>
      <c r="G100" s="22">
        <f t="shared" si="21"/>
        <v>53.907388778768386</v>
      </c>
      <c r="H100" s="20">
        <v>12</v>
      </c>
      <c r="I100" s="25">
        <f t="shared" si="16"/>
        <v>3.5000000000000003E-2</v>
      </c>
      <c r="J100" s="22">
        <f t="shared" si="17"/>
        <v>1.8229551760936147</v>
      </c>
      <c r="K100" s="129" t="s">
        <v>24</v>
      </c>
      <c r="L100" s="22">
        <f t="shared" si="18"/>
        <v>56.134643415223927</v>
      </c>
      <c r="M100" s="20">
        <v>12</v>
      </c>
      <c r="N100" s="25">
        <f t="shared" ref="N100:N105" si="22">D100</f>
        <v>3.5000000000000003E-2</v>
      </c>
      <c r="O100" s="155">
        <f t="shared" si="20"/>
        <v>1.8982729657322039</v>
      </c>
      <c r="W100" s="9"/>
    </row>
    <row r="101" spans="1:23" x14ac:dyDescent="0.35">
      <c r="A101" s="129" t="s">
        <v>25</v>
      </c>
      <c r="B101" s="22">
        <f t="shared" si="13"/>
        <v>49.061457041558057</v>
      </c>
      <c r="C101" s="20">
        <v>12</v>
      </c>
      <c r="D101" s="25">
        <v>2.9000000000000001E-2</v>
      </c>
      <c r="E101" s="22">
        <f t="shared" si="14"/>
        <v>1.3826844064190311</v>
      </c>
      <c r="F101" s="129" t="s">
        <v>25</v>
      </c>
      <c r="G101" s="22">
        <f t="shared" si="21"/>
        <v>55.470703053352665</v>
      </c>
      <c r="H101" s="20">
        <v>12</v>
      </c>
      <c r="I101" s="25">
        <f t="shared" si="16"/>
        <v>2.9000000000000001E-2</v>
      </c>
      <c r="J101" s="22">
        <f t="shared" si="17"/>
        <v>1.563314274584279</v>
      </c>
      <c r="K101" s="129" t="s">
        <v>25</v>
      </c>
      <c r="L101" s="22">
        <f t="shared" si="18"/>
        <v>57.762548074265418</v>
      </c>
      <c r="M101" s="20">
        <v>12</v>
      </c>
      <c r="N101" s="25">
        <f t="shared" si="22"/>
        <v>2.9000000000000001E-2</v>
      </c>
      <c r="O101" s="155">
        <f t="shared" si="20"/>
        <v>1.6279046590414907</v>
      </c>
      <c r="W101" s="9"/>
    </row>
    <row r="102" spans="1:23" x14ac:dyDescent="0.35">
      <c r="A102" s="129" t="s">
        <v>26</v>
      </c>
      <c r="B102" s="22">
        <f>+B101*(1+(D102*C102/12))</f>
        <v>50.484239295763238</v>
      </c>
      <c r="C102" s="20">
        <v>12</v>
      </c>
      <c r="D102" s="25">
        <f>D101</f>
        <v>2.9000000000000001E-2</v>
      </c>
      <c r="E102" s="22">
        <f t="shared" si="14"/>
        <v>1.4227822542051811</v>
      </c>
      <c r="F102" s="129" t="s">
        <v>26</v>
      </c>
      <c r="G102" s="22">
        <f t="shared" si="21"/>
        <v>57.07935344189989</v>
      </c>
      <c r="H102" s="20">
        <v>12</v>
      </c>
      <c r="I102" s="25">
        <f t="shared" si="16"/>
        <v>2.9000000000000001E-2</v>
      </c>
      <c r="J102" s="22">
        <f t="shared" si="17"/>
        <v>1.6086503885472254</v>
      </c>
      <c r="K102" s="129" t="s">
        <v>26</v>
      </c>
      <c r="L102" s="22">
        <f t="shared" si="18"/>
        <v>59.437661968419107</v>
      </c>
      <c r="M102" s="20">
        <v>12</v>
      </c>
      <c r="N102" s="25">
        <f t="shared" si="22"/>
        <v>2.9000000000000001E-2</v>
      </c>
      <c r="O102" s="155">
        <f t="shared" si="20"/>
        <v>1.6751138941536894</v>
      </c>
      <c r="W102" s="9"/>
    </row>
    <row r="103" spans="1:23" x14ac:dyDescent="0.35">
      <c r="A103" s="129" t="s">
        <v>27</v>
      </c>
      <c r="B103" s="22">
        <f>+B102*(1+(D103*C103/12))</f>
        <v>51.948282235340365</v>
      </c>
      <c r="C103" s="20">
        <v>12</v>
      </c>
      <c r="D103" s="25">
        <f>D102</f>
        <v>2.9000000000000001E-2</v>
      </c>
      <c r="E103" s="22">
        <f t="shared" si="14"/>
        <v>1.4640429395771264</v>
      </c>
      <c r="F103" s="129" t="s">
        <v>27</v>
      </c>
      <c r="G103" s="22">
        <f t="shared" si="21"/>
        <v>58.734654691714979</v>
      </c>
      <c r="H103" s="20">
        <v>12</v>
      </c>
      <c r="I103" s="25">
        <f t="shared" si="16"/>
        <v>2.9000000000000001E-2</v>
      </c>
      <c r="J103" s="22">
        <f t="shared" si="17"/>
        <v>1.6553012498150892</v>
      </c>
      <c r="K103" s="129" t="s">
        <v>27</v>
      </c>
      <c r="L103" s="22">
        <f t="shared" si="18"/>
        <v>61.161354165503255</v>
      </c>
      <c r="M103" s="20">
        <v>12</v>
      </c>
      <c r="N103" s="25">
        <f t="shared" si="22"/>
        <v>2.9000000000000001E-2</v>
      </c>
      <c r="O103" s="155">
        <f t="shared" si="20"/>
        <v>1.7236921970841479</v>
      </c>
      <c r="W103" s="9"/>
    </row>
    <row r="104" spans="1:23" x14ac:dyDescent="0.35">
      <c r="A104" s="129" t="s">
        <v>28</v>
      </c>
      <c r="B104" s="22">
        <f>+B103*(1+(D104*C104/12))</f>
        <v>51.948282235340365</v>
      </c>
      <c r="C104" s="20"/>
      <c r="D104" s="25">
        <f>D103</f>
        <v>2.9000000000000001E-2</v>
      </c>
      <c r="E104" s="22">
        <f t="shared" si="14"/>
        <v>0</v>
      </c>
      <c r="F104" s="129" t="s">
        <v>28</v>
      </c>
      <c r="G104" s="22">
        <f t="shared" si="21"/>
        <v>58.734654691714979</v>
      </c>
      <c r="H104" s="20"/>
      <c r="I104" s="25">
        <f t="shared" si="16"/>
        <v>2.9000000000000001E-2</v>
      </c>
      <c r="J104" s="22">
        <f t="shared" si="17"/>
        <v>0</v>
      </c>
      <c r="K104" s="129" t="s">
        <v>28</v>
      </c>
      <c r="L104" s="22">
        <f t="shared" si="18"/>
        <v>61.161354165503255</v>
      </c>
      <c r="M104" s="20"/>
      <c r="N104" s="25">
        <f t="shared" si="22"/>
        <v>2.9000000000000001E-2</v>
      </c>
      <c r="O104" s="155">
        <f t="shared" si="20"/>
        <v>0</v>
      </c>
      <c r="W104" s="9"/>
    </row>
    <row r="105" spans="1:23" x14ac:dyDescent="0.35">
      <c r="A105" s="130" t="e">
        <f>#REF!</f>
        <v>#REF!</v>
      </c>
      <c r="B105" s="22">
        <f>+B104*(1+(D105*C105/12))</f>
        <v>51.948282235340365</v>
      </c>
      <c r="C105" s="20"/>
      <c r="D105" s="25">
        <f>D103</f>
        <v>2.9000000000000001E-2</v>
      </c>
      <c r="E105" s="22">
        <f t="shared" si="14"/>
        <v>0</v>
      </c>
      <c r="F105" s="130" t="e">
        <f>#REF!</f>
        <v>#REF!</v>
      </c>
      <c r="G105" s="22">
        <f>+G104*(1+(I105*H105/12))</f>
        <v>58.734654691714979</v>
      </c>
      <c r="H105" s="20"/>
      <c r="I105" s="25">
        <f t="shared" si="16"/>
        <v>2.9000000000000001E-2</v>
      </c>
      <c r="J105" s="22">
        <f t="shared" si="17"/>
        <v>0</v>
      </c>
      <c r="K105" s="130" t="e">
        <f>#REF!</f>
        <v>#REF!</v>
      </c>
      <c r="L105" s="22">
        <f>+L104*(1+(N105*M105/12))</f>
        <v>61.161354165503255</v>
      </c>
      <c r="M105" s="20"/>
      <c r="N105" s="25">
        <f t="shared" si="22"/>
        <v>2.9000000000000001E-2</v>
      </c>
      <c r="O105" s="155">
        <f t="shared" si="20"/>
        <v>0</v>
      </c>
      <c r="W105" s="9"/>
    </row>
    <row r="106" spans="1:23" x14ac:dyDescent="0.35">
      <c r="A106" s="129"/>
      <c r="B106" s="22"/>
      <c r="C106" s="26"/>
      <c r="D106" s="27" t="s">
        <v>29</v>
      </c>
      <c r="E106" s="100">
        <f>SUM(E85:E105)</f>
        <v>17.747282235340364</v>
      </c>
      <c r="F106" s="129"/>
      <c r="G106" s="22"/>
      <c r="H106" s="26"/>
      <c r="I106" s="27" t="s">
        <v>29</v>
      </c>
      <c r="J106" s="100">
        <f>SUM(J85:J105)</f>
        <v>19.61565469171498</v>
      </c>
      <c r="K106" s="129"/>
      <c r="L106" s="22"/>
      <c r="M106" s="26"/>
      <c r="N106" s="27" t="s">
        <v>29</v>
      </c>
      <c r="O106" s="156">
        <f>SUM(O85:O105)</f>
        <v>22.649346665503252</v>
      </c>
    </row>
    <row r="107" spans="1:23" x14ac:dyDescent="0.35">
      <c r="A107" s="131"/>
      <c r="D107" s="28"/>
      <c r="E107" s="22"/>
      <c r="F107" s="132"/>
      <c r="G107" s="23"/>
      <c r="H107" s="26"/>
      <c r="I107" s="28"/>
      <c r="J107" s="23"/>
      <c r="K107" s="144"/>
      <c r="L107" s="92"/>
      <c r="M107" s="26"/>
      <c r="N107" s="28"/>
      <c r="O107" s="155"/>
    </row>
    <row r="108" spans="1:23" x14ac:dyDescent="0.35">
      <c r="A108" s="131"/>
      <c r="B108" s="31"/>
      <c r="F108" s="131"/>
      <c r="K108" s="131"/>
      <c r="L108" s="31"/>
      <c r="O108" s="127"/>
    </row>
    <row r="109" spans="1:23" x14ac:dyDescent="0.35">
      <c r="A109" s="132" t="s">
        <v>30</v>
      </c>
      <c r="B109" s="102">
        <f>+B84</f>
        <v>34.201000000000001</v>
      </c>
      <c r="F109" s="132" t="s">
        <v>30</v>
      </c>
      <c r="G109" s="102">
        <f>+G84</f>
        <v>39.119</v>
      </c>
      <c r="K109" s="132" t="s">
        <v>30</v>
      </c>
      <c r="L109" s="102">
        <f>+L84</f>
        <v>38.512007500000003</v>
      </c>
      <c r="O109" s="127"/>
    </row>
    <row r="110" spans="1:23" x14ac:dyDescent="0.35">
      <c r="A110" s="132" t="s">
        <v>31</v>
      </c>
      <c r="B110" s="103">
        <f>E106</f>
        <v>17.747282235340364</v>
      </c>
      <c r="F110" s="132" t="s">
        <v>31</v>
      </c>
      <c r="G110" s="103">
        <f>J106</f>
        <v>19.61565469171498</v>
      </c>
      <c r="K110" s="132" t="s">
        <v>31</v>
      </c>
      <c r="L110" s="103">
        <f>O106</f>
        <v>22.649346665503252</v>
      </c>
      <c r="O110" s="127"/>
    </row>
    <row r="111" spans="1:23" s="10" customFormat="1" ht="15" thickBot="1" x14ac:dyDescent="0.4">
      <c r="A111" s="148" t="s">
        <v>32</v>
      </c>
      <c r="B111" s="149">
        <f>+B109+B110</f>
        <v>51.948282235340365</v>
      </c>
      <c r="C111" s="150"/>
      <c r="D111" s="150"/>
      <c r="E111" s="150"/>
      <c r="F111" s="148" t="s">
        <v>32</v>
      </c>
      <c r="G111" s="149">
        <f>+G109+G110</f>
        <v>58.734654691714979</v>
      </c>
      <c r="H111" s="150"/>
      <c r="I111" s="150"/>
      <c r="J111" s="150"/>
      <c r="K111" s="148" t="s">
        <v>32</v>
      </c>
      <c r="L111" s="149">
        <f>+L109+L110</f>
        <v>61.161354165503255</v>
      </c>
      <c r="M111" s="150"/>
      <c r="N111" s="150"/>
      <c r="O111" s="151"/>
      <c r="P111"/>
      <c r="Q111"/>
      <c r="R111"/>
      <c r="S111"/>
      <c r="T111"/>
      <c r="U111"/>
    </row>
    <row r="112" spans="1:23" x14ac:dyDescent="0.35">
      <c r="A112" s="6" t="s">
        <v>35</v>
      </c>
    </row>
    <row r="113" spans="1:2" x14ac:dyDescent="0.35">
      <c r="A113" s="6"/>
    </row>
    <row r="114" spans="1:2" x14ac:dyDescent="0.35">
      <c r="A114" s="11" t="s">
        <v>36</v>
      </c>
    </row>
    <row r="115" spans="1:2" x14ac:dyDescent="0.35">
      <c r="A115" s="10">
        <v>2021</v>
      </c>
      <c r="B115" s="12" t="s">
        <v>37</v>
      </c>
    </row>
    <row r="116" spans="1:2" x14ac:dyDescent="0.35">
      <c r="A116" s="10">
        <v>2022</v>
      </c>
      <c r="B116" s="12" t="s">
        <v>38</v>
      </c>
    </row>
    <row r="117" spans="1:2" x14ac:dyDescent="0.35">
      <c r="A117" s="10">
        <v>2023</v>
      </c>
      <c r="B117" s="12" t="s">
        <v>39</v>
      </c>
    </row>
    <row r="118" spans="1:2" x14ac:dyDescent="0.35">
      <c r="A118" s="10">
        <v>2024</v>
      </c>
      <c r="B118" s="12" t="s">
        <v>40</v>
      </c>
    </row>
    <row r="119" spans="1:2" x14ac:dyDescent="0.35">
      <c r="A119" s="10">
        <v>2025</v>
      </c>
      <c r="B119" s="12" t="s">
        <v>41</v>
      </c>
    </row>
    <row r="120" spans="1:2" x14ac:dyDescent="0.35">
      <c r="A120" s="10">
        <v>2026</v>
      </c>
      <c r="B120" s="12" t="s">
        <v>42</v>
      </c>
    </row>
  </sheetData>
  <hyperlinks>
    <hyperlink ref="B115" r:id="rId1" xr:uid="{DE6E04BF-1B4D-4356-BB9F-10FD726A4E0A}"/>
    <hyperlink ref="B116" r:id="rId2" xr:uid="{444EF250-40A5-42CE-BC52-C72872060B2B}"/>
    <hyperlink ref="B117" r:id="rId3" xr:uid="{A00320E1-28FF-49C1-9319-4F05EFCA29CE}"/>
    <hyperlink ref="B118" r:id="rId4" xr:uid="{85855F77-0045-477A-AD52-5FDEE711ECE5}"/>
    <hyperlink ref="B119" r:id="rId5" xr:uid="{2A9574F3-5C7F-4BFA-A165-E243BC1E0652}"/>
    <hyperlink ref="B120" r:id="rId6" xr:uid="{AB6F1035-5623-4876-AB28-DD34370B4D93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E599-7307-4213-BF12-140D39C45512}">
  <dimension ref="A1:Z125"/>
  <sheetViews>
    <sheetView tabSelected="1" topLeftCell="A77" zoomScale="55" zoomScaleNormal="55" workbookViewId="0">
      <selection activeCell="H83" sqref="H83"/>
    </sheetView>
  </sheetViews>
  <sheetFormatPr defaultRowHeight="14.5" x14ac:dyDescent="0.35"/>
  <cols>
    <col min="1" max="1" width="24.7265625" customWidth="1"/>
    <col min="2" max="2" width="13.7265625" customWidth="1"/>
    <col min="4" max="4" width="10.54296875" customWidth="1"/>
    <col min="5" max="5" width="23.54296875" customWidth="1"/>
    <col min="6" max="6" width="8.453125" customWidth="1"/>
    <col min="7" max="7" width="24.1796875" customWidth="1"/>
    <col min="8" max="8" width="22" customWidth="1"/>
    <col min="11" max="11" width="16" customWidth="1"/>
    <col min="12" max="12" width="9.54296875" customWidth="1"/>
    <col min="13" max="13" width="23.81640625" customWidth="1"/>
    <col min="14" max="14" width="16" customWidth="1"/>
    <col min="17" max="17" width="20.26953125" customWidth="1"/>
    <col min="18" max="18" width="16.26953125" customWidth="1"/>
    <col min="19" max="19" width="17.7265625" customWidth="1"/>
  </cols>
  <sheetData>
    <row r="1" spans="1:26" x14ac:dyDescent="0.35">
      <c r="A1" s="65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35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ht="26" x14ac:dyDescent="0.6">
      <c r="A3" s="13" t="s">
        <v>0</v>
      </c>
      <c r="E3" s="2"/>
      <c r="G3" s="4"/>
      <c r="I3" s="7"/>
      <c r="J3" s="7"/>
    </row>
    <row r="4" spans="1:26" ht="15" thickBot="1" x14ac:dyDescent="0.4">
      <c r="A4" s="5" t="s">
        <v>1</v>
      </c>
      <c r="I4" s="8"/>
      <c r="J4" s="7"/>
    </row>
    <row r="5" spans="1:26" x14ac:dyDescent="0.35">
      <c r="A5" s="66" t="s">
        <v>2</v>
      </c>
      <c r="B5" s="61" t="s">
        <v>43</v>
      </c>
      <c r="C5" s="37"/>
      <c r="D5" s="37"/>
      <c r="E5" s="38"/>
      <c r="G5" s="36" t="s">
        <v>2</v>
      </c>
      <c r="H5" s="82" t="s">
        <v>44</v>
      </c>
      <c r="I5" s="37"/>
      <c r="J5" s="37"/>
      <c r="K5" s="83"/>
      <c r="L5" s="74"/>
      <c r="M5" s="36" t="s">
        <v>2</v>
      </c>
      <c r="N5" s="93" t="s">
        <v>45</v>
      </c>
      <c r="O5" s="37"/>
      <c r="P5" s="37"/>
      <c r="Q5" s="38"/>
      <c r="S5" s="10"/>
      <c r="T5" s="1"/>
      <c r="W5" s="14"/>
      <c r="X5" s="74"/>
    </row>
    <row r="6" spans="1:26" x14ac:dyDescent="0.35">
      <c r="A6" s="39"/>
      <c r="B6" s="6"/>
      <c r="E6" s="40"/>
      <c r="G6" s="39"/>
      <c r="H6" s="6"/>
      <c r="K6" s="84"/>
      <c r="L6" s="72"/>
      <c r="M6" s="39"/>
      <c r="N6" s="6"/>
      <c r="Q6" s="40"/>
      <c r="S6" s="34"/>
      <c r="T6" s="6"/>
      <c r="W6" s="14"/>
      <c r="X6" s="97"/>
    </row>
    <row r="7" spans="1:26" ht="42" customHeight="1" x14ac:dyDescent="0.35">
      <c r="A7" s="86" t="s">
        <v>3</v>
      </c>
      <c r="B7" s="33" t="s">
        <v>51</v>
      </c>
      <c r="C7" s="33" t="s">
        <v>5</v>
      </c>
      <c r="D7" s="33" t="s">
        <v>53</v>
      </c>
      <c r="E7" s="60" t="s">
        <v>52</v>
      </c>
      <c r="G7" s="87" t="s">
        <v>3</v>
      </c>
      <c r="H7" s="33" t="s">
        <v>51</v>
      </c>
      <c r="I7" s="33" t="s">
        <v>5</v>
      </c>
      <c r="J7" s="33" t="s">
        <v>64</v>
      </c>
      <c r="K7" s="60" t="s">
        <v>63</v>
      </c>
      <c r="L7" s="72"/>
      <c r="M7" s="85" t="s">
        <v>3</v>
      </c>
      <c r="N7" s="33" t="s">
        <v>51</v>
      </c>
      <c r="O7" s="33" t="s">
        <v>5</v>
      </c>
      <c r="P7" s="33" t="s">
        <v>65</v>
      </c>
      <c r="Q7" s="60" t="s">
        <v>52</v>
      </c>
      <c r="S7" s="34"/>
      <c r="T7" s="6"/>
      <c r="W7" s="15"/>
      <c r="X7" s="97"/>
    </row>
    <row r="8" spans="1:26" x14ac:dyDescent="0.35">
      <c r="A8" s="42">
        <v>41274</v>
      </c>
      <c r="B8" s="17">
        <v>209180903</v>
      </c>
      <c r="C8" s="18"/>
      <c r="E8" s="40"/>
      <c r="F8" s="35"/>
      <c r="G8" s="42">
        <v>41274</v>
      </c>
      <c r="H8" s="77">
        <v>186514840</v>
      </c>
      <c r="I8" s="18"/>
      <c r="K8" s="40"/>
      <c r="L8" s="73"/>
      <c r="M8" s="42">
        <v>42369</v>
      </c>
      <c r="N8" s="77">
        <v>400136175</v>
      </c>
      <c r="O8" s="18"/>
      <c r="Q8" s="40"/>
      <c r="S8" s="75"/>
      <c r="T8" s="6"/>
      <c r="W8" s="16"/>
      <c r="X8" s="35"/>
    </row>
    <row r="9" spans="1:26" x14ac:dyDescent="0.35">
      <c r="A9" s="43" t="s">
        <v>9</v>
      </c>
      <c r="B9" s="19">
        <f t="shared" ref="B9:B29" si="0">+B8*(1+(D9*C9/12))</f>
        <v>209180903</v>
      </c>
      <c r="C9" s="20"/>
      <c r="D9" s="21">
        <v>0.02</v>
      </c>
      <c r="E9" s="57">
        <f t="shared" ref="E9:E29" si="1">+B9-B8</f>
        <v>0</v>
      </c>
      <c r="G9" s="43" t="s">
        <v>9</v>
      </c>
      <c r="H9" s="23">
        <f t="shared" ref="H9:H29" si="2">+H8*(1+(J9*I9/12))</f>
        <v>186514840</v>
      </c>
      <c r="I9" s="20"/>
      <c r="J9" s="21">
        <f t="shared" ref="J9:J29" si="3">D9</f>
        <v>0.02</v>
      </c>
      <c r="K9" s="44">
        <f t="shared" ref="K9:K29" si="4">+H9-H8</f>
        <v>0</v>
      </c>
      <c r="M9" s="43" t="s">
        <v>9</v>
      </c>
      <c r="N9" s="23">
        <f t="shared" ref="N9:N29" si="5">+N8*(1+(P9*O9/12))</f>
        <v>400136175</v>
      </c>
      <c r="O9" s="20"/>
      <c r="P9" s="21">
        <f t="shared" ref="P9:P29" si="6">D9</f>
        <v>0.02</v>
      </c>
      <c r="Q9" s="94">
        <f t="shared" ref="Q9:Q29" si="7">+N9-N8</f>
        <v>0</v>
      </c>
      <c r="S9" s="18"/>
      <c r="T9" s="98"/>
      <c r="U9" s="98"/>
      <c r="V9" s="98"/>
      <c r="W9" s="98"/>
    </row>
    <row r="10" spans="1:26" x14ac:dyDescent="0.35">
      <c r="A10" s="43" t="s">
        <v>10</v>
      </c>
      <c r="B10" s="19">
        <f t="shared" si="0"/>
        <v>213364521.06</v>
      </c>
      <c r="C10" s="20">
        <v>12</v>
      </c>
      <c r="D10" s="21">
        <v>0.02</v>
      </c>
      <c r="E10" s="58">
        <f t="shared" si="1"/>
        <v>4183618.0600000024</v>
      </c>
      <c r="G10" s="43" t="s">
        <v>10</v>
      </c>
      <c r="H10" s="23">
        <f t="shared" si="2"/>
        <v>188690846.46666667</v>
      </c>
      <c r="I10" s="20">
        <v>7</v>
      </c>
      <c r="J10" s="21">
        <f t="shared" si="3"/>
        <v>0.02</v>
      </c>
      <c r="K10" s="45">
        <f t="shared" si="4"/>
        <v>2176006.4666666687</v>
      </c>
      <c r="M10" s="43" t="s">
        <v>10</v>
      </c>
      <c r="N10" s="23">
        <f t="shared" si="5"/>
        <v>400136175</v>
      </c>
      <c r="O10" s="20"/>
      <c r="P10" s="21">
        <f t="shared" si="6"/>
        <v>0.02</v>
      </c>
      <c r="Q10" s="94">
        <f t="shared" si="7"/>
        <v>0</v>
      </c>
      <c r="S10" s="76"/>
      <c r="T10" s="99"/>
      <c r="U10" s="18"/>
    </row>
    <row r="11" spans="1:26" x14ac:dyDescent="0.35">
      <c r="A11" s="43" t="s">
        <v>11</v>
      </c>
      <c r="B11" s="19">
        <f t="shared" si="0"/>
        <v>217631811.48120001</v>
      </c>
      <c r="C11" s="20">
        <v>12</v>
      </c>
      <c r="D11" s="21">
        <v>0.02</v>
      </c>
      <c r="E11" s="58">
        <f t="shared" si="1"/>
        <v>4267290.4212000072</v>
      </c>
      <c r="G11" s="43" t="s">
        <v>11</v>
      </c>
      <c r="H11" s="23">
        <f t="shared" si="2"/>
        <v>192464663.396</v>
      </c>
      <c r="I11" s="20">
        <v>12</v>
      </c>
      <c r="J11" s="21">
        <f t="shared" si="3"/>
        <v>0.02</v>
      </c>
      <c r="K11" s="45">
        <f t="shared" si="4"/>
        <v>3773816.9293333292</v>
      </c>
      <c r="M11" s="43" t="s">
        <v>11</v>
      </c>
      <c r="N11" s="23">
        <f t="shared" si="5"/>
        <v>400136175</v>
      </c>
      <c r="O11" s="20"/>
      <c r="P11" s="21">
        <f t="shared" si="6"/>
        <v>0.02</v>
      </c>
      <c r="Q11" s="94">
        <f t="shared" si="7"/>
        <v>0</v>
      </c>
      <c r="S11" s="26"/>
      <c r="T11" s="22"/>
      <c r="U11" s="20"/>
      <c r="V11" s="21"/>
      <c r="W11" s="22"/>
      <c r="Z11" s="9"/>
    </row>
    <row r="12" spans="1:26" x14ac:dyDescent="0.35">
      <c r="A12" s="43" t="s">
        <v>12</v>
      </c>
      <c r="B12" s="19">
        <f t="shared" si="0"/>
        <v>221984447.71082401</v>
      </c>
      <c r="C12" s="20">
        <v>12</v>
      </c>
      <c r="D12" s="21">
        <v>0.02</v>
      </c>
      <c r="E12" s="58">
        <f t="shared" si="1"/>
        <v>4352636.2296240032</v>
      </c>
      <c r="G12" s="43" t="s">
        <v>12</v>
      </c>
      <c r="H12" s="23">
        <f t="shared" si="2"/>
        <v>196313956.66392002</v>
      </c>
      <c r="I12" s="20">
        <v>12</v>
      </c>
      <c r="J12" s="21">
        <f t="shared" si="3"/>
        <v>0.02</v>
      </c>
      <c r="K12" s="45">
        <f t="shared" si="4"/>
        <v>3849293.2679200172</v>
      </c>
      <c r="M12" s="43" t="s">
        <v>12</v>
      </c>
      <c r="N12" s="23">
        <f t="shared" si="5"/>
        <v>400136175</v>
      </c>
      <c r="O12" s="20"/>
      <c r="P12" s="21">
        <f t="shared" si="6"/>
        <v>0.02</v>
      </c>
      <c r="Q12" s="94">
        <f t="shared" si="7"/>
        <v>0</v>
      </c>
      <c r="S12" s="26"/>
      <c r="T12" s="22"/>
      <c r="U12" s="20"/>
      <c r="V12" s="21"/>
      <c r="W12" s="22"/>
      <c r="Z12" s="9"/>
    </row>
    <row r="13" spans="1:26" x14ac:dyDescent="0.35">
      <c r="A13" s="43" t="s">
        <v>13</v>
      </c>
      <c r="B13" s="19">
        <f t="shared" si="0"/>
        <v>226424136.66504049</v>
      </c>
      <c r="C13" s="20">
        <v>12</v>
      </c>
      <c r="D13" s="21">
        <v>0.02</v>
      </c>
      <c r="E13" s="58">
        <f t="shared" si="1"/>
        <v>4439688.9542164803</v>
      </c>
      <c r="G13" s="43" t="s">
        <v>13</v>
      </c>
      <c r="H13" s="23">
        <f t="shared" si="2"/>
        <v>200240235.79719841</v>
      </c>
      <c r="I13" s="20">
        <v>12</v>
      </c>
      <c r="J13" s="21">
        <f t="shared" si="3"/>
        <v>0.02</v>
      </c>
      <c r="K13" s="45">
        <f t="shared" si="4"/>
        <v>3926279.1332783997</v>
      </c>
      <c r="M13" s="43" t="s">
        <v>13</v>
      </c>
      <c r="N13" s="23">
        <f t="shared" si="5"/>
        <v>400136175</v>
      </c>
      <c r="O13" s="20"/>
      <c r="P13" s="21">
        <f t="shared" si="6"/>
        <v>0.02</v>
      </c>
      <c r="Q13" s="94">
        <f t="shared" si="7"/>
        <v>0</v>
      </c>
      <c r="S13" s="26"/>
      <c r="T13" s="22"/>
      <c r="U13" s="20"/>
      <c r="V13" s="21"/>
      <c r="W13" s="22"/>
      <c r="Z13" s="9"/>
    </row>
    <row r="14" spans="1:26" x14ac:dyDescent="0.35">
      <c r="A14" s="43" t="s">
        <v>14</v>
      </c>
      <c r="B14" s="19">
        <f t="shared" si="0"/>
        <v>230952619.3983413</v>
      </c>
      <c r="C14" s="20">
        <v>12</v>
      </c>
      <c r="D14" s="21">
        <v>0.02</v>
      </c>
      <c r="E14" s="58">
        <f t="shared" si="1"/>
        <v>4528482.7333008051</v>
      </c>
      <c r="G14" s="43" t="s">
        <v>14</v>
      </c>
      <c r="H14" s="23">
        <f t="shared" si="2"/>
        <v>204245040.51314238</v>
      </c>
      <c r="I14" s="20">
        <v>12</v>
      </c>
      <c r="J14" s="21">
        <f t="shared" si="3"/>
        <v>0.02</v>
      </c>
      <c r="K14" s="45">
        <f t="shared" si="4"/>
        <v>4004804.7159439623</v>
      </c>
      <c r="M14" s="43" t="s">
        <v>14</v>
      </c>
      <c r="N14" s="23">
        <f t="shared" si="5"/>
        <v>408138898.5</v>
      </c>
      <c r="O14" s="90">
        <v>12</v>
      </c>
      <c r="P14" s="21">
        <f t="shared" si="6"/>
        <v>0.02</v>
      </c>
      <c r="Q14" s="94">
        <f t="shared" si="7"/>
        <v>8002723.5</v>
      </c>
      <c r="S14" s="26"/>
      <c r="T14" s="22"/>
      <c r="U14" s="20"/>
      <c r="V14" s="21"/>
      <c r="W14" s="22"/>
      <c r="Z14" s="9"/>
    </row>
    <row r="15" spans="1:26" x14ac:dyDescent="0.35">
      <c r="A15" s="43" t="s">
        <v>15</v>
      </c>
      <c r="B15" s="19">
        <f t="shared" si="0"/>
        <v>235571671.78630814</v>
      </c>
      <c r="C15" s="20">
        <v>12</v>
      </c>
      <c r="D15" s="21">
        <v>0.02</v>
      </c>
      <c r="E15" s="58">
        <f t="shared" si="1"/>
        <v>4619052.3879668415</v>
      </c>
      <c r="G15" s="43" t="s">
        <v>15</v>
      </c>
      <c r="H15" s="23">
        <f t="shared" si="2"/>
        <v>208329941.32340524</v>
      </c>
      <c r="I15" s="20">
        <v>12</v>
      </c>
      <c r="J15" s="21">
        <f t="shared" si="3"/>
        <v>0.02</v>
      </c>
      <c r="K15" s="45">
        <f t="shared" si="4"/>
        <v>4084900.8102628589</v>
      </c>
      <c r="M15" s="43" t="s">
        <v>15</v>
      </c>
      <c r="N15" s="23">
        <f t="shared" si="5"/>
        <v>416301676.47000003</v>
      </c>
      <c r="O15" s="90">
        <v>12</v>
      </c>
      <c r="P15" s="21">
        <f t="shared" si="6"/>
        <v>0.02</v>
      </c>
      <c r="Q15" s="94">
        <f t="shared" si="7"/>
        <v>8162777.9700000286</v>
      </c>
      <c r="S15" s="26"/>
      <c r="T15" s="22"/>
      <c r="U15" s="20"/>
      <c r="V15" s="21"/>
      <c r="W15" s="22"/>
      <c r="Z15" s="9"/>
    </row>
    <row r="16" spans="1:26" x14ac:dyDescent="0.35">
      <c r="A16" s="43" t="s">
        <v>16</v>
      </c>
      <c r="B16" s="19">
        <f t="shared" si="0"/>
        <v>240283105.22203431</v>
      </c>
      <c r="C16" s="20">
        <v>12</v>
      </c>
      <c r="D16" s="21">
        <v>0.02</v>
      </c>
      <c r="E16" s="58">
        <f t="shared" si="1"/>
        <v>4711433.4357261658</v>
      </c>
      <c r="G16" s="43" t="s">
        <v>16</v>
      </c>
      <c r="H16" s="23">
        <f t="shared" si="2"/>
        <v>212496540.14987335</v>
      </c>
      <c r="I16" s="20">
        <v>12</v>
      </c>
      <c r="J16" s="21">
        <f t="shared" si="3"/>
        <v>0.02</v>
      </c>
      <c r="K16" s="45">
        <f t="shared" si="4"/>
        <v>4166598.8264681101</v>
      </c>
      <c r="M16" s="43" t="s">
        <v>16</v>
      </c>
      <c r="N16" s="23">
        <f t="shared" si="5"/>
        <v>424627709.99940002</v>
      </c>
      <c r="O16" s="90">
        <v>12</v>
      </c>
      <c r="P16" s="21">
        <f t="shared" si="6"/>
        <v>0.02</v>
      </c>
      <c r="Q16" s="94">
        <f t="shared" si="7"/>
        <v>8326033.529399991</v>
      </c>
      <c r="S16" s="26"/>
      <c r="T16" s="22"/>
      <c r="U16" s="20"/>
      <c r="V16" s="21"/>
      <c r="W16" s="22"/>
      <c r="Z16" s="9"/>
    </row>
    <row r="17" spans="1:26" x14ac:dyDescent="0.35">
      <c r="A17" s="43" t="s">
        <v>17</v>
      </c>
      <c r="B17" s="19">
        <f t="shared" si="0"/>
        <v>245088767.32647499</v>
      </c>
      <c r="C17" s="20">
        <v>12</v>
      </c>
      <c r="D17" s="21">
        <v>0.02</v>
      </c>
      <c r="E17" s="58">
        <f t="shared" si="1"/>
        <v>4805662.1044406891</v>
      </c>
      <c r="G17" s="43" t="s">
        <v>17</v>
      </c>
      <c r="H17" s="23">
        <f t="shared" si="2"/>
        <v>216746470.95287082</v>
      </c>
      <c r="I17" s="20">
        <v>12</v>
      </c>
      <c r="J17" s="21">
        <f t="shared" si="3"/>
        <v>0.02</v>
      </c>
      <c r="K17" s="45">
        <f t="shared" si="4"/>
        <v>4249930.8029974699</v>
      </c>
      <c r="M17" s="43" t="s">
        <v>17</v>
      </c>
      <c r="N17" s="23">
        <f t="shared" si="5"/>
        <v>433120264.19938803</v>
      </c>
      <c r="O17" s="90">
        <v>12</v>
      </c>
      <c r="P17" s="21">
        <f t="shared" si="6"/>
        <v>0.02</v>
      </c>
      <c r="Q17" s="94">
        <f t="shared" si="7"/>
        <v>8492554.1999880075</v>
      </c>
      <c r="S17" s="26"/>
      <c r="T17" s="22"/>
      <c r="U17" s="20"/>
      <c r="V17" s="21"/>
      <c r="W17" s="22"/>
      <c r="Z17" s="9"/>
    </row>
    <row r="18" spans="1:26" x14ac:dyDescent="0.35">
      <c r="A18" s="43" t="s">
        <v>18</v>
      </c>
      <c r="B18" s="19">
        <f t="shared" si="0"/>
        <v>249990542.67300451</v>
      </c>
      <c r="C18" s="20">
        <v>12</v>
      </c>
      <c r="D18" s="24">
        <v>0.02</v>
      </c>
      <c r="E18" s="58">
        <f t="shared" si="1"/>
        <v>4901775.3465295136</v>
      </c>
      <c r="G18" s="43" t="s">
        <v>18</v>
      </c>
      <c r="H18" s="23">
        <f t="shared" si="2"/>
        <v>221081400.37192824</v>
      </c>
      <c r="I18" s="20">
        <v>12</v>
      </c>
      <c r="J18" s="21">
        <f t="shared" si="3"/>
        <v>0.02</v>
      </c>
      <c r="K18" s="45">
        <f t="shared" si="4"/>
        <v>4334929.4190574288</v>
      </c>
      <c r="M18" s="43" t="s">
        <v>18</v>
      </c>
      <c r="N18" s="23">
        <f t="shared" si="5"/>
        <v>441782669.48337579</v>
      </c>
      <c r="O18" s="90">
        <v>12</v>
      </c>
      <c r="P18" s="21">
        <f t="shared" si="6"/>
        <v>0.02</v>
      </c>
      <c r="Q18" s="94">
        <f t="shared" si="7"/>
        <v>8662405.2839877605</v>
      </c>
      <c r="S18" s="26"/>
      <c r="T18" s="22"/>
      <c r="U18" s="20"/>
      <c r="V18" s="21"/>
      <c r="W18" s="22"/>
      <c r="Z18" s="9"/>
    </row>
    <row r="19" spans="1:26" x14ac:dyDescent="0.35">
      <c r="A19" s="43" t="s">
        <v>19</v>
      </c>
      <c r="B19" s="19">
        <f t="shared" si="0"/>
        <v>254990353.52646461</v>
      </c>
      <c r="C19" s="20">
        <v>12</v>
      </c>
      <c r="D19" s="25">
        <v>0.02</v>
      </c>
      <c r="E19" s="58">
        <f t="shared" si="1"/>
        <v>4999810.8534601033</v>
      </c>
      <c r="G19" s="43" t="s">
        <v>19</v>
      </c>
      <c r="H19" s="23">
        <f t="shared" si="2"/>
        <v>225503028.37936682</v>
      </c>
      <c r="I19" s="20">
        <v>12</v>
      </c>
      <c r="J19" s="21">
        <f t="shared" si="3"/>
        <v>0.02</v>
      </c>
      <c r="K19" s="45">
        <f t="shared" si="4"/>
        <v>4421628.0074385703</v>
      </c>
      <c r="M19" s="43" t="s">
        <v>19</v>
      </c>
      <c r="N19" s="23">
        <f t="shared" si="5"/>
        <v>450618322.8730433</v>
      </c>
      <c r="O19" s="90">
        <v>12</v>
      </c>
      <c r="P19" s="21">
        <f t="shared" si="6"/>
        <v>0.02</v>
      </c>
      <c r="Q19" s="94">
        <f t="shared" si="7"/>
        <v>8835653.389667511</v>
      </c>
      <c r="S19" s="26"/>
      <c r="T19" s="22"/>
      <c r="U19" s="20"/>
      <c r="V19" s="21"/>
      <c r="W19" s="22"/>
      <c r="Z19" s="9"/>
    </row>
    <row r="20" spans="1:26" x14ac:dyDescent="0.35">
      <c r="A20" s="43" t="s">
        <v>20</v>
      </c>
      <c r="B20" s="19">
        <f t="shared" si="0"/>
        <v>261365112.3646262</v>
      </c>
      <c r="C20" s="20">
        <v>12</v>
      </c>
      <c r="D20" s="25">
        <v>2.5000000000000001E-2</v>
      </c>
      <c r="E20" s="58">
        <f t="shared" si="1"/>
        <v>6374758.8381615877</v>
      </c>
      <c r="G20" s="43" t="s">
        <v>20</v>
      </c>
      <c r="H20" s="23">
        <f t="shared" si="2"/>
        <v>231140604.08885098</v>
      </c>
      <c r="I20" s="20">
        <v>12</v>
      </c>
      <c r="J20" s="21">
        <f t="shared" si="3"/>
        <v>2.5000000000000001E-2</v>
      </c>
      <c r="K20" s="45">
        <f t="shared" si="4"/>
        <v>5637575.7094841599</v>
      </c>
      <c r="M20" s="43" t="s">
        <v>20</v>
      </c>
      <c r="N20" s="23">
        <f t="shared" si="5"/>
        <v>461883780.94486934</v>
      </c>
      <c r="O20" s="90">
        <v>12</v>
      </c>
      <c r="P20" s="21">
        <f t="shared" si="6"/>
        <v>2.5000000000000001E-2</v>
      </c>
      <c r="Q20" s="94">
        <f t="shared" si="7"/>
        <v>11265458.071826041</v>
      </c>
      <c r="S20" s="26"/>
      <c r="T20" s="22"/>
      <c r="U20" s="20"/>
      <c r="V20" s="21"/>
      <c r="W20" s="22"/>
      <c r="Z20" s="9"/>
    </row>
    <row r="21" spans="1:26" x14ac:dyDescent="0.35">
      <c r="A21" s="43" t="s">
        <v>21</v>
      </c>
      <c r="B21" s="19">
        <f t="shared" si="0"/>
        <v>271296986.63448203</v>
      </c>
      <c r="C21" s="20">
        <v>12</v>
      </c>
      <c r="D21" s="25">
        <v>3.7999999999999999E-2</v>
      </c>
      <c r="E21" s="58">
        <f t="shared" si="1"/>
        <v>9931874.2698558271</v>
      </c>
      <c r="G21" s="43" t="s">
        <v>21</v>
      </c>
      <c r="H21" s="23">
        <f t="shared" si="2"/>
        <v>239923947.04422733</v>
      </c>
      <c r="I21" s="20">
        <v>12</v>
      </c>
      <c r="J21" s="21">
        <f t="shared" si="3"/>
        <v>3.7999999999999999E-2</v>
      </c>
      <c r="K21" s="45">
        <f t="shared" si="4"/>
        <v>8783342.9553763568</v>
      </c>
      <c r="M21" s="43" t="s">
        <v>21</v>
      </c>
      <c r="N21" s="23">
        <f t="shared" si="5"/>
        <v>479435364.62077439</v>
      </c>
      <c r="O21" s="90">
        <v>12</v>
      </c>
      <c r="P21" s="21">
        <f t="shared" si="6"/>
        <v>3.7999999999999999E-2</v>
      </c>
      <c r="Q21" s="94">
        <f t="shared" si="7"/>
        <v>17551583.675905049</v>
      </c>
      <c r="S21" s="26"/>
      <c r="T21" s="22"/>
      <c r="U21" s="20"/>
      <c r="V21" s="21"/>
      <c r="W21" s="22"/>
      <c r="Z21" s="9"/>
    </row>
    <row r="22" spans="1:26" x14ac:dyDescent="0.35">
      <c r="A22" s="43" t="s">
        <v>22</v>
      </c>
      <c r="B22" s="19">
        <f t="shared" si="0"/>
        <v>285947023.91274405</v>
      </c>
      <c r="C22" s="20">
        <v>12</v>
      </c>
      <c r="D22" s="25">
        <v>5.3999999999999999E-2</v>
      </c>
      <c r="E22" s="58">
        <f t="shared" si="1"/>
        <v>14650037.278262019</v>
      </c>
      <c r="G22" s="43" t="s">
        <v>22</v>
      </c>
      <c r="H22" s="23">
        <f t="shared" si="2"/>
        <v>252879840.18461561</v>
      </c>
      <c r="I22" s="20">
        <v>12</v>
      </c>
      <c r="J22" s="21">
        <f t="shared" si="3"/>
        <v>5.3999999999999999E-2</v>
      </c>
      <c r="K22" s="45">
        <f t="shared" si="4"/>
        <v>12955893.14038828</v>
      </c>
      <c r="M22" s="43" t="s">
        <v>22</v>
      </c>
      <c r="N22" s="23">
        <f t="shared" si="5"/>
        <v>505324874.31029624</v>
      </c>
      <c r="O22" s="90">
        <v>12</v>
      </c>
      <c r="P22" s="21">
        <f t="shared" si="6"/>
        <v>5.3999999999999999E-2</v>
      </c>
      <c r="Q22" s="94">
        <f t="shared" si="7"/>
        <v>25889509.689521849</v>
      </c>
      <c r="S22" s="26"/>
      <c r="T22" s="22"/>
      <c r="U22" s="20"/>
      <c r="V22" s="21"/>
      <c r="W22" s="22"/>
      <c r="Z22" s="9"/>
    </row>
    <row r="23" spans="1:26" x14ac:dyDescent="0.35">
      <c r="A23" s="43" t="s">
        <v>23</v>
      </c>
      <c r="B23" s="19">
        <f t="shared" si="0"/>
        <v>296527063.79751557</v>
      </c>
      <c r="C23" s="20">
        <v>12</v>
      </c>
      <c r="D23" s="25">
        <v>3.6999999999999998E-2</v>
      </c>
      <c r="E23" s="58">
        <f t="shared" si="1"/>
        <v>10580039.884771526</v>
      </c>
      <c r="G23" s="43" t="s">
        <v>23</v>
      </c>
      <c r="H23" s="23">
        <f t="shared" si="2"/>
        <v>262236394.27144638</v>
      </c>
      <c r="I23" s="20">
        <v>12</v>
      </c>
      <c r="J23" s="25">
        <f t="shared" si="3"/>
        <v>3.6999999999999998E-2</v>
      </c>
      <c r="K23" s="45">
        <f t="shared" si="4"/>
        <v>9356554.086830765</v>
      </c>
      <c r="M23" s="43" t="s">
        <v>23</v>
      </c>
      <c r="N23" s="23">
        <f t="shared" si="5"/>
        <v>524021894.65977716</v>
      </c>
      <c r="O23" s="90">
        <v>12</v>
      </c>
      <c r="P23" s="25">
        <f t="shared" si="6"/>
        <v>3.6999999999999998E-2</v>
      </c>
      <c r="Q23" s="94">
        <f t="shared" si="7"/>
        <v>18697020.349480927</v>
      </c>
      <c r="S23" s="26"/>
      <c r="T23" s="22"/>
      <c r="U23" s="20"/>
      <c r="V23" s="21"/>
      <c r="W23" s="22"/>
      <c r="Z23" s="9"/>
    </row>
    <row r="24" spans="1:26" x14ac:dyDescent="0.35">
      <c r="A24" s="43" t="s">
        <v>24</v>
      </c>
      <c r="B24" s="19">
        <f t="shared" si="0"/>
        <v>306905511.03042859</v>
      </c>
      <c r="C24" s="20">
        <v>12</v>
      </c>
      <c r="D24" s="25">
        <v>3.5000000000000003E-2</v>
      </c>
      <c r="E24" s="58">
        <f t="shared" si="1"/>
        <v>10378447.232913017</v>
      </c>
      <c r="G24" s="43" t="s">
        <v>24</v>
      </c>
      <c r="H24" s="23">
        <f t="shared" si="2"/>
        <v>271414668.07094699</v>
      </c>
      <c r="I24" s="20">
        <v>12</v>
      </c>
      <c r="J24" s="25">
        <f t="shared" si="3"/>
        <v>3.5000000000000003E-2</v>
      </c>
      <c r="K24" s="45">
        <f t="shared" si="4"/>
        <v>9178273.7995006144</v>
      </c>
      <c r="M24" s="43" t="s">
        <v>24</v>
      </c>
      <c r="N24" s="23">
        <f t="shared" si="5"/>
        <v>542362660.97286928</v>
      </c>
      <c r="O24" s="90">
        <v>12</v>
      </c>
      <c r="P24" s="25">
        <f t="shared" si="6"/>
        <v>3.5000000000000003E-2</v>
      </c>
      <c r="Q24" s="94">
        <f t="shared" si="7"/>
        <v>18340766.313092113</v>
      </c>
      <c r="S24" s="26"/>
      <c r="T24" s="22"/>
      <c r="U24" s="20"/>
      <c r="V24" s="21"/>
      <c r="W24" s="22"/>
      <c r="Z24" s="9"/>
    </row>
    <row r="25" spans="1:26" x14ac:dyDescent="0.35">
      <c r="A25" s="43" t="s">
        <v>25</v>
      </c>
      <c r="B25" s="19">
        <f t="shared" si="0"/>
        <v>315805770.85031098</v>
      </c>
      <c r="C25" s="20">
        <v>12</v>
      </c>
      <c r="D25" s="25">
        <v>2.9000000000000001E-2</v>
      </c>
      <c r="E25" s="58">
        <f t="shared" si="1"/>
        <v>8900259.8198823929</v>
      </c>
      <c r="G25" s="43" t="s">
        <v>25</v>
      </c>
      <c r="H25" s="23">
        <f t="shared" si="2"/>
        <v>279285693.4450044</v>
      </c>
      <c r="I25" s="20">
        <v>12</v>
      </c>
      <c r="J25" s="25">
        <f t="shared" si="3"/>
        <v>2.9000000000000001E-2</v>
      </c>
      <c r="K25" s="45">
        <f t="shared" si="4"/>
        <v>7871025.3740574121</v>
      </c>
      <c r="M25" s="43" t="s">
        <v>25</v>
      </c>
      <c r="N25" s="23">
        <f t="shared" si="5"/>
        <v>558091178.14108241</v>
      </c>
      <c r="O25" s="90">
        <v>12</v>
      </c>
      <c r="P25" s="25">
        <f t="shared" si="6"/>
        <v>2.9000000000000001E-2</v>
      </c>
      <c r="Q25" s="94">
        <f t="shared" si="7"/>
        <v>15728517.168213129</v>
      </c>
      <c r="S25" s="26"/>
      <c r="T25" s="22"/>
      <c r="U25" s="20"/>
      <c r="V25" s="25"/>
      <c r="W25" s="22"/>
      <c r="Z25" s="9"/>
    </row>
    <row r="26" spans="1:26" x14ac:dyDescent="0.35">
      <c r="A26" s="43" t="s">
        <v>26</v>
      </c>
      <c r="B26" s="19">
        <f t="shared" si="0"/>
        <v>324964138.20497</v>
      </c>
      <c r="C26" s="20">
        <v>12</v>
      </c>
      <c r="D26" s="25">
        <f>D25</f>
        <v>2.9000000000000001E-2</v>
      </c>
      <c r="E26" s="58">
        <f t="shared" si="1"/>
        <v>9158367.3546590209</v>
      </c>
      <c r="G26" s="43" t="s">
        <v>26</v>
      </c>
      <c r="H26" s="23">
        <f t="shared" si="2"/>
        <v>287384978.55490953</v>
      </c>
      <c r="I26" s="20">
        <v>12</v>
      </c>
      <c r="J26" s="25">
        <f t="shared" si="3"/>
        <v>2.9000000000000001E-2</v>
      </c>
      <c r="K26" s="45">
        <f t="shared" si="4"/>
        <v>8099285.1099051237</v>
      </c>
      <c r="M26" s="43" t="s">
        <v>26</v>
      </c>
      <c r="N26" s="23">
        <f t="shared" si="5"/>
        <v>574275822.30717373</v>
      </c>
      <c r="O26" s="90">
        <v>12</v>
      </c>
      <c r="P26" s="25">
        <f t="shared" si="6"/>
        <v>2.9000000000000001E-2</v>
      </c>
      <c r="Q26" s="94">
        <f t="shared" si="7"/>
        <v>16184644.166091323</v>
      </c>
      <c r="S26" s="26"/>
      <c r="T26" s="22"/>
      <c r="U26" s="20"/>
      <c r="V26" s="25"/>
      <c r="W26" s="22"/>
      <c r="Z26" s="9"/>
    </row>
    <row r="27" spans="1:26" x14ac:dyDescent="0.35">
      <c r="A27" s="43" t="s">
        <v>27</v>
      </c>
      <c r="B27" s="19">
        <f t="shared" si="0"/>
        <v>334388098.21291411</v>
      </c>
      <c r="C27" s="20">
        <v>12</v>
      </c>
      <c r="D27" s="25">
        <f>D26</f>
        <v>2.9000000000000001E-2</v>
      </c>
      <c r="E27" s="58">
        <f t="shared" si="1"/>
        <v>9423960.0079441071</v>
      </c>
      <c r="G27" s="43" t="s">
        <v>27</v>
      </c>
      <c r="H27" s="23">
        <f t="shared" si="2"/>
        <v>295719142.93300188</v>
      </c>
      <c r="I27" s="20">
        <v>12</v>
      </c>
      <c r="J27" s="25">
        <f t="shared" si="3"/>
        <v>2.9000000000000001E-2</v>
      </c>
      <c r="K27" s="45">
        <f t="shared" si="4"/>
        <v>8334164.3780923486</v>
      </c>
      <c r="M27" s="43" t="s">
        <v>27</v>
      </c>
      <c r="N27" s="23">
        <f t="shared" si="5"/>
        <v>590929821.1540817</v>
      </c>
      <c r="O27" s="90">
        <v>12</v>
      </c>
      <c r="P27" s="25">
        <f t="shared" si="6"/>
        <v>2.9000000000000001E-2</v>
      </c>
      <c r="Q27" s="94">
        <f t="shared" si="7"/>
        <v>16653998.846907973</v>
      </c>
      <c r="S27" s="26"/>
      <c r="T27" s="22"/>
      <c r="U27" s="20"/>
      <c r="V27" s="25"/>
      <c r="W27" s="22"/>
      <c r="Z27" s="9"/>
    </row>
    <row r="28" spans="1:26" x14ac:dyDescent="0.35">
      <c r="A28" s="43" t="s">
        <v>28</v>
      </c>
      <c r="B28" s="19">
        <f t="shared" si="0"/>
        <v>334388098.21291411</v>
      </c>
      <c r="C28" s="20"/>
      <c r="D28" s="25">
        <f>D27</f>
        <v>2.9000000000000001E-2</v>
      </c>
      <c r="E28" s="58">
        <f t="shared" si="1"/>
        <v>0</v>
      </c>
      <c r="G28" s="43" t="s">
        <v>28</v>
      </c>
      <c r="H28" s="23">
        <f t="shared" si="2"/>
        <v>295719142.93300188</v>
      </c>
      <c r="I28" s="20"/>
      <c r="J28" s="25">
        <f t="shared" si="3"/>
        <v>2.9000000000000001E-2</v>
      </c>
      <c r="K28" s="45">
        <f t="shared" si="4"/>
        <v>0</v>
      </c>
      <c r="M28" s="43" t="s">
        <v>28</v>
      </c>
      <c r="N28" s="23">
        <f t="shared" si="5"/>
        <v>590929821.1540817</v>
      </c>
      <c r="O28" s="20"/>
      <c r="P28" s="25">
        <f t="shared" si="6"/>
        <v>2.9000000000000001E-2</v>
      </c>
      <c r="Q28" s="94">
        <f t="shared" si="7"/>
        <v>0</v>
      </c>
      <c r="S28" s="26"/>
      <c r="T28" s="22"/>
      <c r="U28" s="20"/>
      <c r="V28" s="25"/>
      <c r="W28" s="22"/>
      <c r="Z28" s="9"/>
    </row>
    <row r="29" spans="1:26" x14ac:dyDescent="0.35">
      <c r="A29" s="42" t="s">
        <v>54</v>
      </c>
      <c r="B29" s="19">
        <f t="shared" si="0"/>
        <v>334388098.21291411</v>
      </c>
      <c r="C29" s="20"/>
      <c r="D29" s="25">
        <f>D27</f>
        <v>2.9000000000000001E-2</v>
      </c>
      <c r="E29" s="58">
        <f t="shared" si="1"/>
        <v>0</v>
      </c>
      <c r="G29" s="42" t="s">
        <v>54</v>
      </c>
      <c r="H29" s="23">
        <f t="shared" si="2"/>
        <v>295719142.93300188</v>
      </c>
      <c r="I29" s="20"/>
      <c r="J29" s="25">
        <f t="shared" si="3"/>
        <v>2.9000000000000001E-2</v>
      </c>
      <c r="K29" s="45">
        <f t="shared" si="4"/>
        <v>0</v>
      </c>
      <c r="M29" s="42" t="s">
        <v>54</v>
      </c>
      <c r="N29" s="23">
        <f t="shared" si="5"/>
        <v>590929821.1540817</v>
      </c>
      <c r="O29" s="20"/>
      <c r="P29" s="25">
        <f t="shared" si="6"/>
        <v>2.9000000000000001E-2</v>
      </c>
      <c r="Q29" s="94">
        <f t="shared" si="7"/>
        <v>0</v>
      </c>
      <c r="S29" s="26"/>
      <c r="T29" s="22"/>
      <c r="U29" s="20"/>
      <c r="V29" s="25"/>
      <c r="W29" s="22"/>
      <c r="Z29" s="9"/>
    </row>
    <row r="30" spans="1:26" ht="15" thickBot="1" x14ac:dyDescent="0.4">
      <c r="A30" s="43"/>
      <c r="B30" s="19"/>
      <c r="C30" s="26"/>
      <c r="D30" s="27" t="s">
        <v>29</v>
      </c>
      <c r="E30" s="59">
        <f>SUM(E9:E29)</f>
        <v>125207195.21291411</v>
      </c>
      <c r="G30" s="43"/>
      <c r="H30" s="22"/>
      <c r="I30" s="26"/>
      <c r="J30" s="27" t="s">
        <v>29</v>
      </c>
      <c r="K30" s="81">
        <f>SUM(K9:K29)</f>
        <v>109204302.93300188</v>
      </c>
      <c r="M30" s="43"/>
      <c r="N30" s="22"/>
      <c r="O30" s="26"/>
      <c r="P30" s="27" t="s">
        <v>29</v>
      </c>
      <c r="Q30" s="95">
        <f>SUM(Q9:Q29)</f>
        <v>190793646.1540817</v>
      </c>
      <c r="S30" s="26"/>
      <c r="T30" s="22"/>
      <c r="U30" s="20"/>
      <c r="V30" s="25"/>
      <c r="W30" s="22"/>
      <c r="Z30" s="9"/>
    </row>
    <row r="31" spans="1:26" ht="15" thickTop="1" x14ac:dyDescent="0.35">
      <c r="A31" s="46"/>
      <c r="B31" s="19"/>
      <c r="D31" s="28"/>
      <c r="E31" s="57"/>
      <c r="G31" s="47"/>
      <c r="H31" s="23"/>
      <c r="I31" s="26"/>
      <c r="J31" s="28"/>
      <c r="K31" s="45"/>
      <c r="M31" s="91"/>
      <c r="N31" s="92"/>
      <c r="O31" s="26"/>
      <c r="P31" s="28"/>
      <c r="Q31" s="44"/>
      <c r="S31" s="76"/>
      <c r="T31" s="22"/>
      <c r="U31" s="20"/>
      <c r="V31" s="25"/>
      <c r="W31" s="22"/>
      <c r="Z31" s="9"/>
    </row>
    <row r="32" spans="1:26" x14ac:dyDescent="0.35">
      <c r="A32" s="46"/>
      <c r="B32" s="19"/>
      <c r="E32" s="40"/>
      <c r="G32" s="46"/>
      <c r="K32" s="40"/>
      <c r="M32" s="46"/>
      <c r="N32" s="31"/>
      <c r="Q32" s="40"/>
      <c r="S32" s="26"/>
      <c r="T32" s="22"/>
      <c r="U32" s="26"/>
      <c r="V32" s="27"/>
      <c r="W32" s="100"/>
    </row>
    <row r="33" spans="1:26" x14ac:dyDescent="0.35">
      <c r="A33" s="47" t="s">
        <v>67</v>
      </c>
      <c r="B33" s="29">
        <f>+B8</f>
        <v>209180903</v>
      </c>
      <c r="C33" t="s">
        <v>55</v>
      </c>
      <c r="E33" s="40"/>
      <c r="G33" s="47" t="s">
        <v>71</v>
      </c>
      <c r="H33" s="68">
        <f>+H8</f>
        <v>186514840</v>
      </c>
      <c r="I33" t="s">
        <v>55</v>
      </c>
      <c r="K33" s="40"/>
      <c r="M33" s="47" t="s">
        <v>67</v>
      </c>
      <c r="N33" s="68">
        <f>+N8</f>
        <v>400136175</v>
      </c>
      <c r="O33" t="s">
        <v>55</v>
      </c>
      <c r="Q33" s="40"/>
      <c r="S33" s="101"/>
      <c r="T33" s="92"/>
      <c r="U33" s="26"/>
      <c r="V33" s="28"/>
      <c r="W33" s="22"/>
    </row>
    <row r="34" spans="1:26" x14ac:dyDescent="0.35">
      <c r="A34" s="47" t="s">
        <v>58</v>
      </c>
      <c r="B34" s="30">
        <f>E30</f>
        <v>125207195.21291411</v>
      </c>
      <c r="C34" t="s">
        <v>56</v>
      </c>
      <c r="E34" s="40"/>
      <c r="G34" s="47" t="s">
        <v>58</v>
      </c>
      <c r="H34" s="69">
        <f>K30</f>
        <v>109204302.93300188</v>
      </c>
      <c r="I34" s="70" t="s">
        <v>56</v>
      </c>
      <c r="K34" s="40"/>
      <c r="M34" s="47" t="s">
        <v>70</v>
      </c>
      <c r="N34" s="69">
        <f>Q30</f>
        <v>190793646.1540817</v>
      </c>
      <c r="O34" t="s">
        <v>56</v>
      </c>
      <c r="Q34" s="40"/>
      <c r="T34" s="31"/>
    </row>
    <row r="35" spans="1:26" x14ac:dyDescent="0.35">
      <c r="A35" s="48" t="s">
        <v>59</v>
      </c>
      <c r="B35" s="64">
        <f>+B33+B34</f>
        <v>334388098.21291411</v>
      </c>
      <c r="C35" s="10" t="s">
        <v>57</v>
      </c>
      <c r="E35" s="49"/>
      <c r="G35" s="48" t="s">
        <v>59</v>
      </c>
      <c r="H35" s="88">
        <f>+H33+H34</f>
        <v>295719142.93300188</v>
      </c>
      <c r="I35" s="10" t="s">
        <v>57</v>
      </c>
      <c r="J35" s="10"/>
      <c r="K35" s="49"/>
      <c r="M35" s="48" t="s">
        <v>59</v>
      </c>
      <c r="N35" s="23">
        <f>+N33+N34</f>
        <v>590929821.1540817</v>
      </c>
      <c r="O35" s="10" t="s">
        <v>57</v>
      </c>
      <c r="P35" s="10"/>
      <c r="Q35" s="49"/>
      <c r="R35" s="10"/>
      <c r="S35" s="3"/>
      <c r="T35" s="102"/>
    </row>
    <row r="36" spans="1:26" x14ac:dyDescent="0.35">
      <c r="A36" s="46"/>
      <c r="B36" s="31"/>
      <c r="E36" s="40"/>
      <c r="G36" s="46"/>
      <c r="K36" s="40"/>
      <c r="M36" s="46"/>
      <c r="Q36" s="40"/>
      <c r="S36" s="3"/>
      <c r="T36" s="103"/>
    </row>
    <row r="37" spans="1:26" x14ac:dyDescent="0.35">
      <c r="A37" s="46" t="s">
        <v>66</v>
      </c>
      <c r="B37" s="62">
        <v>66</v>
      </c>
      <c r="C37" t="s">
        <v>61</v>
      </c>
      <c r="E37" s="40"/>
      <c r="F37" s="10"/>
      <c r="G37" s="46" t="s">
        <v>33</v>
      </c>
      <c r="H37" s="62">
        <v>180</v>
      </c>
      <c r="I37" t="s">
        <v>61</v>
      </c>
      <c r="K37" s="40"/>
      <c r="L37" s="10"/>
      <c r="M37" s="46" t="s">
        <v>66</v>
      </c>
      <c r="N37" s="62">
        <v>248</v>
      </c>
      <c r="O37" t="s">
        <v>61</v>
      </c>
      <c r="Q37" s="40"/>
      <c r="S37" s="78"/>
      <c r="T37" s="104"/>
      <c r="U37" s="10"/>
      <c r="V37" s="10"/>
      <c r="W37" s="10"/>
      <c r="X37" s="10"/>
      <c r="Y37" s="10"/>
      <c r="Z37" s="10"/>
    </row>
    <row r="38" spans="1:26" ht="15" thickBot="1" x14ac:dyDescent="0.4">
      <c r="A38" s="50" t="s">
        <v>60</v>
      </c>
      <c r="B38" s="63">
        <f>+B35/B37</f>
        <v>5066486.336559305</v>
      </c>
      <c r="C38" s="10" t="s">
        <v>62</v>
      </c>
      <c r="D38" s="32"/>
      <c r="E38" s="51"/>
      <c r="G38" s="50" t="s">
        <v>60</v>
      </c>
      <c r="H38" s="63">
        <f>+H35/H37</f>
        <v>1642884.1274055659</v>
      </c>
      <c r="I38" s="10" t="s">
        <v>62</v>
      </c>
      <c r="J38" s="32"/>
      <c r="K38" s="51"/>
      <c r="M38" s="50" t="s">
        <v>60</v>
      </c>
      <c r="N38" s="23">
        <f>+N35/N37</f>
        <v>2382781.5369116198</v>
      </c>
      <c r="O38" s="10" t="s">
        <v>62</v>
      </c>
      <c r="Q38" s="40"/>
      <c r="T38" s="31"/>
    </row>
    <row r="39" spans="1:26" ht="15.5" thickTop="1" thickBot="1" x14ac:dyDescent="0.4">
      <c r="A39" s="52"/>
      <c r="B39" s="53"/>
      <c r="C39" s="55"/>
      <c r="D39" s="54"/>
      <c r="E39" s="56"/>
      <c r="G39" s="52"/>
      <c r="H39" s="53"/>
      <c r="I39" s="53"/>
      <c r="J39" s="53"/>
      <c r="K39" s="71"/>
      <c r="M39" s="52"/>
      <c r="N39" s="53"/>
      <c r="O39" s="53"/>
      <c r="P39" s="53"/>
      <c r="Q39" s="71"/>
      <c r="T39" s="79"/>
    </row>
    <row r="40" spans="1:26" x14ac:dyDescent="0.35">
      <c r="P40" s="32"/>
      <c r="Q40" s="32"/>
      <c r="S40" s="10"/>
      <c r="T40" s="104"/>
      <c r="V40" s="4"/>
      <c r="W40" s="4"/>
    </row>
    <row r="41" spans="1:26" x14ac:dyDescent="0.35">
      <c r="A41" s="109" t="s">
        <v>82</v>
      </c>
      <c r="I41" s="1"/>
      <c r="J41" s="80"/>
      <c r="K41" s="80"/>
      <c r="O41" s="1"/>
      <c r="P41" s="31"/>
      <c r="Q41" s="31"/>
      <c r="R41" s="40"/>
      <c r="U41" s="1"/>
      <c r="V41" s="31"/>
      <c r="W41" s="31"/>
    </row>
    <row r="42" spans="1:26" ht="15" thickBot="1" x14ac:dyDescent="0.4">
      <c r="A42" s="105" t="s">
        <v>1</v>
      </c>
    </row>
    <row r="43" spans="1:26" x14ac:dyDescent="0.35">
      <c r="A43" s="36" t="s">
        <v>2</v>
      </c>
      <c r="B43" s="93" t="s">
        <v>46</v>
      </c>
      <c r="C43" s="37"/>
      <c r="D43" s="37"/>
      <c r="E43" s="110"/>
      <c r="F43" s="97"/>
      <c r="G43" s="36" t="s">
        <v>2</v>
      </c>
      <c r="H43" s="93" t="s">
        <v>47</v>
      </c>
      <c r="I43" s="37"/>
      <c r="J43" s="37"/>
      <c r="K43" s="110"/>
      <c r="L43" s="74"/>
    </row>
    <row r="44" spans="1:26" x14ac:dyDescent="0.35">
      <c r="A44" s="39"/>
      <c r="B44" s="6"/>
      <c r="E44" s="41"/>
      <c r="F44" s="35"/>
      <c r="G44" s="67"/>
      <c r="H44" s="6"/>
      <c r="K44" s="41"/>
      <c r="L44" s="97"/>
    </row>
    <row r="45" spans="1:26" ht="29" x14ac:dyDescent="0.35">
      <c r="A45" s="86" t="s">
        <v>3</v>
      </c>
      <c r="B45" s="33" t="s">
        <v>51</v>
      </c>
      <c r="C45" s="33" t="s">
        <v>5</v>
      </c>
      <c r="D45" s="33" t="s">
        <v>53</v>
      </c>
      <c r="E45" s="60" t="s">
        <v>52</v>
      </c>
      <c r="G45" s="86" t="s">
        <v>3</v>
      </c>
      <c r="H45" s="33" t="s">
        <v>68</v>
      </c>
      <c r="I45" s="33" t="s">
        <v>5</v>
      </c>
      <c r="J45" s="33" t="s">
        <v>8</v>
      </c>
      <c r="K45" s="60" t="s">
        <v>52</v>
      </c>
      <c r="L45" s="97"/>
    </row>
    <row r="46" spans="1:26" x14ac:dyDescent="0.35">
      <c r="A46" s="42">
        <v>43195</v>
      </c>
      <c r="B46" s="99">
        <v>131.673</v>
      </c>
      <c r="C46" s="18"/>
      <c r="E46" s="40"/>
      <c r="G46" s="42">
        <v>46174</v>
      </c>
      <c r="H46" s="96">
        <v>124.012</v>
      </c>
      <c r="I46" s="18"/>
      <c r="K46" s="40"/>
      <c r="L46" s="73"/>
    </row>
    <row r="47" spans="1:26" x14ac:dyDescent="0.35">
      <c r="A47" s="43" t="s">
        <v>9</v>
      </c>
      <c r="B47" s="22">
        <f t="shared" ref="B47:B67" si="8">+B46*(1+(D47*C47/12))</f>
        <v>131.673</v>
      </c>
      <c r="C47" s="20"/>
      <c r="D47" s="21">
        <v>0.02</v>
      </c>
      <c r="E47" s="44">
        <f t="shared" ref="E47:E67" si="9">+B47-B46</f>
        <v>0</v>
      </c>
      <c r="G47" s="43" t="s">
        <v>9</v>
      </c>
      <c r="H47" s="22">
        <f t="shared" ref="H47:H67" si="10">+H46*(1+(J47*I47/12))</f>
        <v>124.012</v>
      </c>
      <c r="I47" s="20"/>
      <c r="J47" s="21">
        <f t="shared" ref="J47:J67" si="11">D47</f>
        <v>0.02</v>
      </c>
      <c r="K47" s="44">
        <f t="shared" ref="K47:K67" si="12">+H47-H46</f>
        <v>0</v>
      </c>
    </row>
    <row r="48" spans="1:26" x14ac:dyDescent="0.35">
      <c r="A48" s="43" t="s">
        <v>10</v>
      </c>
      <c r="B48" s="22">
        <f t="shared" si="8"/>
        <v>131.673</v>
      </c>
      <c r="C48" s="20"/>
      <c r="D48" s="21">
        <v>0.02</v>
      </c>
      <c r="E48" s="44">
        <f t="shared" si="9"/>
        <v>0</v>
      </c>
      <c r="G48" s="43" t="s">
        <v>10</v>
      </c>
      <c r="H48" s="22">
        <f t="shared" si="10"/>
        <v>124.012</v>
      </c>
      <c r="I48" s="20"/>
      <c r="J48" s="21">
        <f t="shared" si="11"/>
        <v>0.02</v>
      </c>
      <c r="K48" s="44">
        <f t="shared" si="12"/>
        <v>0</v>
      </c>
    </row>
    <row r="49" spans="1:26" x14ac:dyDescent="0.35">
      <c r="A49" s="43" t="s">
        <v>11</v>
      </c>
      <c r="B49" s="22">
        <f t="shared" si="8"/>
        <v>131.673</v>
      </c>
      <c r="C49" s="20"/>
      <c r="D49" s="21">
        <v>0.02</v>
      </c>
      <c r="E49" s="44">
        <f t="shared" si="9"/>
        <v>0</v>
      </c>
      <c r="G49" s="43" t="s">
        <v>11</v>
      </c>
      <c r="H49" s="22">
        <f t="shared" si="10"/>
        <v>124.012</v>
      </c>
      <c r="I49" s="20"/>
      <c r="J49" s="21">
        <f t="shared" si="11"/>
        <v>0.02</v>
      </c>
      <c r="K49" s="44">
        <f t="shared" si="12"/>
        <v>0</v>
      </c>
    </row>
    <row r="50" spans="1:26" x14ac:dyDescent="0.35">
      <c r="A50" s="43" t="s">
        <v>12</v>
      </c>
      <c r="B50" s="22">
        <f t="shared" si="8"/>
        <v>131.673</v>
      </c>
      <c r="C50" s="20"/>
      <c r="D50" s="21">
        <v>0.02</v>
      </c>
      <c r="E50" s="44">
        <f t="shared" si="9"/>
        <v>0</v>
      </c>
      <c r="G50" s="43" t="s">
        <v>12</v>
      </c>
      <c r="H50" s="22">
        <f t="shared" si="10"/>
        <v>124.012</v>
      </c>
      <c r="I50" s="20"/>
      <c r="J50" s="21">
        <f t="shared" si="11"/>
        <v>0.02</v>
      </c>
      <c r="K50" s="44">
        <f t="shared" si="12"/>
        <v>0</v>
      </c>
    </row>
    <row r="51" spans="1:26" x14ac:dyDescent="0.35">
      <c r="A51" s="43" t="s">
        <v>13</v>
      </c>
      <c r="B51" s="22">
        <f t="shared" si="8"/>
        <v>131.673</v>
      </c>
      <c r="C51" s="20"/>
      <c r="D51" s="21">
        <v>0.02</v>
      </c>
      <c r="E51" s="44">
        <f t="shared" si="9"/>
        <v>0</v>
      </c>
      <c r="G51" s="43" t="s">
        <v>13</v>
      </c>
      <c r="H51" s="22">
        <f t="shared" si="10"/>
        <v>124.012</v>
      </c>
      <c r="I51" s="20"/>
      <c r="J51" s="21">
        <f t="shared" si="11"/>
        <v>0.02</v>
      </c>
      <c r="K51" s="44">
        <f t="shared" si="12"/>
        <v>0</v>
      </c>
    </row>
    <row r="52" spans="1:26" x14ac:dyDescent="0.35">
      <c r="A52" s="43" t="s">
        <v>14</v>
      </c>
      <c r="B52" s="22">
        <f t="shared" si="8"/>
        <v>131.673</v>
      </c>
      <c r="C52" s="20"/>
      <c r="D52" s="21">
        <v>0.02</v>
      </c>
      <c r="E52" s="44">
        <f t="shared" si="9"/>
        <v>0</v>
      </c>
      <c r="G52" s="43" t="s">
        <v>14</v>
      </c>
      <c r="H52" s="22">
        <f t="shared" si="10"/>
        <v>124.012</v>
      </c>
      <c r="I52" s="20"/>
      <c r="J52" s="21">
        <f t="shared" si="11"/>
        <v>0.02</v>
      </c>
      <c r="K52" s="44">
        <f t="shared" si="12"/>
        <v>0</v>
      </c>
      <c r="Z52" s="9"/>
    </row>
    <row r="53" spans="1:26" x14ac:dyDescent="0.35">
      <c r="A53" s="43" t="s">
        <v>15</v>
      </c>
      <c r="B53" s="22">
        <f t="shared" si="8"/>
        <v>131.673</v>
      </c>
      <c r="C53" s="20"/>
      <c r="D53" s="21">
        <v>0.02</v>
      </c>
      <c r="E53" s="44">
        <f t="shared" si="9"/>
        <v>0</v>
      </c>
      <c r="G53" s="43" t="s">
        <v>15</v>
      </c>
      <c r="H53" s="22">
        <f t="shared" si="10"/>
        <v>124.012</v>
      </c>
      <c r="I53" s="20"/>
      <c r="J53" s="21">
        <f t="shared" si="11"/>
        <v>0.02</v>
      </c>
      <c r="K53" s="44">
        <f t="shared" si="12"/>
        <v>0</v>
      </c>
      <c r="Z53" s="9"/>
    </row>
    <row r="54" spans="1:26" x14ac:dyDescent="0.35">
      <c r="A54" s="43" t="s">
        <v>16</v>
      </c>
      <c r="B54" s="22">
        <f t="shared" si="8"/>
        <v>133.64809499999998</v>
      </c>
      <c r="C54" s="20">
        <v>9</v>
      </c>
      <c r="D54" s="21">
        <v>0.02</v>
      </c>
      <c r="E54" s="44">
        <f t="shared" si="9"/>
        <v>1.9750949999999818</v>
      </c>
      <c r="G54" s="43" t="s">
        <v>16</v>
      </c>
      <c r="H54" s="22">
        <f t="shared" si="10"/>
        <v>124.012</v>
      </c>
      <c r="I54" s="20"/>
      <c r="J54" s="21">
        <f t="shared" si="11"/>
        <v>0.02</v>
      </c>
      <c r="K54" s="44">
        <f t="shared" si="12"/>
        <v>0</v>
      </c>
      <c r="Z54" s="9"/>
    </row>
    <row r="55" spans="1:26" x14ac:dyDescent="0.35">
      <c r="A55" s="43" t="s">
        <v>17</v>
      </c>
      <c r="B55" s="22">
        <f t="shared" si="8"/>
        <v>136.32105689999997</v>
      </c>
      <c r="C55" s="20">
        <v>12</v>
      </c>
      <c r="D55" s="21">
        <v>0.02</v>
      </c>
      <c r="E55" s="44">
        <f t="shared" si="9"/>
        <v>2.67296189999999</v>
      </c>
      <c r="G55" s="43" t="s">
        <v>17</v>
      </c>
      <c r="H55" s="22">
        <f t="shared" si="10"/>
        <v>124.012</v>
      </c>
      <c r="I55" s="20"/>
      <c r="J55" s="21">
        <f t="shared" si="11"/>
        <v>0.02</v>
      </c>
      <c r="K55" s="44">
        <f t="shared" si="12"/>
        <v>0</v>
      </c>
      <c r="Z55" s="9"/>
    </row>
    <row r="56" spans="1:26" x14ac:dyDescent="0.35">
      <c r="A56" s="43" t="s">
        <v>18</v>
      </c>
      <c r="B56" s="22">
        <f t="shared" si="8"/>
        <v>139.04747803799998</v>
      </c>
      <c r="C56" s="20">
        <v>12</v>
      </c>
      <c r="D56" s="24">
        <v>0.02</v>
      </c>
      <c r="E56" s="44">
        <f t="shared" si="9"/>
        <v>2.7264211380000063</v>
      </c>
      <c r="G56" s="43" t="s">
        <v>18</v>
      </c>
      <c r="H56" s="22">
        <f t="shared" si="10"/>
        <v>124.012</v>
      </c>
      <c r="I56" s="20"/>
      <c r="J56" s="21">
        <f t="shared" si="11"/>
        <v>0.02</v>
      </c>
      <c r="K56" s="44">
        <f t="shared" si="12"/>
        <v>0</v>
      </c>
      <c r="Z56" s="9"/>
    </row>
    <row r="57" spans="1:26" x14ac:dyDescent="0.35">
      <c r="A57" s="43" t="s">
        <v>19</v>
      </c>
      <c r="B57" s="22">
        <f t="shared" si="8"/>
        <v>141.82842759875999</v>
      </c>
      <c r="C57" s="20">
        <v>12</v>
      </c>
      <c r="D57" s="25">
        <v>0.02</v>
      </c>
      <c r="E57" s="44">
        <f t="shared" si="9"/>
        <v>2.780949560760007</v>
      </c>
      <c r="G57" s="43" t="s">
        <v>19</v>
      </c>
      <c r="H57" s="22">
        <f t="shared" si="10"/>
        <v>124.012</v>
      </c>
      <c r="I57" s="20"/>
      <c r="J57" s="21">
        <f t="shared" si="11"/>
        <v>0.02</v>
      </c>
      <c r="K57" s="44">
        <f t="shared" si="12"/>
        <v>0</v>
      </c>
      <c r="Z57" s="9"/>
    </row>
    <row r="58" spans="1:26" x14ac:dyDescent="0.35">
      <c r="A58" s="43" t="s">
        <v>20</v>
      </c>
      <c r="B58" s="22">
        <f t="shared" si="8"/>
        <v>145.37413828872897</v>
      </c>
      <c r="C58" s="20">
        <v>12</v>
      </c>
      <c r="D58" s="25">
        <v>2.5000000000000001E-2</v>
      </c>
      <c r="E58" s="44">
        <f t="shared" si="9"/>
        <v>3.5457106899689848</v>
      </c>
      <c r="G58" s="43" t="s">
        <v>20</v>
      </c>
      <c r="H58" s="22">
        <f t="shared" si="10"/>
        <v>124.012</v>
      </c>
      <c r="I58" s="20"/>
      <c r="J58" s="21">
        <f t="shared" si="11"/>
        <v>2.5000000000000001E-2</v>
      </c>
      <c r="K58" s="44">
        <f t="shared" si="12"/>
        <v>0</v>
      </c>
      <c r="Z58" s="9"/>
    </row>
    <row r="59" spans="1:26" x14ac:dyDescent="0.35">
      <c r="A59" s="43" t="s">
        <v>21</v>
      </c>
      <c r="B59" s="22">
        <f t="shared" si="8"/>
        <v>150.89835554370069</v>
      </c>
      <c r="C59" s="20">
        <v>12</v>
      </c>
      <c r="D59" s="25">
        <v>3.7999999999999999E-2</v>
      </c>
      <c r="E59" s="44">
        <f t="shared" si="9"/>
        <v>5.5242172549717168</v>
      </c>
      <c r="G59" s="43" t="s">
        <v>21</v>
      </c>
      <c r="H59" s="22">
        <f t="shared" si="10"/>
        <v>124.012</v>
      </c>
      <c r="I59" s="20"/>
      <c r="J59" s="21">
        <f t="shared" si="11"/>
        <v>3.7999999999999999E-2</v>
      </c>
      <c r="K59" s="44">
        <f t="shared" si="12"/>
        <v>0</v>
      </c>
      <c r="Z59" s="9"/>
    </row>
    <row r="60" spans="1:26" x14ac:dyDescent="0.35">
      <c r="A60" s="43" t="s">
        <v>22</v>
      </c>
      <c r="B60" s="22">
        <f t="shared" si="8"/>
        <v>159.04686674306052</v>
      </c>
      <c r="C60" s="20">
        <v>12</v>
      </c>
      <c r="D60" s="25">
        <v>5.3999999999999999E-2</v>
      </c>
      <c r="E60" s="44">
        <f t="shared" si="9"/>
        <v>8.1485111993598309</v>
      </c>
      <c r="G60" s="43" t="s">
        <v>22</v>
      </c>
      <c r="H60" s="22">
        <f t="shared" si="10"/>
        <v>124.012</v>
      </c>
      <c r="I60" s="20"/>
      <c r="J60" s="21">
        <f t="shared" si="11"/>
        <v>5.3999999999999999E-2</v>
      </c>
      <c r="K60" s="44">
        <f t="shared" si="12"/>
        <v>0</v>
      </c>
      <c r="Z60" s="9"/>
    </row>
    <row r="61" spans="1:26" x14ac:dyDescent="0.35">
      <c r="A61" s="43" t="s">
        <v>23</v>
      </c>
      <c r="B61" s="22">
        <f t="shared" si="8"/>
        <v>164.93160081255374</v>
      </c>
      <c r="C61" s="20">
        <v>12</v>
      </c>
      <c r="D61" s="25">
        <v>3.6999999999999998E-2</v>
      </c>
      <c r="E61" s="44">
        <f t="shared" si="9"/>
        <v>5.88473406949322</v>
      </c>
      <c r="G61" s="43" t="s">
        <v>23</v>
      </c>
      <c r="H61" s="22">
        <f t="shared" si="10"/>
        <v>124.012</v>
      </c>
      <c r="I61" s="20"/>
      <c r="J61" s="25">
        <f t="shared" si="11"/>
        <v>3.6999999999999998E-2</v>
      </c>
      <c r="K61" s="44">
        <f t="shared" si="12"/>
        <v>0</v>
      </c>
      <c r="Z61" s="9"/>
    </row>
    <row r="62" spans="1:26" x14ac:dyDescent="0.35">
      <c r="A62" s="43" t="s">
        <v>24</v>
      </c>
      <c r="B62" s="22">
        <f t="shared" si="8"/>
        <v>170.70420684099309</v>
      </c>
      <c r="C62" s="20">
        <v>12</v>
      </c>
      <c r="D62" s="25">
        <v>3.5000000000000003E-2</v>
      </c>
      <c r="E62" s="44">
        <f t="shared" si="9"/>
        <v>5.7726060284393554</v>
      </c>
      <c r="G62" s="43" t="s">
        <v>24</v>
      </c>
      <c r="H62" s="22">
        <f t="shared" si="10"/>
        <v>126.54391166666667</v>
      </c>
      <c r="I62" s="20">
        <v>7</v>
      </c>
      <c r="J62" s="25">
        <f t="shared" si="11"/>
        <v>3.5000000000000003E-2</v>
      </c>
      <c r="K62" s="44">
        <f t="shared" si="12"/>
        <v>2.531911666666673</v>
      </c>
      <c r="Z62" s="9"/>
    </row>
    <row r="63" spans="1:26" x14ac:dyDescent="0.35">
      <c r="A63" s="43" t="s">
        <v>25</v>
      </c>
      <c r="B63" s="22">
        <f t="shared" si="8"/>
        <v>175.65462883938187</v>
      </c>
      <c r="C63" s="20">
        <v>12</v>
      </c>
      <c r="D63" s="25">
        <v>2.9000000000000001E-2</v>
      </c>
      <c r="E63" s="44">
        <f t="shared" si="9"/>
        <v>4.9504219983887765</v>
      </c>
      <c r="G63" s="43" t="s">
        <v>25</v>
      </c>
      <c r="H63" s="22">
        <f t="shared" si="10"/>
        <v>130.213685105</v>
      </c>
      <c r="I63" s="20">
        <v>12</v>
      </c>
      <c r="J63" s="25">
        <f t="shared" si="11"/>
        <v>2.9000000000000001E-2</v>
      </c>
      <c r="K63" s="44">
        <f t="shared" si="12"/>
        <v>3.6697734383333227</v>
      </c>
      <c r="Z63" s="9"/>
    </row>
    <row r="64" spans="1:26" x14ac:dyDescent="0.35">
      <c r="A64" s="43" t="s">
        <v>26</v>
      </c>
      <c r="B64" s="22">
        <f t="shared" si="8"/>
        <v>180.74861307572394</v>
      </c>
      <c r="C64" s="20">
        <v>12</v>
      </c>
      <c r="D64" s="25">
        <f>D63</f>
        <v>2.9000000000000001E-2</v>
      </c>
      <c r="E64" s="44">
        <f t="shared" si="9"/>
        <v>5.0939842363420667</v>
      </c>
      <c r="G64" s="43" t="s">
        <v>26</v>
      </c>
      <c r="H64" s="22">
        <f t="shared" si="10"/>
        <v>133.98988197304499</v>
      </c>
      <c r="I64" s="20">
        <v>12</v>
      </c>
      <c r="J64" s="25">
        <f t="shared" si="11"/>
        <v>2.9000000000000001E-2</v>
      </c>
      <c r="K64" s="44">
        <f t="shared" si="12"/>
        <v>3.7761968680449911</v>
      </c>
      <c r="Z64" s="9"/>
    </row>
    <row r="65" spans="1:26" x14ac:dyDescent="0.35">
      <c r="A65" s="43" t="s">
        <v>27</v>
      </c>
      <c r="B65" s="22">
        <f t="shared" si="8"/>
        <v>185.99032285491992</v>
      </c>
      <c r="C65" s="20">
        <v>12</v>
      </c>
      <c r="D65" s="25">
        <f>D64</f>
        <v>2.9000000000000001E-2</v>
      </c>
      <c r="E65" s="44">
        <f t="shared" si="9"/>
        <v>5.2417097791959861</v>
      </c>
      <c r="G65" s="43" t="s">
        <v>27</v>
      </c>
      <c r="H65" s="22">
        <f t="shared" si="10"/>
        <v>137.87558855026327</v>
      </c>
      <c r="I65" s="20">
        <v>12</v>
      </c>
      <c r="J65" s="25">
        <f t="shared" si="11"/>
        <v>2.9000000000000001E-2</v>
      </c>
      <c r="K65" s="44">
        <f t="shared" si="12"/>
        <v>3.8857065772182864</v>
      </c>
      <c r="Z65" s="9"/>
    </row>
    <row r="66" spans="1:26" x14ac:dyDescent="0.35">
      <c r="A66" s="43" t="s">
        <v>28</v>
      </c>
      <c r="B66" s="22">
        <f t="shared" si="8"/>
        <v>185.99032285491992</v>
      </c>
      <c r="C66" s="20"/>
      <c r="D66" s="25">
        <f>D65</f>
        <v>2.9000000000000001E-2</v>
      </c>
      <c r="E66" s="44">
        <f t="shared" si="9"/>
        <v>0</v>
      </c>
      <c r="G66" s="43" t="s">
        <v>28</v>
      </c>
      <c r="H66" s="22">
        <f t="shared" si="10"/>
        <v>137.87558855026327</v>
      </c>
      <c r="I66" s="20"/>
      <c r="J66" s="25">
        <f t="shared" si="11"/>
        <v>2.9000000000000001E-2</v>
      </c>
      <c r="K66" s="44">
        <f t="shared" si="12"/>
        <v>0</v>
      </c>
      <c r="Z66" s="9"/>
    </row>
    <row r="67" spans="1:26" x14ac:dyDescent="0.35">
      <c r="A67" s="42" t="s">
        <v>54</v>
      </c>
      <c r="B67" s="22">
        <f t="shared" si="8"/>
        <v>185.99032285491992</v>
      </c>
      <c r="C67" s="20"/>
      <c r="D67" s="25">
        <f>D65</f>
        <v>2.9000000000000001E-2</v>
      </c>
      <c r="E67" s="44">
        <f t="shared" si="9"/>
        <v>0</v>
      </c>
      <c r="G67" s="42" t="s">
        <v>54</v>
      </c>
      <c r="H67" s="22">
        <f t="shared" si="10"/>
        <v>137.87558855026327</v>
      </c>
      <c r="I67" s="20"/>
      <c r="J67" s="25">
        <f t="shared" si="11"/>
        <v>2.9000000000000001E-2</v>
      </c>
      <c r="K67" s="44">
        <f t="shared" si="12"/>
        <v>0</v>
      </c>
      <c r="Z67" s="9"/>
    </row>
    <row r="68" spans="1:26" ht="15" thickBot="1" x14ac:dyDescent="0.4">
      <c r="A68" s="43"/>
      <c r="B68" s="22"/>
      <c r="C68" s="26"/>
      <c r="D68" s="27" t="s">
        <v>29</v>
      </c>
      <c r="E68" s="106">
        <f>SUM(E47:E67)</f>
        <v>54.317322854919922</v>
      </c>
      <c r="G68" s="43"/>
      <c r="H68" s="22"/>
      <c r="I68" s="26"/>
      <c r="J68" s="27" t="s">
        <v>29</v>
      </c>
      <c r="K68" s="107">
        <f>SUM(K47:K67)</f>
        <v>13.863588550263273</v>
      </c>
      <c r="Z68" s="9"/>
    </row>
    <row r="69" spans="1:26" ht="15" thickTop="1" x14ac:dyDescent="0.35">
      <c r="A69" s="46"/>
      <c r="D69" s="28"/>
      <c r="E69" s="44"/>
      <c r="G69" s="47"/>
      <c r="H69" s="23"/>
      <c r="I69" s="26"/>
      <c r="J69" s="28"/>
      <c r="K69" s="45"/>
      <c r="Z69" s="9"/>
    </row>
    <row r="70" spans="1:26" x14ac:dyDescent="0.35">
      <c r="A70" s="46"/>
      <c r="B70" s="31"/>
      <c r="E70" s="40"/>
      <c r="G70" s="46"/>
      <c r="K70" s="40"/>
      <c r="Z70" s="9"/>
    </row>
    <row r="71" spans="1:26" x14ac:dyDescent="0.35">
      <c r="A71" s="47" t="s">
        <v>67</v>
      </c>
      <c r="B71" s="102">
        <f>+B46</f>
        <v>131.673</v>
      </c>
      <c r="C71" t="s">
        <v>55</v>
      </c>
      <c r="E71" s="40"/>
      <c r="G71" s="47" t="s">
        <v>67</v>
      </c>
      <c r="H71" s="102">
        <f>+H46</f>
        <v>124.012</v>
      </c>
      <c r="I71" t="s">
        <v>55</v>
      </c>
      <c r="K71" s="40"/>
      <c r="Z71" s="9"/>
    </row>
    <row r="72" spans="1:26" x14ac:dyDescent="0.35">
      <c r="A72" s="47" t="s">
        <v>58</v>
      </c>
      <c r="B72" s="103">
        <f>E68</f>
        <v>54.317322854919922</v>
      </c>
      <c r="C72" t="s">
        <v>56</v>
      </c>
      <c r="E72" s="40"/>
      <c r="G72" s="47" t="s">
        <v>58</v>
      </c>
      <c r="H72" s="103">
        <f>K68</f>
        <v>13.863588550263273</v>
      </c>
      <c r="I72" t="s">
        <v>56</v>
      </c>
      <c r="K72" s="40"/>
      <c r="Z72" s="9"/>
    </row>
    <row r="73" spans="1:26" x14ac:dyDescent="0.35">
      <c r="A73" s="48" t="s">
        <v>59</v>
      </c>
      <c r="B73" s="104">
        <f>+B71+B72</f>
        <v>185.99032285491992</v>
      </c>
      <c r="C73" s="10" t="s">
        <v>57</v>
      </c>
      <c r="D73" s="10"/>
      <c r="E73" s="49"/>
      <c r="F73" s="10"/>
      <c r="G73" s="48" t="s">
        <v>59</v>
      </c>
      <c r="H73" s="104">
        <f>+H71+H72</f>
        <v>137.87558855026327</v>
      </c>
      <c r="I73" s="10" t="s">
        <v>57</v>
      </c>
      <c r="J73" s="10"/>
      <c r="K73" s="49"/>
    </row>
    <row r="74" spans="1:26" ht="15" thickBot="1" x14ac:dyDescent="0.4">
      <c r="A74" s="52"/>
      <c r="B74" s="54"/>
      <c r="C74" s="53"/>
      <c r="D74" s="53"/>
      <c r="E74" s="71"/>
      <c r="G74" s="52"/>
      <c r="H74" s="53"/>
      <c r="I74" s="53"/>
      <c r="J74" s="53"/>
      <c r="K74" s="71"/>
    </row>
    <row r="75" spans="1:26" x14ac:dyDescent="0.35">
      <c r="L75" s="10"/>
    </row>
    <row r="77" spans="1:26" x14ac:dyDescent="0.35">
      <c r="A77" s="108" t="s">
        <v>83</v>
      </c>
    </row>
    <row r="78" spans="1:26" ht="15" thickBot="1" x14ac:dyDescent="0.4">
      <c r="A78" s="5" t="s">
        <v>1</v>
      </c>
      <c r="Y78" s="10"/>
      <c r="Z78" s="10"/>
    </row>
    <row r="79" spans="1:26" x14ac:dyDescent="0.35">
      <c r="A79" s="36" t="s">
        <v>2</v>
      </c>
      <c r="B79" s="93" t="s">
        <v>48</v>
      </c>
      <c r="C79" s="37"/>
      <c r="D79" s="37"/>
      <c r="E79" s="110"/>
      <c r="G79" s="36" t="s">
        <v>2</v>
      </c>
      <c r="H79" s="93" t="s">
        <v>49</v>
      </c>
      <c r="I79" s="37"/>
      <c r="J79" s="37"/>
      <c r="K79" s="110"/>
      <c r="L79" s="97"/>
      <c r="M79" s="36" t="s">
        <v>2</v>
      </c>
      <c r="N79" s="93" t="s">
        <v>50</v>
      </c>
      <c r="O79" s="37"/>
      <c r="P79" s="37"/>
      <c r="Q79" s="110"/>
    </row>
    <row r="80" spans="1:26" x14ac:dyDescent="0.35">
      <c r="A80" s="39"/>
      <c r="B80" s="6"/>
      <c r="E80" s="41"/>
      <c r="G80" s="67"/>
      <c r="H80" s="6"/>
      <c r="K80" s="41"/>
      <c r="L80" s="73"/>
      <c r="M80" s="89"/>
      <c r="N80" s="6"/>
      <c r="Q80" s="41"/>
    </row>
    <row r="81" spans="1:26" ht="29" x14ac:dyDescent="0.35">
      <c r="A81" s="86" t="s">
        <v>3</v>
      </c>
      <c r="B81" s="33" t="s">
        <v>51</v>
      </c>
      <c r="C81" s="33" t="s">
        <v>5</v>
      </c>
      <c r="D81" s="33" t="s">
        <v>53</v>
      </c>
      <c r="E81" s="60" t="s">
        <v>52</v>
      </c>
      <c r="G81" s="85" t="s">
        <v>3</v>
      </c>
      <c r="H81" s="33" t="s">
        <v>4</v>
      </c>
      <c r="I81" s="33" t="s">
        <v>5</v>
      </c>
      <c r="J81" s="33" t="s">
        <v>69</v>
      </c>
      <c r="K81" s="60" t="s">
        <v>52</v>
      </c>
      <c r="M81" s="86" t="s">
        <v>3</v>
      </c>
      <c r="N81" s="33" t="s">
        <v>4</v>
      </c>
      <c r="O81" s="33" t="s">
        <v>5</v>
      </c>
      <c r="P81" s="33" t="s">
        <v>6</v>
      </c>
      <c r="Q81" s="60" t="s">
        <v>52</v>
      </c>
      <c r="R81" s="74"/>
    </row>
    <row r="82" spans="1:26" x14ac:dyDescent="0.35">
      <c r="A82" s="42">
        <v>41857</v>
      </c>
      <c r="B82" s="99">
        <v>34.201000000000001</v>
      </c>
      <c r="C82" s="18"/>
      <c r="E82" s="40"/>
      <c r="G82" s="42">
        <v>42073</v>
      </c>
      <c r="H82" s="96">
        <v>39.119</v>
      </c>
      <c r="I82" s="18"/>
      <c r="K82" s="40"/>
      <c r="M82" s="42">
        <v>44682</v>
      </c>
      <c r="N82" s="96">
        <v>38.512</v>
      </c>
      <c r="O82" s="18"/>
      <c r="Q82" s="40"/>
      <c r="R82" s="97"/>
    </row>
    <row r="83" spans="1:26" x14ac:dyDescent="0.35">
      <c r="A83" s="43" t="s">
        <v>9</v>
      </c>
      <c r="B83" s="22">
        <f t="shared" ref="B83:B103" si="13">+B82*(1+(D83*C83/12))</f>
        <v>34.201000000000001</v>
      </c>
      <c r="C83" s="20"/>
      <c r="D83" s="21">
        <v>0.02</v>
      </c>
      <c r="E83" s="44">
        <f t="shared" ref="E83:E103" si="14">+B83-B82</f>
        <v>0</v>
      </c>
      <c r="G83" s="43" t="s">
        <v>9</v>
      </c>
      <c r="H83" s="22">
        <f t="shared" ref="H83:H103" si="15">+H82*(1+(J83*I83/12))</f>
        <v>39.119</v>
      </c>
      <c r="I83" s="20"/>
      <c r="J83" s="21">
        <f t="shared" ref="J83:J103" si="16">D83</f>
        <v>0.02</v>
      </c>
      <c r="K83" s="44">
        <f t="shared" ref="K83:K103" si="17">+H83-H82</f>
        <v>0</v>
      </c>
      <c r="M83" s="43" t="s">
        <v>9</v>
      </c>
      <c r="N83" s="22">
        <f t="shared" ref="N83:N103" si="18">+N82*(1+(P83*O83/12))</f>
        <v>38.512</v>
      </c>
      <c r="O83" s="20"/>
      <c r="P83" s="21">
        <f t="shared" ref="P83:P103" si="19">D83</f>
        <v>0.02</v>
      </c>
      <c r="Q83" s="44">
        <f t="shared" ref="Q83:Q103" si="20">+N83-N82</f>
        <v>0</v>
      </c>
      <c r="R83" s="97"/>
    </row>
    <row r="84" spans="1:26" x14ac:dyDescent="0.35">
      <c r="A84" s="43" t="s">
        <v>10</v>
      </c>
      <c r="B84" s="22">
        <f t="shared" si="13"/>
        <v>34.201000000000001</v>
      </c>
      <c r="C84" s="20"/>
      <c r="D84" s="21">
        <v>0.02</v>
      </c>
      <c r="E84" s="44">
        <f t="shared" si="14"/>
        <v>0</v>
      </c>
      <c r="G84" s="43" t="s">
        <v>10</v>
      </c>
      <c r="H84" s="22">
        <f t="shared" si="15"/>
        <v>39.119</v>
      </c>
      <c r="I84" s="20"/>
      <c r="J84" s="21">
        <f t="shared" si="16"/>
        <v>0.02</v>
      </c>
      <c r="K84" s="44">
        <f t="shared" si="17"/>
        <v>0</v>
      </c>
      <c r="M84" s="43" t="s">
        <v>10</v>
      </c>
      <c r="N84" s="22">
        <f t="shared" si="18"/>
        <v>39.025493333333337</v>
      </c>
      <c r="O84" s="20">
        <v>8</v>
      </c>
      <c r="P84" s="21">
        <f t="shared" si="19"/>
        <v>0.02</v>
      </c>
      <c r="Q84" s="44">
        <f t="shared" si="20"/>
        <v>0.51349333333333647</v>
      </c>
      <c r="R84" s="35"/>
    </row>
    <row r="85" spans="1:26" x14ac:dyDescent="0.35">
      <c r="A85" s="43" t="s">
        <v>11</v>
      </c>
      <c r="B85" s="22">
        <f t="shared" si="13"/>
        <v>34.201000000000001</v>
      </c>
      <c r="C85" s="20"/>
      <c r="D85" s="21">
        <v>0.02</v>
      </c>
      <c r="E85" s="44">
        <f t="shared" si="14"/>
        <v>0</v>
      </c>
      <c r="G85" s="43" t="s">
        <v>11</v>
      </c>
      <c r="H85" s="22">
        <f t="shared" si="15"/>
        <v>39.119</v>
      </c>
      <c r="I85" s="20"/>
      <c r="J85" s="21">
        <f t="shared" si="16"/>
        <v>0.02</v>
      </c>
      <c r="K85" s="44">
        <f t="shared" si="17"/>
        <v>0</v>
      </c>
      <c r="M85" s="43" t="s">
        <v>11</v>
      </c>
      <c r="N85" s="22">
        <f t="shared" si="18"/>
        <v>39.806003200000006</v>
      </c>
      <c r="O85" s="20">
        <v>12</v>
      </c>
      <c r="P85" s="21">
        <f t="shared" si="19"/>
        <v>0.02</v>
      </c>
      <c r="Q85" s="44">
        <f t="shared" si="20"/>
        <v>0.78050986666666944</v>
      </c>
    </row>
    <row r="86" spans="1:26" x14ac:dyDescent="0.35">
      <c r="A86" s="43" t="s">
        <v>12</v>
      </c>
      <c r="B86" s="22">
        <f t="shared" si="13"/>
        <v>34.486008333333331</v>
      </c>
      <c r="C86" s="20">
        <v>5</v>
      </c>
      <c r="D86" s="21">
        <v>0.02</v>
      </c>
      <c r="E86" s="44">
        <f t="shared" si="14"/>
        <v>0.2850083333333302</v>
      </c>
      <c r="G86" s="43" t="s">
        <v>12</v>
      </c>
      <c r="H86" s="22">
        <f t="shared" si="15"/>
        <v>39.119</v>
      </c>
      <c r="I86" s="20"/>
      <c r="J86" s="21">
        <f t="shared" si="16"/>
        <v>0.02</v>
      </c>
      <c r="K86" s="44">
        <f t="shared" si="17"/>
        <v>0</v>
      </c>
      <c r="M86" s="43" t="s">
        <v>12</v>
      </c>
      <c r="N86" s="22">
        <f t="shared" si="18"/>
        <v>40.602123264000006</v>
      </c>
      <c r="O86" s="20">
        <v>12</v>
      </c>
      <c r="P86" s="21">
        <f t="shared" si="19"/>
        <v>0.02</v>
      </c>
      <c r="Q86" s="44">
        <f t="shared" si="20"/>
        <v>0.79612006400000013</v>
      </c>
    </row>
    <row r="87" spans="1:26" x14ac:dyDescent="0.35">
      <c r="A87" s="43" t="s">
        <v>13</v>
      </c>
      <c r="B87" s="22">
        <f t="shared" si="13"/>
        <v>35.175728499999998</v>
      </c>
      <c r="C87" s="20">
        <v>12</v>
      </c>
      <c r="D87" s="21">
        <v>0.02</v>
      </c>
      <c r="E87" s="44">
        <f t="shared" si="14"/>
        <v>0.68972016666666747</v>
      </c>
      <c r="G87" s="43" t="s">
        <v>13</v>
      </c>
      <c r="H87" s="22">
        <f t="shared" si="15"/>
        <v>39.770983333333334</v>
      </c>
      <c r="I87" s="20">
        <v>10</v>
      </c>
      <c r="J87" s="21">
        <f t="shared" si="16"/>
        <v>0.02</v>
      </c>
      <c r="K87" s="44">
        <f t="shared" si="17"/>
        <v>0.6519833333333338</v>
      </c>
      <c r="M87" s="43" t="s">
        <v>13</v>
      </c>
      <c r="N87" s="22">
        <f t="shared" si="18"/>
        <v>41.414165729280008</v>
      </c>
      <c r="O87" s="20">
        <v>12</v>
      </c>
      <c r="P87" s="21">
        <f t="shared" si="19"/>
        <v>0.02</v>
      </c>
      <c r="Q87" s="44">
        <f t="shared" si="20"/>
        <v>0.81204246528000112</v>
      </c>
    </row>
    <row r="88" spans="1:26" x14ac:dyDescent="0.35">
      <c r="A88" s="43" t="s">
        <v>14</v>
      </c>
      <c r="B88" s="22">
        <f t="shared" si="13"/>
        <v>35.879243070000001</v>
      </c>
      <c r="C88" s="20">
        <v>12</v>
      </c>
      <c r="D88" s="21">
        <v>0.02</v>
      </c>
      <c r="E88" s="44">
        <f t="shared" si="14"/>
        <v>0.70351457000000295</v>
      </c>
      <c r="G88" s="43" t="s">
        <v>14</v>
      </c>
      <c r="H88" s="22">
        <f t="shared" si="15"/>
        <v>40.566403000000001</v>
      </c>
      <c r="I88" s="20">
        <v>12</v>
      </c>
      <c r="J88" s="21">
        <f t="shared" si="16"/>
        <v>0.02</v>
      </c>
      <c r="K88" s="44">
        <f t="shared" si="17"/>
        <v>0.79541966666666752</v>
      </c>
      <c r="M88" s="43" t="s">
        <v>14</v>
      </c>
      <c r="N88" s="22">
        <f t="shared" si="18"/>
        <v>42.242449043865605</v>
      </c>
      <c r="O88" s="20">
        <v>12</v>
      </c>
      <c r="P88" s="21">
        <f t="shared" si="19"/>
        <v>0.02</v>
      </c>
      <c r="Q88" s="44">
        <f t="shared" si="20"/>
        <v>0.82828331458559745</v>
      </c>
    </row>
    <row r="89" spans="1:26" x14ac:dyDescent="0.35">
      <c r="A89" s="43" t="s">
        <v>15</v>
      </c>
      <c r="B89" s="22">
        <f t="shared" si="13"/>
        <v>36.5968279314</v>
      </c>
      <c r="C89" s="20">
        <v>12</v>
      </c>
      <c r="D89" s="21">
        <v>0.02</v>
      </c>
      <c r="E89" s="44">
        <f t="shared" si="14"/>
        <v>0.71758486139999889</v>
      </c>
      <c r="G89" s="43" t="s">
        <v>15</v>
      </c>
      <c r="H89" s="22">
        <f t="shared" si="15"/>
        <v>41.377731060000002</v>
      </c>
      <c r="I89" s="20">
        <v>12</v>
      </c>
      <c r="J89" s="21">
        <f t="shared" si="16"/>
        <v>0.02</v>
      </c>
      <c r="K89" s="44">
        <f t="shared" si="17"/>
        <v>0.81132806000000102</v>
      </c>
      <c r="M89" s="43" t="s">
        <v>15</v>
      </c>
      <c r="N89" s="22">
        <f t="shared" si="18"/>
        <v>43.087298024742921</v>
      </c>
      <c r="O89" s="20">
        <v>12</v>
      </c>
      <c r="P89" s="21">
        <f t="shared" si="19"/>
        <v>0.02</v>
      </c>
      <c r="Q89" s="44">
        <f t="shared" si="20"/>
        <v>0.84484898087731608</v>
      </c>
    </row>
    <row r="90" spans="1:26" x14ac:dyDescent="0.35">
      <c r="A90" s="43" t="s">
        <v>16</v>
      </c>
      <c r="B90" s="22">
        <f t="shared" si="13"/>
        <v>37.328764490028</v>
      </c>
      <c r="C90" s="20">
        <v>12</v>
      </c>
      <c r="D90" s="21">
        <v>0.02</v>
      </c>
      <c r="E90" s="44">
        <f t="shared" si="14"/>
        <v>0.731936558628</v>
      </c>
      <c r="G90" s="43" t="s">
        <v>16</v>
      </c>
      <c r="H90" s="22">
        <f t="shared" si="15"/>
        <v>42.205285681200003</v>
      </c>
      <c r="I90" s="20">
        <v>12</v>
      </c>
      <c r="J90" s="21">
        <f t="shared" si="16"/>
        <v>0.02</v>
      </c>
      <c r="K90" s="44">
        <f t="shared" si="17"/>
        <v>0.82755462120000089</v>
      </c>
      <c r="M90" s="43" t="s">
        <v>16</v>
      </c>
      <c r="N90" s="22">
        <f t="shared" si="18"/>
        <v>43.949043985237779</v>
      </c>
      <c r="O90" s="20">
        <v>12</v>
      </c>
      <c r="P90" s="21">
        <f t="shared" si="19"/>
        <v>0.02</v>
      </c>
      <c r="Q90" s="44">
        <f t="shared" si="20"/>
        <v>0.86174596049485785</v>
      </c>
      <c r="Z90" s="9"/>
    </row>
    <row r="91" spans="1:26" x14ac:dyDescent="0.35">
      <c r="A91" s="43" t="s">
        <v>17</v>
      </c>
      <c r="B91" s="22">
        <f t="shared" si="13"/>
        <v>38.07533977982856</v>
      </c>
      <c r="C91" s="20">
        <v>12</v>
      </c>
      <c r="D91" s="21">
        <v>0.02</v>
      </c>
      <c r="E91" s="44">
        <f t="shared" si="14"/>
        <v>0.74657528980056043</v>
      </c>
      <c r="G91" s="43" t="s">
        <v>17</v>
      </c>
      <c r="H91" s="22">
        <f t="shared" si="15"/>
        <v>43.049391394824006</v>
      </c>
      <c r="I91" s="20">
        <v>12</v>
      </c>
      <c r="J91" s="21">
        <f t="shared" si="16"/>
        <v>0.02</v>
      </c>
      <c r="K91" s="44">
        <f t="shared" si="17"/>
        <v>0.84410571362400333</v>
      </c>
      <c r="M91" s="43" t="s">
        <v>17</v>
      </c>
      <c r="N91" s="22">
        <f t="shared" si="18"/>
        <v>44.828024864942535</v>
      </c>
      <c r="O91" s="20">
        <v>12</v>
      </c>
      <c r="P91" s="21">
        <f t="shared" si="19"/>
        <v>0.02</v>
      </c>
      <c r="Q91" s="44">
        <f t="shared" si="20"/>
        <v>0.87898087970475558</v>
      </c>
      <c r="Z91" s="9"/>
    </row>
    <row r="92" spans="1:26" x14ac:dyDescent="0.35">
      <c r="A92" s="43" t="s">
        <v>18</v>
      </c>
      <c r="B92" s="22">
        <f t="shared" si="13"/>
        <v>38.836846575425135</v>
      </c>
      <c r="C92" s="20">
        <v>12</v>
      </c>
      <c r="D92" s="24">
        <v>0.02</v>
      </c>
      <c r="E92" s="44">
        <f t="shared" si="14"/>
        <v>0.76150679559657419</v>
      </c>
      <c r="G92" s="43" t="s">
        <v>18</v>
      </c>
      <c r="H92" s="22">
        <f t="shared" si="15"/>
        <v>43.910379222720486</v>
      </c>
      <c r="I92" s="20">
        <v>12</v>
      </c>
      <c r="J92" s="21">
        <f t="shared" si="16"/>
        <v>0.02</v>
      </c>
      <c r="K92" s="44">
        <f t="shared" si="17"/>
        <v>0.86098782789647998</v>
      </c>
      <c r="M92" s="43" t="s">
        <v>18</v>
      </c>
      <c r="N92" s="22">
        <f t="shared" si="18"/>
        <v>45.724585362241385</v>
      </c>
      <c r="O92" s="20">
        <v>12</v>
      </c>
      <c r="P92" s="21">
        <f t="shared" si="19"/>
        <v>0.02</v>
      </c>
      <c r="Q92" s="44">
        <f t="shared" si="20"/>
        <v>0.89656049729885012</v>
      </c>
      <c r="Z92" s="9"/>
    </row>
    <row r="93" spans="1:26" x14ac:dyDescent="0.35">
      <c r="A93" s="43" t="s">
        <v>19</v>
      </c>
      <c r="B93" s="22">
        <f t="shared" si="13"/>
        <v>39.613583506933637</v>
      </c>
      <c r="C93" s="20">
        <v>12</v>
      </c>
      <c r="D93" s="25">
        <v>0.02</v>
      </c>
      <c r="E93" s="44">
        <f t="shared" si="14"/>
        <v>0.77673693150850198</v>
      </c>
      <c r="G93" s="43" t="s">
        <v>19</v>
      </c>
      <c r="H93" s="22">
        <f t="shared" si="15"/>
        <v>44.788586807174894</v>
      </c>
      <c r="I93" s="20">
        <v>12</v>
      </c>
      <c r="J93" s="21">
        <f t="shared" si="16"/>
        <v>0.02</v>
      </c>
      <c r="K93" s="44">
        <f t="shared" si="17"/>
        <v>0.87820758445440816</v>
      </c>
      <c r="M93" s="43" t="s">
        <v>19</v>
      </c>
      <c r="N93" s="22">
        <f t="shared" si="18"/>
        <v>46.639077069486213</v>
      </c>
      <c r="O93" s="20">
        <v>12</v>
      </c>
      <c r="P93" s="21">
        <f t="shared" si="19"/>
        <v>0.02</v>
      </c>
      <c r="Q93" s="44">
        <f t="shared" si="20"/>
        <v>0.91449170724482798</v>
      </c>
      <c r="Z93" s="9"/>
    </row>
    <row r="94" spans="1:26" x14ac:dyDescent="0.35">
      <c r="A94" s="43" t="s">
        <v>20</v>
      </c>
      <c r="B94" s="22">
        <f t="shared" si="13"/>
        <v>40.603923094606976</v>
      </c>
      <c r="C94" s="20">
        <v>12</v>
      </c>
      <c r="D94" s="25">
        <v>2.5000000000000001E-2</v>
      </c>
      <c r="E94" s="44">
        <f t="shared" si="14"/>
        <v>0.99033958767333985</v>
      </c>
      <c r="G94" s="43" t="s">
        <v>20</v>
      </c>
      <c r="H94" s="22">
        <f t="shared" si="15"/>
        <v>45.908301477354264</v>
      </c>
      <c r="I94" s="20">
        <v>12</v>
      </c>
      <c r="J94" s="21">
        <f t="shared" si="16"/>
        <v>2.5000000000000001E-2</v>
      </c>
      <c r="K94" s="44">
        <f t="shared" si="17"/>
        <v>1.1197146701793699</v>
      </c>
      <c r="M94" s="43" t="s">
        <v>20</v>
      </c>
      <c r="N94" s="22">
        <f t="shared" si="18"/>
        <v>47.805053996223364</v>
      </c>
      <c r="O94" s="20">
        <v>12</v>
      </c>
      <c r="P94" s="21">
        <f t="shared" si="19"/>
        <v>2.5000000000000001E-2</v>
      </c>
      <c r="Q94" s="44">
        <f t="shared" si="20"/>
        <v>1.1659769267371516</v>
      </c>
      <c r="Z94" s="9"/>
    </row>
    <row r="95" spans="1:26" x14ac:dyDescent="0.35">
      <c r="A95" s="43" t="s">
        <v>21</v>
      </c>
      <c r="B95" s="22">
        <f t="shared" si="13"/>
        <v>42.146872172202045</v>
      </c>
      <c r="C95" s="20">
        <v>12</v>
      </c>
      <c r="D95" s="25">
        <v>3.7999999999999999E-2</v>
      </c>
      <c r="E95" s="44">
        <f t="shared" si="14"/>
        <v>1.5429490775950683</v>
      </c>
      <c r="G95" s="43" t="s">
        <v>21</v>
      </c>
      <c r="H95" s="22">
        <f t="shared" si="15"/>
        <v>47.652816933493725</v>
      </c>
      <c r="I95" s="20">
        <v>12</v>
      </c>
      <c r="J95" s="21">
        <f t="shared" si="16"/>
        <v>3.7999999999999999E-2</v>
      </c>
      <c r="K95" s="44">
        <f t="shared" si="17"/>
        <v>1.7445154561394602</v>
      </c>
      <c r="M95" s="43" t="s">
        <v>21</v>
      </c>
      <c r="N95" s="22">
        <f t="shared" si="18"/>
        <v>49.621646048079853</v>
      </c>
      <c r="O95" s="20">
        <v>12</v>
      </c>
      <c r="P95" s="21">
        <f t="shared" si="19"/>
        <v>3.7999999999999999E-2</v>
      </c>
      <c r="Q95" s="44">
        <f t="shared" si="20"/>
        <v>1.8165920518564889</v>
      </c>
      <c r="Z95" s="9"/>
    </row>
    <row r="96" spans="1:26" x14ac:dyDescent="0.35">
      <c r="A96" s="43" t="s">
        <v>22</v>
      </c>
      <c r="B96" s="22">
        <f t="shared" si="13"/>
        <v>44.42280326950096</v>
      </c>
      <c r="C96" s="20">
        <v>12</v>
      </c>
      <c r="D96" s="25">
        <v>5.3999999999999999E-2</v>
      </c>
      <c r="E96" s="44">
        <f t="shared" si="14"/>
        <v>2.2759310972989155</v>
      </c>
      <c r="G96" s="43" t="s">
        <v>22</v>
      </c>
      <c r="H96" s="22">
        <f t="shared" si="15"/>
        <v>50.226069047902385</v>
      </c>
      <c r="I96" s="20">
        <v>12</v>
      </c>
      <c r="J96" s="21">
        <f t="shared" si="16"/>
        <v>5.3999999999999999E-2</v>
      </c>
      <c r="K96" s="44">
        <f t="shared" si="17"/>
        <v>2.5732521144086604</v>
      </c>
      <c r="M96" s="43" t="s">
        <v>22</v>
      </c>
      <c r="N96" s="22">
        <f t="shared" si="18"/>
        <v>52.301214934676167</v>
      </c>
      <c r="O96" s="20">
        <v>12</v>
      </c>
      <c r="P96" s="21">
        <f t="shared" si="19"/>
        <v>5.3999999999999999E-2</v>
      </c>
      <c r="Q96" s="44">
        <f t="shared" si="20"/>
        <v>2.6795688865963143</v>
      </c>
      <c r="Z96" s="9"/>
    </row>
    <row r="97" spans="1:26" x14ac:dyDescent="0.35">
      <c r="A97" s="43" t="s">
        <v>23</v>
      </c>
      <c r="B97" s="22">
        <f t="shared" si="13"/>
        <v>46.066446990472492</v>
      </c>
      <c r="C97" s="20">
        <v>12</v>
      </c>
      <c r="D97" s="25">
        <v>3.6999999999999998E-2</v>
      </c>
      <c r="E97" s="44">
        <f t="shared" si="14"/>
        <v>1.6436437209715322</v>
      </c>
      <c r="G97" s="43" t="s">
        <v>23</v>
      </c>
      <c r="H97" s="22">
        <f t="shared" si="15"/>
        <v>52.084433602674771</v>
      </c>
      <c r="I97" s="20">
        <v>12</v>
      </c>
      <c r="J97" s="25">
        <f t="shared" si="16"/>
        <v>3.6999999999999998E-2</v>
      </c>
      <c r="K97" s="44">
        <f t="shared" si="17"/>
        <v>1.8583645547723862</v>
      </c>
      <c r="M97" s="43" t="s">
        <v>23</v>
      </c>
      <c r="N97" s="22">
        <f t="shared" si="18"/>
        <v>54.236359887259184</v>
      </c>
      <c r="O97" s="20">
        <v>12</v>
      </c>
      <c r="P97" s="25">
        <f t="shared" si="19"/>
        <v>3.6999999999999998E-2</v>
      </c>
      <c r="Q97" s="44">
        <f t="shared" si="20"/>
        <v>1.9351449525830162</v>
      </c>
      <c r="Z97" s="9"/>
    </row>
    <row r="98" spans="1:26" x14ac:dyDescent="0.35">
      <c r="A98" s="43" t="s">
        <v>24</v>
      </c>
      <c r="B98" s="22">
        <f t="shared" si="13"/>
        <v>47.678772635139026</v>
      </c>
      <c r="C98" s="20">
        <v>12</v>
      </c>
      <c r="D98" s="25">
        <v>3.5000000000000003E-2</v>
      </c>
      <c r="E98" s="44">
        <f t="shared" si="14"/>
        <v>1.6123256446665337</v>
      </c>
      <c r="G98" s="43" t="s">
        <v>24</v>
      </c>
      <c r="H98" s="22">
        <f t="shared" si="15"/>
        <v>53.907388778768386</v>
      </c>
      <c r="I98" s="20">
        <v>12</v>
      </c>
      <c r="J98" s="25">
        <f t="shared" si="16"/>
        <v>3.5000000000000003E-2</v>
      </c>
      <c r="K98" s="44">
        <f t="shared" si="17"/>
        <v>1.8229551760936147</v>
      </c>
      <c r="M98" s="43" t="s">
        <v>24</v>
      </c>
      <c r="N98" s="22">
        <f t="shared" si="18"/>
        <v>56.134632483313254</v>
      </c>
      <c r="O98" s="20">
        <v>12</v>
      </c>
      <c r="P98" s="25">
        <f t="shared" si="19"/>
        <v>3.5000000000000003E-2</v>
      </c>
      <c r="Q98" s="44">
        <f t="shared" si="20"/>
        <v>1.8982725960540705</v>
      </c>
      <c r="Z98" s="9"/>
    </row>
    <row r="99" spans="1:26" x14ac:dyDescent="0.35">
      <c r="A99" s="43" t="s">
        <v>25</v>
      </c>
      <c r="B99" s="22">
        <f t="shared" si="13"/>
        <v>49.061457041558057</v>
      </c>
      <c r="C99" s="20">
        <v>12</v>
      </c>
      <c r="D99" s="25">
        <v>2.9000000000000001E-2</v>
      </c>
      <c r="E99" s="44">
        <f t="shared" si="14"/>
        <v>1.3826844064190311</v>
      </c>
      <c r="G99" s="43" t="s">
        <v>25</v>
      </c>
      <c r="H99" s="22">
        <f t="shared" si="15"/>
        <v>55.470703053352665</v>
      </c>
      <c r="I99" s="20">
        <v>12</v>
      </c>
      <c r="J99" s="25">
        <f t="shared" si="16"/>
        <v>2.9000000000000001E-2</v>
      </c>
      <c r="K99" s="44">
        <f t="shared" si="17"/>
        <v>1.563314274584279</v>
      </c>
      <c r="M99" s="43" t="s">
        <v>25</v>
      </c>
      <c r="N99" s="22">
        <f t="shared" si="18"/>
        <v>57.762536825329335</v>
      </c>
      <c r="O99" s="20">
        <v>12</v>
      </c>
      <c r="P99" s="25">
        <f t="shared" si="19"/>
        <v>2.9000000000000001E-2</v>
      </c>
      <c r="Q99" s="44">
        <f t="shared" si="20"/>
        <v>1.6279043420160804</v>
      </c>
      <c r="Z99" s="9"/>
    </row>
    <row r="100" spans="1:26" x14ac:dyDescent="0.35">
      <c r="A100" s="43" t="s">
        <v>26</v>
      </c>
      <c r="B100" s="22">
        <f t="shared" si="13"/>
        <v>50.484239295763238</v>
      </c>
      <c r="C100" s="20">
        <v>12</v>
      </c>
      <c r="D100" s="25">
        <f>D99</f>
        <v>2.9000000000000001E-2</v>
      </c>
      <c r="E100" s="44">
        <f t="shared" si="14"/>
        <v>1.4227822542051811</v>
      </c>
      <c r="G100" s="43" t="s">
        <v>26</v>
      </c>
      <c r="H100" s="22">
        <f t="shared" si="15"/>
        <v>57.07935344189989</v>
      </c>
      <c r="I100" s="20">
        <v>12</v>
      </c>
      <c r="J100" s="25">
        <f t="shared" si="16"/>
        <v>2.9000000000000001E-2</v>
      </c>
      <c r="K100" s="44">
        <f t="shared" si="17"/>
        <v>1.6086503885472254</v>
      </c>
      <c r="M100" s="43" t="s">
        <v>26</v>
      </c>
      <c r="N100" s="22">
        <f t="shared" si="18"/>
        <v>59.43765039326388</v>
      </c>
      <c r="O100" s="20">
        <v>12</v>
      </c>
      <c r="P100" s="25">
        <f t="shared" si="19"/>
        <v>2.9000000000000001E-2</v>
      </c>
      <c r="Q100" s="44">
        <f t="shared" si="20"/>
        <v>1.6751135679345452</v>
      </c>
      <c r="Z100" s="9"/>
    </row>
    <row r="101" spans="1:26" x14ac:dyDescent="0.35">
      <c r="A101" s="43" t="s">
        <v>27</v>
      </c>
      <c r="B101" s="22">
        <f t="shared" si="13"/>
        <v>51.948282235340365</v>
      </c>
      <c r="C101" s="20">
        <v>12</v>
      </c>
      <c r="D101" s="25">
        <f>D100</f>
        <v>2.9000000000000001E-2</v>
      </c>
      <c r="E101" s="44">
        <f t="shared" si="14"/>
        <v>1.4640429395771264</v>
      </c>
      <c r="G101" s="43" t="s">
        <v>27</v>
      </c>
      <c r="H101" s="22">
        <f t="shared" si="15"/>
        <v>58.734654691714979</v>
      </c>
      <c r="I101" s="20">
        <v>12</v>
      </c>
      <c r="J101" s="25">
        <f t="shared" si="16"/>
        <v>2.9000000000000001E-2</v>
      </c>
      <c r="K101" s="44">
        <f t="shared" si="17"/>
        <v>1.6553012498150892</v>
      </c>
      <c r="M101" s="43" t="s">
        <v>27</v>
      </c>
      <c r="N101" s="22">
        <f t="shared" si="18"/>
        <v>61.161342254668526</v>
      </c>
      <c r="O101" s="20">
        <v>12</v>
      </c>
      <c r="P101" s="25">
        <f t="shared" si="19"/>
        <v>2.9000000000000001E-2</v>
      </c>
      <c r="Q101" s="44">
        <f t="shared" si="20"/>
        <v>1.7236918614046459</v>
      </c>
      <c r="Z101" s="9"/>
    </row>
    <row r="102" spans="1:26" x14ac:dyDescent="0.35">
      <c r="A102" s="43" t="s">
        <v>28</v>
      </c>
      <c r="B102" s="22">
        <f t="shared" si="13"/>
        <v>51.948282235340365</v>
      </c>
      <c r="C102" s="20"/>
      <c r="D102" s="25">
        <f>D101</f>
        <v>2.9000000000000001E-2</v>
      </c>
      <c r="E102" s="44">
        <f t="shared" si="14"/>
        <v>0</v>
      </c>
      <c r="G102" s="43" t="s">
        <v>28</v>
      </c>
      <c r="H102" s="22">
        <f t="shared" si="15"/>
        <v>58.734654691714979</v>
      </c>
      <c r="I102" s="20"/>
      <c r="J102" s="25">
        <f t="shared" si="16"/>
        <v>2.9000000000000001E-2</v>
      </c>
      <c r="K102" s="44">
        <f t="shared" si="17"/>
        <v>0</v>
      </c>
      <c r="M102" s="43" t="s">
        <v>28</v>
      </c>
      <c r="N102" s="22">
        <f t="shared" si="18"/>
        <v>61.161342254668526</v>
      </c>
      <c r="O102" s="20"/>
      <c r="P102" s="25">
        <f t="shared" si="19"/>
        <v>2.9000000000000001E-2</v>
      </c>
      <c r="Q102" s="44">
        <f t="shared" si="20"/>
        <v>0</v>
      </c>
      <c r="Z102" s="9"/>
    </row>
    <row r="103" spans="1:26" x14ac:dyDescent="0.35">
      <c r="A103" s="42" t="s">
        <v>54</v>
      </c>
      <c r="B103" s="22">
        <f t="shared" si="13"/>
        <v>51.948282235340365</v>
      </c>
      <c r="C103" s="20"/>
      <c r="D103" s="25">
        <f>D101</f>
        <v>2.9000000000000001E-2</v>
      </c>
      <c r="E103" s="44">
        <f t="shared" si="14"/>
        <v>0</v>
      </c>
      <c r="G103" s="42" t="s">
        <v>54</v>
      </c>
      <c r="H103" s="22">
        <f t="shared" si="15"/>
        <v>58.734654691714979</v>
      </c>
      <c r="I103" s="20"/>
      <c r="J103" s="25">
        <f t="shared" si="16"/>
        <v>2.9000000000000001E-2</v>
      </c>
      <c r="K103" s="44">
        <f t="shared" si="17"/>
        <v>0</v>
      </c>
      <c r="M103" s="42" t="s">
        <v>54</v>
      </c>
      <c r="N103" s="22">
        <f t="shared" si="18"/>
        <v>61.161342254668526</v>
      </c>
      <c r="O103" s="20"/>
      <c r="P103" s="25">
        <f t="shared" si="19"/>
        <v>2.9000000000000001E-2</v>
      </c>
      <c r="Q103" s="44">
        <f t="shared" si="20"/>
        <v>0</v>
      </c>
      <c r="Z103" s="9"/>
    </row>
    <row r="104" spans="1:26" ht="15" thickBot="1" x14ac:dyDescent="0.4">
      <c r="A104" s="43"/>
      <c r="B104" s="22"/>
      <c r="C104" s="26"/>
      <c r="D104" s="27" t="s">
        <v>29</v>
      </c>
      <c r="E104" s="106">
        <f>SUM(E83:E103)</f>
        <v>17.747282235340364</v>
      </c>
      <c r="G104" s="43"/>
      <c r="H104" s="22"/>
      <c r="I104" s="26"/>
      <c r="J104" s="27" t="s">
        <v>29</v>
      </c>
      <c r="K104" s="107">
        <f>SUM(K83:K103)</f>
        <v>19.61565469171498</v>
      </c>
      <c r="M104" s="43"/>
      <c r="N104" s="22"/>
      <c r="O104" s="26"/>
      <c r="P104" s="27" t="s">
        <v>29</v>
      </c>
      <c r="Q104" s="107">
        <f>SUM(Q83:Q103)</f>
        <v>22.649342254668525</v>
      </c>
      <c r="Z104" s="9"/>
    </row>
    <row r="105" spans="1:26" ht="15" thickTop="1" x14ac:dyDescent="0.35">
      <c r="A105" s="46"/>
      <c r="D105" s="28"/>
      <c r="E105" s="44"/>
      <c r="G105" s="47"/>
      <c r="H105" s="23"/>
      <c r="I105" s="26"/>
      <c r="J105" s="28"/>
      <c r="K105" s="45"/>
      <c r="M105" s="91"/>
      <c r="N105" s="92"/>
      <c r="O105" s="26"/>
      <c r="P105" s="28"/>
      <c r="Q105" s="44"/>
      <c r="Z105" s="9"/>
    </row>
    <row r="106" spans="1:26" x14ac:dyDescent="0.35">
      <c r="A106" s="46"/>
      <c r="B106" s="31"/>
      <c r="E106" s="40"/>
      <c r="G106" s="46"/>
      <c r="K106" s="40"/>
      <c r="M106" s="46"/>
      <c r="N106" s="31"/>
      <c r="Q106" s="40"/>
      <c r="Z106" s="9"/>
    </row>
    <row r="107" spans="1:26" x14ac:dyDescent="0.35">
      <c r="A107" s="47" t="s">
        <v>67</v>
      </c>
      <c r="B107" s="102">
        <f>+B82</f>
        <v>34.201000000000001</v>
      </c>
      <c r="C107" t="s">
        <v>55</v>
      </c>
      <c r="E107" s="40"/>
      <c r="G107" s="47" t="s">
        <v>67</v>
      </c>
      <c r="H107" s="102">
        <f>+H82</f>
        <v>39.119</v>
      </c>
      <c r="I107" t="s">
        <v>55</v>
      </c>
      <c r="K107" s="40"/>
      <c r="M107" s="47" t="s">
        <v>67</v>
      </c>
      <c r="N107" s="102">
        <f>+N82</f>
        <v>38.512</v>
      </c>
      <c r="O107" t="s">
        <v>55</v>
      </c>
      <c r="Q107" s="40"/>
      <c r="Z107" s="9"/>
    </row>
    <row r="108" spans="1:26" x14ac:dyDescent="0.35">
      <c r="A108" s="47" t="s">
        <v>58</v>
      </c>
      <c r="B108" s="103">
        <f>E104</f>
        <v>17.747282235340364</v>
      </c>
      <c r="C108" t="s">
        <v>56</v>
      </c>
      <c r="E108" s="40"/>
      <c r="G108" s="47" t="s">
        <v>58</v>
      </c>
      <c r="H108" s="103">
        <f>K104</f>
        <v>19.61565469171498</v>
      </c>
      <c r="I108" t="s">
        <v>56</v>
      </c>
      <c r="K108" s="40"/>
      <c r="M108" s="47" t="s">
        <v>58</v>
      </c>
      <c r="N108" s="103">
        <f>Q104</f>
        <v>22.649342254668525</v>
      </c>
      <c r="O108" t="s">
        <v>56</v>
      </c>
      <c r="Q108" s="40"/>
      <c r="Z108" s="9"/>
    </row>
    <row r="109" spans="1:26" x14ac:dyDescent="0.35">
      <c r="A109" s="48" t="s">
        <v>59</v>
      </c>
      <c r="B109" s="104">
        <f>+B107+B108</f>
        <v>51.948282235340365</v>
      </c>
      <c r="C109" s="10" t="s">
        <v>57</v>
      </c>
      <c r="D109" s="10"/>
      <c r="E109" s="49"/>
      <c r="F109" s="10"/>
      <c r="G109" s="48" t="s">
        <v>59</v>
      </c>
      <c r="H109" s="104">
        <f>+H107+H108</f>
        <v>58.734654691714979</v>
      </c>
      <c r="I109" s="10" t="s">
        <v>57</v>
      </c>
      <c r="J109" s="10"/>
      <c r="K109" s="49"/>
      <c r="L109" s="10"/>
      <c r="M109" s="48" t="s">
        <v>59</v>
      </c>
      <c r="N109" s="104">
        <f>+N107+N108</f>
        <v>61.161342254668526</v>
      </c>
      <c r="O109" s="10" t="s">
        <v>57</v>
      </c>
      <c r="P109" s="10"/>
      <c r="Q109" s="49"/>
      <c r="Z109" s="9"/>
    </row>
    <row r="110" spans="1:26" ht="15" thickBot="1" x14ac:dyDescent="0.4">
      <c r="A110" s="52"/>
      <c r="B110" s="54"/>
      <c r="C110" s="53"/>
      <c r="D110" s="53"/>
      <c r="E110" s="71"/>
      <c r="G110" s="52"/>
      <c r="H110" s="53"/>
      <c r="I110" s="53"/>
      <c r="J110" s="53"/>
      <c r="K110" s="71"/>
      <c r="M110" s="52"/>
      <c r="N110" s="54"/>
      <c r="O110" s="53"/>
      <c r="P110" s="53"/>
      <c r="Q110" s="71"/>
      <c r="Z110" s="9"/>
    </row>
    <row r="113" spans="1:26" x14ac:dyDescent="0.35">
      <c r="R113" s="10"/>
    </row>
    <row r="116" spans="1:26" x14ac:dyDescent="0.35">
      <c r="Y116" s="10"/>
      <c r="Z116" s="10"/>
    </row>
    <row r="118" spans="1:26" x14ac:dyDescent="0.35">
      <c r="A118" s="6"/>
    </row>
    <row r="119" spans="1:26" x14ac:dyDescent="0.35">
      <c r="F119" s="11"/>
    </row>
    <row r="120" spans="1:26" x14ac:dyDescent="0.35">
      <c r="F120" s="10"/>
      <c r="G120" s="12"/>
    </row>
    <row r="121" spans="1:26" x14ac:dyDescent="0.35">
      <c r="B121" s="10"/>
      <c r="F121" s="10"/>
      <c r="G121" s="12"/>
    </row>
    <row r="122" spans="1:26" x14ac:dyDescent="0.35">
      <c r="B122" s="6"/>
      <c r="F122" s="10"/>
      <c r="G122" s="12"/>
    </row>
    <row r="123" spans="1:26" x14ac:dyDescent="0.35">
      <c r="F123" s="10"/>
      <c r="G123" s="12"/>
    </row>
    <row r="124" spans="1:26" x14ac:dyDescent="0.35">
      <c r="F124" s="10"/>
      <c r="G124" s="12"/>
    </row>
    <row r="125" spans="1:26" x14ac:dyDescent="0.35">
      <c r="F125" s="10"/>
      <c r="G12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5e108a-442b-424d-88d6-fdac133e65d6" xsi:nil="true"/>
    <lcf76f155ced4ddcb4097134ff3c332f xmlns="7e651a3a-8d05-4ee0-9344-b668032e30e0">
      <Terms xmlns="http://schemas.microsoft.com/office/infopath/2007/PartnerControls"/>
    </lcf76f155ced4ddcb4097134ff3c332f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 xsi:nil="true"/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Working Document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 xsi:nil="true"/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/>
        <AccountId xsi:nil="true"/>
        <AccountType/>
      </UserInfo>
    </Witness>
    <Docket xmlns="7e651a3a-8d05-4ee0-9344-b668032e30e0" xsi:nil="true"/>
    <Witness_x0020_Approved xmlns="7e651a3a-8d05-4ee0-9344-b668032e30e0">false</Witness_x0020_Approved>
    <RegLead xmlns="7e651a3a-8d05-4ee0-9344-b668032e30e0">
      <UserInfo>
        <DisplayName/>
        <AccountId xsi:nil="true"/>
        <AccountType/>
      </UserInfo>
    </RegLead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  <JeffSmithApproval xmlns="7e651a3a-8d05-4ee0-9344-b668032e30e0">No</JeffSmithApproval>
    <Attachment xmlns="7e651a3a-8d05-4ee0-9344-b668032e30e0" xsi:nil="true"/>
    <UpdatedTemplate xmlns="7e651a3a-8d05-4ee0-9344-b668032e30e0">No</UpdatedTempl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FC090E-5AB9-4B5F-A76E-504958040CE6}">
  <ds:schemaRefs>
    <ds:schemaRef ds:uri="http://purl.org/dc/dcmitype/"/>
    <ds:schemaRef ds:uri="http://schemas.microsoft.com/office/2006/documentManagement/types"/>
    <ds:schemaRef ds:uri="7e651a3a-8d05-4ee0-9344-b668032e30e0"/>
    <ds:schemaRef ds:uri="http://purl.org/dc/elements/1.1/"/>
    <ds:schemaRef ds:uri="1f5e108a-442b-424d-88d6-fdac133e65d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4F29FED-7875-4295-B6EE-45F49699B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757982-B5D2-4611-8120-042BA1CFB3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</vt:lpstr>
      <vt:lpstr>Submit to OEB</vt:lpstr>
    </vt:vector>
  </TitlesOfParts>
  <Manager/>
  <Company>Hydro 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FLANNERY Andrew</dc:creator>
  <cp:keywords/>
  <dc:description/>
  <cp:lastModifiedBy>Mark Ciufo</cp:lastModifiedBy>
  <cp:revision/>
  <dcterms:created xsi:type="dcterms:W3CDTF">2018-05-08T18:46:28Z</dcterms:created>
  <dcterms:modified xsi:type="dcterms:W3CDTF">2026-08-17T01:39:55Z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