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49 - HONI Dx Consolidated 2027 Rate Application/Working Folder/Application and Evidence/PDF Folder - RRA/Excel - Live Folder/"/>
    </mc:Choice>
  </mc:AlternateContent>
  <xr:revisionPtr revIDLastSave="4" documentId="13_ncr:1_{6AF3EEB3-19C4-4E2E-9A56-690D06927115}" xr6:coauthVersionLast="47" xr6:coauthVersionMax="47" xr10:uidLastSave="{E30F4D68-1E7C-4A78-86DF-34ACEF5190BB}"/>
  <bookViews>
    <workbookView xWindow="-110" yWindow="-110" windowWidth="25820" windowHeight="13900" xr2:uid="{32C028A1-FEEF-4A08-8D4A-DF49EDA3A82A}"/>
  </bookViews>
  <sheets>
    <sheet name="2027" sheetId="1" r:id="rId1"/>
  </sheets>
  <definedNames>
    <definedName name="_xlnm.Print_Area" localSheetId="0">'2027'!$A$3:$X$42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5" i="1" l="1"/>
  <c r="L25" i="1"/>
  <c r="P25" i="1" s="1"/>
  <c r="L27" i="1"/>
  <c r="L24" i="1"/>
  <c r="L15" i="1"/>
  <c r="X17" i="1"/>
  <c r="X21" i="1"/>
  <c r="L28" i="1"/>
  <c r="P28" i="1" s="1"/>
  <c r="L14" i="1" l="1"/>
  <c r="P27" i="1"/>
  <c r="L20" i="1"/>
  <c r="L22" i="1"/>
  <c r="P22" i="1" s="1"/>
  <c r="E38" i="1"/>
  <c r="E39" i="1"/>
  <c r="E37" i="1"/>
  <c r="L16" i="1"/>
  <c r="P16" i="1" s="1"/>
  <c r="L21" i="1"/>
  <c r="P21" i="1" s="1"/>
  <c r="L18" i="1"/>
  <c r="P18" i="1" s="1"/>
  <c r="X28" i="1"/>
  <c r="L17" i="1"/>
  <c r="P17" i="1" s="1"/>
  <c r="P24" i="1"/>
  <c r="X15" i="1"/>
  <c r="P14" i="1"/>
  <c r="E30" i="1"/>
  <c r="B30" i="1"/>
  <c r="F30" i="1"/>
  <c r="S30" i="1"/>
  <c r="D30" i="1"/>
  <c r="G30" i="1"/>
  <c r="L19" i="1"/>
  <c r="P19" i="1" s="1"/>
  <c r="C30" i="1"/>
  <c r="R30" i="1"/>
  <c r="H30" i="1"/>
  <c r="S34" i="1" s="1"/>
  <c r="I30" i="1"/>
  <c r="P15" i="1"/>
  <c r="P20" i="1"/>
  <c r="S33" i="1" l="1"/>
  <c r="S35" i="1" s="1"/>
</calcChain>
</file>

<file path=xl/sharedStrings.xml><?xml version="1.0" encoding="utf-8"?>
<sst xmlns="http://schemas.openxmlformats.org/spreadsheetml/2006/main" count="87" uniqueCount="85">
  <si>
    <t>2027 Rate Design</t>
  </si>
  <si>
    <t>Derivation of 2027 Fixed Charge for Non-Residential Classes</t>
  </si>
  <si>
    <t>Number of Customers</t>
  </si>
  <si>
    <t>GWh*</t>
  </si>
  <si>
    <t>kWs</t>
  </si>
  <si>
    <t>Revenue - with 2026 Rates and 2027 Charge Determinants</t>
  </si>
  <si>
    <t>2026 Revenue</t>
  </si>
  <si>
    <t>2027 Rates Revenue Requirement</t>
  </si>
  <si>
    <t>2027 Misc Revenue</t>
  </si>
  <si>
    <t>2027 Total Revenue</t>
  </si>
  <si>
    <t>Current (2026) Fixed Charge  for Non-Residential Classes ($/month)</t>
  </si>
  <si>
    <t>Fixed Charge Ceiling for Non-Residential Classes from CAM ($/month)</t>
  </si>
  <si>
    <t>Is Current Fixed Charge higher than CAM Ceiling?</t>
  </si>
  <si>
    <t>Current (2026) F/V Split for Non-Residential Classes</t>
  </si>
  <si>
    <t>2027 Revenue from Fixed Charge using Current F/V Split</t>
  </si>
  <si>
    <t>2027 Fixed Charge Using Current F/V Split ($/month)*</t>
  </si>
  <si>
    <t>2027 Base Fixed Charge for Non-Residential Classes ($/month)</t>
  </si>
  <si>
    <t>Base Fixed Charge ($/month)</t>
  </si>
  <si>
    <t>Revenue from Fixed Charge</t>
  </si>
  <si>
    <t>Revenue from Volumetric Charge</t>
  </si>
  <si>
    <t>Base Volumetric Charge ($/kWh)</t>
  </si>
  <si>
    <t>Base Volumetric Charge ($/kW)</t>
  </si>
  <si>
    <t>CSTA Rate Adders
($/kW)</t>
  </si>
  <si>
    <t>Hopper Foundry Rate Adder ($/kW)</t>
  </si>
  <si>
    <t>Total Volumetric Charge ($/kW)</t>
  </si>
  <si>
    <t>(Y)</t>
  </si>
  <si>
    <t>(Z)</t>
  </si>
  <si>
    <r>
      <t>(A) = Y*X</t>
    </r>
    <r>
      <rPr>
        <vertAlign val="subscript"/>
        <sz val="10"/>
        <rFont val="Arial"/>
        <family val="2"/>
      </rPr>
      <t>RevReq</t>
    </r>
  </si>
  <si>
    <r>
      <t>(B) = C</t>
    </r>
    <r>
      <rPr>
        <vertAlign val="subscript"/>
        <sz val="10"/>
        <rFont val="Arial"/>
        <family val="2"/>
      </rPr>
      <t>2023</t>
    </r>
    <r>
      <rPr>
        <sz val="10"/>
        <rFont val="Arial"/>
        <family val="2"/>
      </rPr>
      <t>*X</t>
    </r>
    <r>
      <rPr>
        <vertAlign val="subscript"/>
        <sz val="10"/>
        <rFont val="Arial"/>
        <family val="2"/>
      </rPr>
      <t>MiscRev</t>
    </r>
  </si>
  <si>
    <t>(C) = A+B</t>
  </si>
  <si>
    <t>(D)</t>
  </si>
  <si>
    <t>(E)</t>
  </si>
  <si>
    <t xml:space="preserve"> (F) If D &gt; E then "Yes" else "No"</t>
  </si>
  <si>
    <t>(G)</t>
  </si>
  <si>
    <t>(H) = A x G</t>
  </si>
  <si>
    <t>(I) = H / Number of Customers / 12</t>
  </si>
  <si>
    <t>(J) If F="Yes" then fixed charge = Min(D, I), else fixed charge = I</t>
  </si>
  <si>
    <t>(K): UR, R1, AUR, and AR = 100% Fixed; R2 &amp; Seas-R2 = See table below; Non-Residential Classes = J</t>
  </si>
  <si>
    <t>(L) = K x Number of Customers x 12</t>
  </si>
  <si>
    <t>(M) = A - L</t>
  </si>
  <si>
    <t>(N) = M/kWh</t>
  </si>
  <si>
    <t>(O) = M/kW</t>
  </si>
  <si>
    <t>(P)</t>
  </si>
  <si>
    <t>(Q)</t>
  </si>
  <si>
    <t>(R) = O+P+Q</t>
  </si>
  <si>
    <t>UR</t>
  </si>
  <si>
    <t>R1</t>
  </si>
  <si>
    <t>R2</t>
  </si>
  <si>
    <t>Seasonal-R2</t>
  </si>
  <si>
    <t>GSe</t>
  </si>
  <si>
    <t>GSd</t>
  </si>
  <si>
    <t>UGe</t>
  </si>
  <si>
    <t>UGd</t>
  </si>
  <si>
    <t>St Lgt</t>
  </si>
  <si>
    <t>Sen Lgt</t>
  </si>
  <si>
    <t>USL</t>
  </si>
  <si>
    <t>DGen</t>
  </si>
  <si>
    <t>ST</t>
  </si>
  <si>
    <t>N/A**</t>
  </si>
  <si>
    <t>AUR</t>
  </si>
  <si>
    <t>AUGe</t>
  </si>
  <si>
    <t>AUGd</t>
  </si>
  <si>
    <t>AR</t>
  </si>
  <si>
    <t>AGSe</t>
  </si>
  <si>
    <t>AGSd</t>
  </si>
  <si>
    <t>TOTAL</t>
  </si>
  <si>
    <t>Derivation of 2027 Mitigated Fixed Charge for Seasonal Customers Moving to R2 Class</t>
  </si>
  <si>
    <t>* GWh shown for R2 class includes consumption associaed with former seasonal customers that have moved to the R2 class.</t>
  </si>
  <si>
    <r>
      <t>Current (2026) Fixed Charge for Seasonal-R2 Customers ($/month)</t>
    </r>
    <r>
      <rPr>
        <sz val="10"/>
        <rFont val="Arial"/>
        <family val="2"/>
      </rPr>
      <t xml:space="preserve"> (A1)</t>
    </r>
  </si>
  <si>
    <r>
      <t xml:space="preserve">All-Fixed Distribution Charge for R2 Class ($/month) </t>
    </r>
    <r>
      <rPr>
        <sz val="10"/>
        <rFont val="Arial"/>
        <family val="2"/>
      </rPr>
      <t>(B1 = A</t>
    </r>
    <r>
      <rPr>
        <vertAlign val="subscript"/>
        <sz val="10"/>
        <rFont val="Arial"/>
        <family val="2"/>
      </rPr>
      <t>R2</t>
    </r>
    <r>
      <rPr>
        <sz val="10"/>
        <rFont val="Arial"/>
        <family val="2"/>
      </rPr>
      <t>/Number of Customers(</t>
    </r>
    <r>
      <rPr>
        <vertAlign val="subscript"/>
        <sz val="10"/>
        <rFont val="Arial"/>
        <family val="2"/>
      </rPr>
      <t>R2+Seasonal-R2)</t>
    </r>
    <r>
      <rPr>
        <sz val="10"/>
        <rFont val="Arial"/>
        <family val="2"/>
      </rPr>
      <t>/12)</t>
    </r>
  </si>
  <si>
    <r>
      <t>Phase-in Period (in years)</t>
    </r>
    <r>
      <rPr>
        <sz val="10"/>
        <rFont val="Arial"/>
        <family val="2"/>
      </rPr>
      <t xml:space="preserve"> (C1)</t>
    </r>
  </si>
  <si>
    <r>
      <t xml:space="preserve">Annual Increase in Seasonal-R2  Fixed Charge ($) </t>
    </r>
    <r>
      <rPr>
        <sz val="10"/>
        <rFont val="Arial"/>
        <family val="2"/>
      </rPr>
      <t>(D1 = (B1-A1)/C1)</t>
    </r>
  </si>
  <si>
    <r>
      <t xml:space="preserve">2027 Fixed Charge for Seasonal Customers Moving to R2 Class ($/month) </t>
    </r>
    <r>
      <rPr>
        <sz val="10"/>
        <rFont val="Arial"/>
        <family val="2"/>
      </rPr>
      <t>(E1=A1+D1)</t>
    </r>
  </si>
  <si>
    <t>** ST fixed charge shown here is a proxy rate used for rate desing purposes. Final ST rates are provided in Exhibit A-04-04, Attachment 2.</t>
  </si>
  <si>
    <t>Total Revenue from Rates (L+M)</t>
  </si>
  <si>
    <t>2027 Adjustments (from 2026 Revenue Requirement) by Rate Class</t>
  </si>
  <si>
    <t>Miscellaneous Revenue (B)</t>
  </si>
  <si>
    <t>%</t>
  </si>
  <si>
    <t>Total Revenue Reqquirement (L+M+B)</t>
  </si>
  <si>
    <t>(X)</t>
  </si>
  <si>
    <t>Rates Revenue Requirement***</t>
  </si>
  <si>
    <t>Alloc Cost</t>
  </si>
  <si>
    <t>Misc Revenue</t>
  </si>
  <si>
    <t xml:space="preserve">*** 2026: Revenue with 2026 rates and 2027 charge determinants
</t>
  </si>
  <si>
    <t xml:space="preserve">    2027: Per Exhibit A-04-02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</si>
</sst>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&quot;$&quot;* #,##0.0000_);_(&quot;$&quot;* \(#,##0.0000\);_(&quot;$&quot;* &quot;-&quot;??_);_(@_)"/>
    <numFmt numFmtId="168" formatCode="0.0000"/>
    <numFmt numFmtId="169" formatCode="_(* #,##0.0000000000_);_(* \(#,##0.0000000000\);_(* &quot;-&quot;??_);_(@_)"/>
    <numFmt numFmtId="170" formatCode="0.0000%"/>
    <numFmt numFmtId="171" formatCode="&quot;$&quot;#,##0.0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4" fontId="8" fillId="2" borderId="9" xfId="1" applyNumberFormat="1" applyFont="1" applyFill="1" applyBorder="1"/>
    <xf numFmtId="165" fontId="2" fillId="2" borderId="9" xfId="2" applyNumberFormat="1" applyFill="1" applyBorder="1"/>
    <xf numFmtId="44" fontId="0" fillId="2" borderId="10" xfId="2" applyFont="1" applyFill="1" applyBorder="1"/>
    <xf numFmtId="165" fontId="0" fillId="2" borderId="9" xfId="2" applyNumberFormat="1" applyFont="1" applyFill="1" applyBorder="1"/>
    <xf numFmtId="166" fontId="0" fillId="2" borderId="9" xfId="3" applyNumberFormat="1" applyFont="1" applyFill="1" applyBorder="1" applyAlignment="1">
      <alignment horizontal="center"/>
    </xf>
    <xf numFmtId="44" fontId="2" fillId="2" borderId="9" xfId="2" applyFont="1" applyFill="1" applyBorder="1"/>
    <xf numFmtId="165" fontId="2" fillId="2" borderId="9" xfId="2" applyNumberFormat="1" applyFont="1" applyFill="1" applyBorder="1"/>
    <xf numFmtId="9" fontId="2" fillId="2" borderId="11" xfId="2" applyNumberFormat="1" applyFont="1" applyFill="1" applyBorder="1"/>
    <xf numFmtId="44" fontId="2" fillId="2" borderId="12" xfId="2" applyFont="1" applyFill="1" applyBorder="1"/>
    <xf numFmtId="165" fontId="2" fillId="2" borderId="12" xfId="2" applyNumberFormat="1" applyFont="1" applyFill="1" applyBorder="1"/>
    <xf numFmtId="167" fontId="2" fillId="2" borderId="9" xfId="2" applyNumberFormat="1" applyFont="1" applyFill="1" applyBorder="1"/>
    <xf numFmtId="44" fontId="0" fillId="2" borderId="9" xfId="2" applyFont="1" applyFill="1" applyBorder="1"/>
    <xf numFmtId="165" fontId="0" fillId="2" borderId="9" xfId="2" applyNumberFormat="1" applyFont="1" applyFill="1" applyBorder="1" applyAlignment="1">
      <alignment horizontal="center"/>
    </xf>
    <xf numFmtId="9" fontId="0" fillId="2" borderId="9" xfId="3" applyFont="1" applyFill="1" applyBorder="1" applyAlignment="1">
      <alignment horizontal="center"/>
    </xf>
    <xf numFmtId="44" fontId="2" fillId="2" borderId="11" xfId="2" applyFont="1" applyFill="1" applyBorder="1"/>
    <xf numFmtId="0" fontId="0" fillId="2" borderId="13" xfId="0" applyFill="1" applyBorder="1"/>
    <xf numFmtId="44" fontId="0" fillId="2" borderId="12" xfId="2" applyFont="1" applyFill="1" applyBorder="1" applyAlignment="1">
      <alignment horizontal="right"/>
    </xf>
    <xf numFmtId="44" fontId="0" fillId="2" borderId="9" xfId="2" quotePrefix="1" applyFont="1" applyFill="1" applyBorder="1" applyAlignment="1">
      <alignment horizontal="right"/>
    </xf>
    <xf numFmtId="44" fontId="0" fillId="2" borderId="14" xfId="2" applyFont="1" applyFill="1" applyBorder="1"/>
    <xf numFmtId="44" fontId="0" fillId="2" borderId="15" xfId="2" applyFont="1" applyFill="1" applyBorder="1"/>
    <xf numFmtId="165" fontId="0" fillId="2" borderId="15" xfId="2" applyNumberFormat="1" applyFont="1" applyFill="1" applyBorder="1" applyAlignment="1">
      <alignment horizontal="center"/>
    </xf>
    <xf numFmtId="9" fontId="0" fillId="2" borderId="15" xfId="3" applyFont="1" applyFill="1" applyBorder="1" applyAlignment="1">
      <alignment horizontal="center"/>
    </xf>
    <xf numFmtId="165" fontId="2" fillId="2" borderId="15" xfId="2" applyNumberFormat="1" applyFont="1" applyFill="1" applyBorder="1"/>
    <xf numFmtId="44" fontId="2" fillId="2" borderId="15" xfId="2" applyFont="1" applyFill="1" applyBorder="1"/>
    <xf numFmtId="44" fontId="2" fillId="2" borderId="16" xfId="2" applyFont="1" applyFill="1" applyBorder="1"/>
    <xf numFmtId="0" fontId="8" fillId="2" borderId="0" xfId="0" applyFont="1" applyFill="1"/>
    <xf numFmtId="164" fontId="2" fillId="2" borderId="0" xfId="1" applyNumberFormat="1" applyFill="1" applyBorder="1"/>
    <xf numFmtId="164" fontId="9" fillId="2" borderId="0" xfId="0" applyNumberFormat="1" applyFont="1" applyFill="1"/>
    <xf numFmtId="165" fontId="9" fillId="2" borderId="0" xfId="2" applyNumberFormat="1" applyFont="1" applyFill="1" applyBorder="1"/>
    <xf numFmtId="44" fontId="0" fillId="2" borderId="0" xfId="0" applyNumberFormat="1" applyFill="1"/>
    <xf numFmtId="43" fontId="0" fillId="2" borderId="0" xfId="0" applyNumberFormat="1" applyFill="1"/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7" fontId="0" fillId="2" borderId="0" xfId="0" applyNumberFormat="1" applyFill="1"/>
    <xf numFmtId="165" fontId="0" fillId="2" borderId="0" xfId="0" applyNumberFormat="1" applyFill="1"/>
    <xf numFmtId="164" fontId="0" fillId="2" borderId="0" xfId="0" applyNumberFormat="1" applyFill="1"/>
    <xf numFmtId="0" fontId="4" fillId="2" borderId="0" xfId="0" applyFont="1" applyFill="1" applyAlignment="1">
      <alignment horizontal="center" wrapText="1"/>
    </xf>
    <xf numFmtId="165" fontId="4" fillId="2" borderId="0" xfId="2" applyNumberFormat="1" applyFont="1" applyFill="1" applyBorder="1"/>
    <xf numFmtId="3" fontId="0" fillId="2" borderId="0" xfId="0" applyNumberFormat="1" applyFill="1"/>
    <xf numFmtId="2" fontId="0" fillId="2" borderId="0" xfId="0" applyNumberFormat="1" applyFill="1"/>
    <xf numFmtId="0" fontId="4" fillId="2" borderId="0" xfId="0" quotePrefix="1" applyFont="1" applyFill="1" applyAlignment="1">
      <alignment horizontal="left"/>
    </xf>
    <xf numFmtId="168" fontId="0" fillId="2" borderId="0" xfId="0" applyNumberFormat="1" applyFill="1"/>
    <xf numFmtId="0" fontId="4" fillId="2" borderId="0" xfId="0" quotePrefix="1" applyFont="1" applyFill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9" xfId="0" quotePrefix="1" applyFill="1" applyBorder="1" applyAlignment="1">
      <alignment horizontal="left" wrapText="1"/>
    </xf>
    <xf numFmtId="165" fontId="0" fillId="2" borderId="9" xfId="0" applyNumberFormat="1" applyFill="1" applyBorder="1" applyAlignment="1">
      <alignment horizontal="center"/>
    </xf>
    <xf numFmtId="10" fontId="0" fillId="2" borderId="9" xfId="3" applyNumberFormat="1" applyFont="1" applyFill="1" applyBorder="1" applyAlignment="1">
      <alignment horizontal="center"/>
    </xf>
    <xf numFmtId="165" fontId="4" fillId="2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4" fontId="0" fillId="2" borderId="0" xfId="0" applyNumberFormat="1" applyFill="1" applyAlignment="1">
      <alignment horizontal="center"/>
    </xf>
    <xf numFmtId="169" fontId="0" fillId="2" borderId="0" xfId="0" applyNumberFormat="1" applyFill="1"/>
    <xf numFmtId="9" fontId="0" fillId="2" borderId="0" xfId="3" applyFont="1" applyFill="1" applyBorder="1"/>
    <xf numFmtId="0" fontId="11" fillId="2" borderId="0" xfId="0" applyFont="1" applyFill="1"/>
    <xf numFmtId="165" fontId="2" fillId="2" borderId="0" xfId="2" applyNumberFormat="1" applyFill="1" applyBorder="1"/>
    <xf numFmtId="170" fontId="0" fillId="2" borderId="0" xfId="3" applyNumberFormat="1" applyFont="1" applyFill="1" applyBorder="1"/>
    <xf numFmtId="10" fontId="4" fillId="2" borderId="0" xfId="3" applyNumberFormat="1" applyFont="1" applyFill="1" applyBorder="1"/>
    <xf numFmtId="10" fontId="0" fillId="2" borderId="0" xfId="0" applyNumberFormat="1" applyFill="1"/>
    <xf numFmtId="164" fontId="0" fillId="2" borderId="0" xfId="1" applyNumberFormat="1" applyFont="1" applyFill="1"/>
    <xf numFmtId="171" fontId="0" fillId="2" borderId="14" xfId="0" applyNumberFormat="1" applyFill="1" applyBorder="1" applyAlignment="1">
      <alignment horizontal="center" vertical="center"/>
    </xf>
    <xf numFmtId="171" fontId="0" fillId="2" borderId="15" xfId="0" applyNumberFormat="1" applyFill="1" applyBorder="1" applyAlignment="1">
      <alignment horizontal="center" vertical="center"/>
    </xf>
    <xf numFmtId="171" fontId="0" fillId="2" borderId="16" xfId="0" applyNumberFormat="1" applyFill="1" applyBorder="1" applyAlignment="1">
      <alignment horizontal="center" vertical="center"/>
    </xf>
    <xf numFmtId="3" fontId="0" fillId="2" borderId="15" xfId="0" applyNumberForma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9" xfId="0" applyBorder="1"/>
    <xf numFmtId="167" fontId="0" fillId="0" borderId="9" xfId="2" applyNumberFormat="1" applyFont="1" applyFill="1" applyBorder="1"/>
    <xf numFmtId="167" fontId="0" fillId="0" borderId="9" xfId="2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/>
    </xf>
    <xf numFmtId="0" fontId="0" fillId="2" borderId="0" xfId="0" quotePrefix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4" fontId="10" fillId="2" borderId="1" xfId="0" applyNumberFormat="1" applyFont="1" applyFill="1" applyBorder="1" applyAlignment="1">
      <alignment horizontal="center"/>
    </xf>
    <xf numFmtId="44" fontId="10" fillId="2" borderId="2" xfId="0" applyNumberFormat="1" applyFont="1" applyFill="1" applyBorder="1" applyAlignment="1">
      <alignment horizontal="center"/>
    </xf>
    <xf numFmtId="44" fontId="10" fillId="2" borderId="3" xfId="0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DB40-7B2F-4E9A-BFE1-36E40C955C30}">
  <sheetPr>
    <pageSetUpPr fitToPage="1"/>
  </sheetPr>
  <dimension ref="A1:X50"/>
  <sheetViews>
    <sheetView tabSelected="1" topLeftCell="I1" zoomScale="80" zoomScaleNormal="80" zoomScaleSheetLayoutView="120" workbookViewId="0">
      <selection activeCell="P35" sqref="P35"/>
    </sheetView>
  </sheetViews>
  <sheetFormatPr defaultColWidth="8.7265625" defaultRowHeight="12.5" x14ac:dyDescent="0.25"/>
  <cols>
    <col min="1" max="1" width="12.26953125" style="2" customWidth="1"/>
    <col min="2" max="2" width="19.54296875" style="2" customWidth="1"/>
    <col min="3" max="3" width="18" style="2" bestFit="1" customWidth="1"/>
    <col min="4" max="4" width="18" style="2" customWidth="1"/>
    <col min="5" max="5" width="18.81640625" style="2" customWidth="1"/>
    <col min="6" max="6" width="15.81640625" style="2" bestFit="1" customWidth="1"/>
    <col min="7" max="7" width="17" style="2" customWidth="1"/>
    <col min="8" max="8" width="15.81640625" style="2" bestFit="1" customWidth="1"/>
    <col min="9" max="9" width="15.453125" style="2" bestFit="1" customWidth="1"/>
    <col min="10" max="10" width="22.453125" style="2" customWidth="1"/>
    <col min="11" max="11" width="19.54296875" style="2" customWidth="1"/>
    <col min="12" max="12" width="27.81640625" style="2" customWidth="1"/>
    <col min="13" max="13" width="16.1796875" style="2" customWidth="1"/>
    <col min="14" max="14" width="17.453125" style="2" customWidth="1"/>
    <col min="15" max="15" width="21.453125" style="2" customWidth="1"/>
    <col min="16" max="16" width="20" style="2" customWidth="1"/>
    <col min="17" max="17" width="26.453125" style="2" customWidth="1"/>
    <col min="18" max="18" width="20.1796875" style="2" customWidth="1"/>
    <col min="19" max="19" width="17.54296875" style="2" customWidth="1"/>
    <col min="20" max="20" width="13.54296875" style="2" customWidth="1"/>
    <col min="21" max="21" width="13.1796875" style="2" customWidth="1"/>
    <col min="22" max="22" width="10.54296875" style="2" customWidth="1"/>
    <col min="23" max="23" width="10.453125" style="2" customWidth="1"/>
    <col min="24" max="24" width="12.54296875" style="2" customWidth="1"/>
    <col min="25" max="16384" width="8.7265625" style="2"/>
  </cols>
  <sheetData>
    <row r="1" spans="1:24" s="13" customFormat="1" x14ac:dyDescent="0.25"/>
    <row r="3" spans="1:24" ht="23" x14ac:dyDescent="0.5">
      <c r="A3" s="1" t="s">
        <v>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24" ht="23" x14ac:dyDescent="0.5">
      <c r="A4" s="1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4" ht="23.5" thickBot="1" x14ac:dyDescent="0.55000000000000004">
      <c r="A5" s="1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4" ht="18.5" thickBot="1" x14ac:dyDescent="0.45">
      <c r="G6" s="4"/>
      <c r="J6" s="92" t="s">
        <v>1</v>
      </c>
      <c r="K6" s="93"/>
      <c r="L6" s="93"/>
      <c r="M6" s="93"/>
      <c r="N6" s="93"/>
      <c r="O6" s="93"/>
      <c r="P6" s="94"/>
      <c r="Q6" s="5"/>
      <c r="R6" s="5"/>
    </row>
    <row r="7" spans="1:24" s="6" customFormat="1" ht="88.5" customHeight="1" x14ac:dyDescent="0.25">
      <c r="B7" s="7" t="s">
        <v>2</v>
      </c>
      <c r="C7" s="6" t="s">
        <v>3</v>
      </c>
      <c r="D7" s="6" t="s">
        <v>4</v>
      </c>
      <c r="E7" s="8" t="s">
        <v>5</v>
      </c>
      <c r="F7" s="7" t="s">
        <v>6</v>
      </c>
      <c r="G7" s="9" t="s">
        <v>7</v>
      </c>
      <c r="H7" s="7" t="s">
        <v>8</v>
      </c>
      <c r="I7" s="9" t="s">
        <v>9</v>
      </c>
      <c r="J7" s="10" t="s">
        <v>10</v>
      </c>
      <c r="K7" s="11" t="s">
        <v>11</v>
      </c>
      <c r="L7" s="11" t="s">
        <v>12</v>
      </c>
      <c r="M7" s="86" t="s">
        <v>13</v>
      </c>
      <c r="N7" s="11" t="s">
        <v>14</v>
      </c>
      <c r="O7" s="11" t="s">
        <v>15</v>
      </c>
      <c r="P7" s="12" t="s">
        <v>16</v>
      </c>
      <c r="Q7" s="7" t="s">
        <v>17</v>
      </c>
      <c r="R7" s="7" t="s">
        <v>18</v>
      </c>
      <c r="S7" s="7" t="s">
        <v>19</v>
      </c>
      <c r="T7" s="7" t="s">
        <v>20</v>
      </c>
      <c r="U7" s="7" t="s">
        <v>21</v>
      </c>
      <c r="V7" s="7" t="s">
        <v>22</v>
      </c>
      <c r="W7" s="7" t="s">
        <v>23</v>
      </c>
      <c r="X7" s="7" t="s">
        <v>24</v>
      </c>
    </row>
    <row r="8" spans="1:24" ht="69.75" customHeight="1" x14ac:dyDescent="0.4">
      <c r="E8" s="13" t="s">
        <v>25</v>
      </c>
      <c r="F8" s="13" t="s">
        <v>26</v>
      </c>
      <c r="G8" s="13" t="s">
        <v>27</v>
      </c>
      <c r="H8" s="13" t="s">
        <v>28</v>
      </c>
      <c r="I8" s="13" t="s">
        <v>29</v>
      </c>
      <c r="J8" s="14" t="s">
        <v>30</v>
      </c>
      <c r="K8" s="13" t="s">
        <v>31</v>
      </c>
      <c r="L8" s="15" t="s">
        <v>32</v>
      </c>
      <c r="M8" s="15" t="s">
        <v>33</v>
      </c>
      <c r="N8" s="15" t="s">
        <v>34</v>
      </c>
      <c r="O8" s="15" t="s">
        <v>35</v>
      </c>
      <c r="P8" s="16" t="s">
        <v>36</v>
      </c>
      <c r="Q8" s="15" t="s">
        <v>37</v>
      </c>
      <c r="R8" s="15" t="s">
        <v>38</v>
      </c>
      <c r="S8" s="13" t="s">
        <v>39</v>
      </c>
      <c r="T8" s="13" t="s">
        <v>40</v>
      </c>
      <c r="U8" s="13" t="s">
        <v>41</v>
      </c>
      <c r="V8" s="13" t="s">
        <v>42</v>
      </c>
      <c r="W8" s="13" t="s">
        <v>43</v>
      </c>
      <c r="X8" s="13" t="s">
        <v>44</v>
      </c>
    </row>
    <row r="9" spans="1:24" x14ac:dyDescent="0.25">
      <c r="J9" s="17"/>
      <c r="P9" s="18"/>
    </row>
    <row r="10" spans="1:24" x14ac:dyDescent="0.25">
      <c r="A10" s="19" t="s">
        <v>45</v>
      </c>
      <c r="B10" s="20">
        <v>257708.65407744111</v>
      </c>
      <c r="C10" s="20">
        <v>2072.1709514703366</v>
      </c>
      <c r="D10" s="20">
        <v>0</v>
      </c>
      <c r="E10" s="21">
        <v>135142418.19821012</v>
      </c>
      <c r="F10" s="21">
        <v>138085986.52536944</v>
      </c>
      <c r="G10" s="21">
        <v>140153630.93537664</v>
      </c>
      <c r="H10" s="21">
        <v>4449113.5882807467</v>
      </c>
      <c r="I10" s="21">
        <v>144602744.52365738</v>
      </c>
      <c r="J10" s="22"/>
      <c r="K10" s="23"/>
      <c r="L10" s="23"/>
      <c r="M10" s="24"/>
      <c r="N10" s="25"/>
      <c r="O10" s="26"/>
      <c r="P10" s="27"/>
      <c r="Q10" s="28">
        <v>45.320438641944307</v>
      </c>
      <c r="R10" s="29">
        <v>140153630.93537664</v>
      </c>
      <c r="S10" s="26">
        <v>0</v>
      </c>
      <c r="T10" s="30"/>
      <c r="U10" s="30"/>
      <c r="V10" s="87"/>
      <c r="W10" s="87"/>
      <c r="X10" s="87"/>
    </row>
    <row r="11" spans="1:24" x14ac:dyDescent="0.25">
      <c r="A11" s="19" t="s">
        <v>46</v>
      </c>
      <c r="B11" s="20">
        <v>562309.76567798038</v>
      </c>
      <c r="C11" s="20">
        <v>5151.6279515070773</v>
      </c>
      <c r="D11" s="20">
        <v>0</v>
      </c>
      <c r="E11" s="21">
        <v>503514656.57869077</v>
      </c>
      <c r="F11" s="21">
        <v>511675600.11193687</v>
      </c>
      <c r="G11" s="21">
        <v>522185471.36828858</v>
      </c>
      <c r="H11" s="21">
        <v>12192204.181227297</v>
      </c>
      <c r="I11" s="21">
        <v>534377675.54951584</v>
      </c>
      <c r="J11" s="22"/>
      <c r="K11" s="23"/>
      <c r="L11" s="23"/>
      <c r="M11" s="24"/>
      <c r="N11" s="25"/>
      <c r="O11" s="26"/>
      <c r="P11" s="27"/>
      <c r="Q11" s="28">
        <v>77.386982413315408</v>
      </c>
      <c r="R11" s="29">
        <v>522185471.36828852</v>
      </c>
      <c r="S11" s="26">
        <v>0</v>
      </c>
      <c r="T11" s="30"/>
      <c r="U11" s="30"/>
      <c r="V11" s="87"/>
      <c r="W11" s="87"/>
      <c r="X11" s="87"/>
    </row>
    <row r="12" spans="1:24" x14ac:dyDescent="0.25">
      <c r="A12" s="19" t="s">
        <v>47</v>
      </c>
      <c r="B12" s="20">
        <v>345304.64590493054</v>
      </c>
      <c r="C12" s="20">
        <v>4732.5060563045472</v>
      </c>
      <c r="D12" s="20">
        <v>0</v>
      </c>
      <c r="E12" s="21">
        <v>768190295.85612643</v>
      </c>
      <c r="F12" s="21">
        <v>779703083.22471392</v>
      </c>
      <c r="G12" s="21">
        <v>796675541.61749697</v>
      </c>
      <c r="H12" s="21">
        <v>14946175.226807531</v>
      </c>
      <c r="I12" s="21">
        <v>811621716.84430444</v>
      </c>
      <c r="J12" s="22"/>
      <c r="K12" s="23"/>
      <c r="L12" s="23"/>
      <c r="M12" s="24"/>
      <c r="N12" s="25"/>
      <c r="O12" s="26"/>
      <c r="P12" s="27"/>
      <c r="Q12" s="28">
        <v>156.77581531964299</v>
      </c>
      <c r="R12" s="29">
        <v>649625008.74487329</v>
      </c>
      <c r="S12" s="26">
        <v>50297040.720507503</v>
      </c>
      <c r="T12" s="30">
        <v>1.0627992890469274E-2</v>
      </c>
      <c r="U12" s="30"/>
      <c r="V12" s="87"/>
      <c r="W12" s="87"/>
      <c r="X12" s="87"/>
    </row>
    <row r="13" spans="1:24" x14ac:dyDescent="0.25">
      <c r="A13" s="19" t="s">
        <v>48</v>
      </c>
      <c r="B13" s="20">
        <v>78163.912257347212</v>
      </c>
      <c r="C13" s="20"/>
      <c r="D13" s="20"/>
      <c r="E13" s="21"/>
      <c r="F13" s="21"/>
      <c r="G13" s="21"/>
      <c r="H13" s="21"/>
      <c r="I13" s="21"/>
      <c r="J13" s="22"/>
      <c r="K13" s="23"/>
      <c r="L13" s="23"/>
      <c r="M13" s="24"/>
      <c r="N13" s="26"/>
      <c r="O13" s="26"/>
      <c r="P13" s="27"/>
      <c r="Q13" s="28">
        <v>103.15234716156968</v>
      </c>
      <c r="R13" s="29">
        <v>96753492.152116209</v>
      </c>
      <c r="S13" s="26">
        <v>0</v>
      </c>
      <c r="T13" s="30"/>
      <c r="U13" s="30"/>
      <c r="V13" s="87"/>
      <c r="W13" s="87"/>
      <c r="X13" s="87"/>
    </row>
    <row r="14" spans="1:24" x14ac:dyDescent="0.25">
      <c r="A14" s="19" t="s">
        <v>49</v>
      </c>
      <c r="B14" s="20">
        <v>89067.129145969404</v>
      </c>
      <c r="C14" s="20">
        <v>1913.1522458053853</v>
      </c>
      <c r="D14" s="20">
        <v>0</v>
      </c>
      <c r="E14" s="21">
        <v>191100163.35644585</v>
      </c>
      <c r="F14" s="21">
        <v>195449259.09273127</v>
      </c>
      <c r="G14" s="21">
        <v>198186343.88698712</v>
      </c>
      <c r="H14" s="21">
        <v>3664736.0871800454</v>
      </c>
      <c r="I14" s="21">
        <v>201851079.97416717</v>
      </c>
      <c r="J14" s="22">
        <v>32.78</v>
      </c>
      <c r="K14" s="31">
        <v>21.373323052666233</v>
      </c>
      <c r="L14" s="32" t="str">
        <f>IF(J14&gt;K14,"Yes","No")</f>
        <v>Yes</v>
      </c>
      <c r="M14" s="33">
        <v>0.18244967741183199</v>
      </c>
      <c r="N14" s="26">
        <v>36159034.509611204</v>
      </c>
      <c r="O14" s="25">
        <v>33.831256319742891</v>
      </c>
      <c r="P14" s="34">
        <f>IF(L14="Yes",MIN(J14,O14),O14)</f>
        <v>32.78</v>
      </c>
      <c r="Q14" s="28">
        <v>32.78</v>
      </c>
      <c r="R14" s="29">
        <v>35035445.920858525</v>
      </c>
      <c r="S14" s="26">
        <v>163150897.96612859</v>
      </c>
      <c r="T14" s="30">
        <v>8.5278575358463685E-2</v>
      </c>
      <c r="U14" s="30"/>
      <c r="V14" s="87"/>
      <c r="W14" s="87"/>
      <c r="X14" s="87"/>
    </row>
    <row r="15" spans="1:24" x14ac:dyDescent="0.25">
      <c r="A15" s="19" t="s">
        <v>50</v>
      </c>
      <c r="B15" s="20">
        <v>5535.7193271298747</v>
      </c>
      <c r="C15" s="20">
        <v>2152.6976033875521</v>
      </c>
      <c r="D15" s="20">
        <v>6899729.310618097</v>
      </c>
      <c r="E15" s="21">
        <v>161616613.97902268</v>
      </c>
      <c r="F15" s="21">
        <v>163320553.80009848</v>
      </c>
      <c r="G15" s="21">
        <v>167609515.72894955</v>
      </c>
      <c r="H15" s="21">
        <v>2152349.6456763772</v>
      </c>
      <c r="I15" s="21">
        <v>169761865.37462592</v>
      </c>
      <c r="J15" s="22">
        <v>105.55</v>
      </c>
      <c r="K15" s="31">
        <v>57.285966620162633</v>
      </c>
      <c r="L15" s="32" t="str">
        <f t="shared" ref="L15:L28" si="0">IF(J15&gt;K15,"Yes","No")</f>
        <v>Yes</v>
      </c>
      <c r="M15" s="33">
        <v>4.3115862864689478E-2</v>
      </c>
      <c r="N15" s="26">
        <v>7226628.8949864022</v>
      </c>
      <c r="O15" s="25">
        <v>108.78786278610606</v>
      </c>
      <c r="P15" s="34">
        <f t="shared" ref="P15:P28" si="1">IF(L15="Yes",MIN(J15,O15),O15)</f>
        <v>105.55</v>
      </c>
      <c r="Q15" s="28">
        <v>105.55</v>
      </c>
      <c r="R15" s="29">
        <v>7011542.0997426985</v>
      </c>
      <c r="S15" s="26">
        <v>160597973.62920684</v>
      </c>
      <c r="T15" s="30"/>
      <c r="U15" s="30">
        <v>23.275981766713688</v>
      </c>
      <c r="V15" s="88">
        <v>9.7299999999999998E-2</v>
      </c>
      <c r="W15" s="88">
        <v>1.5900000000000001E-2</v>
      </c>
      <c r="X15" s="88">
        <f>SUM(U15:W15)</f>
        <v>23.389181766713687</v>
      </c>
    </row>
    <row r="16" spans="1:24" x14ac:dyDescent="0.25">
      <c r="A16" s="19" t="s">
        <v>51</v>
      </c>
      <c r="B16" s="20">
        <v>18823.517478337188</v>
      </c>
      <c r="C16" s="20">
        <v>537.60651951887314</v>
      </c>
      <c r="D16" s="20">
        <v>0</v>
      </c>
      <c r="E16" s="21">
        <v>26961979.189635724</v>
      </c>
      <c r="F16" s="21">
        <v>27496964.899401207</v>
      </c>
      <c r="G16" s="21">
        <v>27961755.687168535</v>
      </c>
      <c r="H16" s="21">
        <v>598631.89163339045</v>
      </c>
      <c r="I16" s="21">
        <v>28560387.578801926</v>
      </c>
      <c r="J16" s="22">
        <v>25.51</v>
      </c>
      <c r="K16" s="31">
        <v>12.935437039004173</v>
      </c>
      <c r="L16" s="32" t="str">
        <f t="shared" si="0"/>
        <v>Yes</v>
      </c>
      <c r="M16" s="33">
        <v>0.2130045659282627</v>
      </c>
      <c r="N16" s="26">
        <v>5955981.6327374643</v>
      </c>
      <c r="O16" s="25">
        <v>26.367643736050894</v>
      </c>
      <c r="P16" s="34">
        <f t="shared" si="1"/>
        <v>25.51</v>
      </c>
      <c r="Q16" s="28">
        <v>25.51</v>
      </c>
      <c r="R16" s="29">
        <v>5762255.17046858</v>
      </c>
      <c r="S16" s="26">
        <v>22199500.516699955</v>
      </c>
      <c r="T16" s="30">
        <v>4.1293212992593968E-2</v>
      </c>
      <c r="U16" s="30"/>
      <c r="V16" s="88"/>
      <c r="W16" s="88"/>
      <c r="X16" s="88"/>
    </row>
    <row r="17" spans="1:24" x14ac:dyDescent="0.25">
      <c r="A17" s="19" t="s">
        <v>52</v>
      </c>
      <c r="B17" s="20">
        <v>1786.1340485635178</v>
      </c>
      <c r="C17" s="20">
        <v>875.25028672657254</v>
      </c>
      <c r="D17" s="20">
        <v>2261766.357666872</v>
      </c>
      <c r="E17" s="21">
        <v>31413191.565218654</v>
      </c>
      <c r="F17" s="21">
        <v>31807819.234638557</v>
      </c>
      <c r="G17" s="21">
        <v>32578023.361078586</v>
      </c>
      <c r="H17" s="21">
        <v>445290.51633738441</v>
      </c>
      <c r="I17" s="21">
        <v>33023313.87741597</v>
      </c>
      <c r="J17" s="22">
        <v>96.47</v>
      </c>
      <c r="K17" s="31">
        <v>52.52751756359563</v>
      </c>
      <c r="L17" s="32" t="str">
        <f t="shared" si="0"/>
        <v>Yes</v>
      </c>
      <c r="M17" s="33">
        <v>6.5502330810559894E-2</v>
      </c>
      <c r="N17" s="26">
        <v>2133936.4633515179</v>
      </c>
      <c r="O17" s="25">
        <v>99.560298262968047</v>
      </c>
      <c r="P17" s="34">
        <f t="shared" si="1"/>
        <v>96.47</v>
      </c>
      <c r="Q17" s="28">
        <v>96.47</v>
      </c>
      <c r="R17" s="29">
        <v>2067700.2199790706</v>
      </c>
      <c r="S17" s="26">
        <v>30510323.141099516</v>
      </c>
      <c r="T17" s="30"/>
      <c r="U17" s="30">
        <v>13.489599859718702</v>
      </c>
      <c r="V17" s="88">
        <v>0.1313</v>
      </c>
      <c r="W17" s="88"/>
      <c r="X17" s="88">
        <f t="shared" ref="X17:X21" si="2">SUM(U17:W17)</f>
        <v>13.620899859718701</v>
      </c>
    </row>
    <row r="18" spans="1:24" x14ac:dyDescent="0.25">
      <c r="A18" s="19" t="s">
        <v>53</v>
      </c>
      <c r="B18" s="20">
        <v>5653.6171988116184</v>
      </c>
      <c r="C18" s="20">
        <v>80.704015873193768</v>
      </c>
      <c r="D18" s="20">
        <v>0</v>
      </c>
      <c r="E18" s="21">
        <v>10701206.207357239</v>
      </c>
      <c r="F18" s="21">
        <v>10979031.062891595</v>
      </c>
      <c r="G18" s="21">
        <v>11098017.375636779</v>
      </c>
      <c r="H18" s="21">
        <v>251113.07785479655</v>
      </c>
      <c r="I18" s="21">
        <v>11349130.453491576</v>
      </c>
      <c r="J18" s="22">
        <v>3.42</v>
      </c>
      <c r="K18" s="31">
        <v>15.793859136426541</v>
      </c>
      <c r="L18" s="32" t="str">
        <f t="shared" si="0"/>
        <v>No</v>
      </c>
      <c r="M18" s="33">
        <v>2.1474386423055054E-2</v>
      </c>
      <c r="N18" s="26">
        <v>238323.11365420354</v>
      </c>
      <c r="O18" s="25">
        <v>3.5128412081663796</v>
      </c>
      <c r="P18" s="34">
        <f t="shared" si="1"/>
        <v>3.5128412081663796</v>
      </c>
      <c r="Q18" s="28">
        <v>3.5128412081663796</v>
      </c>
      <c r="R18" s="29">
        <v>238323.11365420354</v>
      </c>
      <c r="S18" s="26">
        <v>10859694.261982575</v>
      </c>
      <c r="T18" s="30">
        <v>0.13456200592354506</v>
      </c>
      <c r="U18" s="30"/>
      <c r="V18" s="88"/>
      <c r="W18" s="88"/>
      <c r="X18" s="88"/>
    </row>
    <row r="19" spans="1:24" x14ac:dyDescent="0.25">
      <c r="A19" s="19" t="s">
        <v>54</v>
      </c>
      <c r="B19" s="20">
        <v>18117.35214665917</v>
      </c>
      <c r="C19" s="20">
        <v>10.228699737894457</v>
      </c>
      <c r="D19" s="20">
        <v>0</v>
      </c>
      <c r="E19" s="21">
        <v>2811079.2317082379</v>
      </c>
      <c r="F19" s="21">
        <v>5618067.9584355736</v>
      </c>
      <c r="G19" s="21">
        <v>2915316.7926379205</v>
      </c>
      <c r="H19" s="21">
        <v>2774286.7761143288</v>
      </c>
      <c r="I19" s="21">
        <v>5689603.5687522497</v>
      </c>
      <c r="J19" s="22">
        <v>3.51</v>
      </c>
      <c r="K19" s="31">
        <v>17.969178628608486</v>
      </c>
      <c r="L19" s="32" t="str">
        <f t="shared" si="0"/>
        <v>No</v>
      </c>
      <c r="M19" s="33">
        <v>0.2707889862093884</v>
      </c>
      <c r="N19" s="26">
        <v>789435.67875762843</v>
      </c>
      <c r="O19" s="25">
        <v>3.6311214812516996</v>
      </c>
      <c r="P19" s="34">
        <f t="shared" si="1"/>
        <v>3.6311214812516996</v>
      </c>
      <c r="Q19" s="28">
        <v>3.6311214812516996</v>
      </c>
      <c r="R19" s="29">
        <v>789435.67875762843</v>
      </c>
      <c r="S19" s="26">
        <v>2125881.1138802925</v>
      </c>
      <c r="T19" s="30">
        <v>0.20783493194198482</v>
      </c>
      <c r="U19" s="30"/>
      <c r="V19" s="88"/>
      <c r="W19" s="88"/>
      <c r="X19" s="88"/>
    </row>
    <row r="20" spans="1:24" x14ac:dyDescent="0.25">
      <c r="A20" s="19" t="s">
        <v>55</v>
      </c>
      <c r="B20" s="20">
        <v>5905.9546181012956</v>
      </c>
      <c r="C20" s="20">
        <v>33.206028384757488</v>
      </c>
      <c r="D20" s="20">
        <v>0</v>
      </c>
      <c r="E20" s="21">
        <v>4024136.6635705973</v>
      </c>
      <c r="F20" s="21">
        <v>4082132.8228823529</v>
      </c>
      <c r="G20" s="21">
        <v>4173355.5777608631</v>
      </c>
      <c r="H20" s="21">
        <v>88207.475170211503</v>
      </c>
      <c r="I20" s="21">
        <v>4261563.052931075</v>
      </c>
      <c r="J20" s="22">
        <v>38.29</v>
      </c>
      <c r="K20" s="31">
        <v>37.096887348874809</v>
      </c>
      <c r="L20" s="32" t="str">
        <f t="shared" si="0"/>
        <v>Yes</v>
      </c>
      <c r="M20" s="33">
        <v>0.6751085792600956</v>
      </c>
      <c r="N20" s="26">
        <v>2817468.1548493318</v>
      </c>
      <c r="O20" s="25">
        <v>39.754625303841777</v>
      </c>
      <c r="P20" s="34">
        <f t="shared" si="1"/>
        <v>38.29</v>
      </c>
      <c r="Q20" s="28">
        <v>38.29</v>
      </c>
      <c r="R20" s="29">
        <v>2713668.0279251835</v>
      </c>
      <c r="S20" s="26">
        <v>1459687.5498356801</v>
      </c>
      <c r="T20" s="30">
        <v>4.3958510572909046E-2</v>
      </c>
      <c r="U20" s="30"/>
      <c r="V20" s="88"/>
      <c r="W20" s="88"/>
      <c r="X20" s="88"/>
    </row>
    <row r="21" spans="1:24" x14ac:dyDescent="0.25">
      <c r="A21" s="19" t="s">
        <v>56</v>
      </c>
      <c r="B21" s="20">
        <v>1833.6055739862377</v>
      </c>
      <c r="C21" s="20">
        <v>33.333615504805415</v>
      </c>
      <c r="D21" s="20">
        <v>231594.8803242752</v>
      </c>
      <c r="E21" s="21">
        <v>7914282.0363030508</v>
      </c>
      <c r="F21" s="21">
        <v>7687803.067752311</v>
      </c>
      <c r="G21" s="21">
        <v>8207751.3368721837</v>
      </c>
      <c r="H21" s="21">
        <v>78583.675511267051</v>
      </c>
      <c r="I21" s="21">
        <v>8286335.0123834508</v>
      </c>
      <c r="J21" s="22">
        <v>199.26</v>
      </c>
      <c r="K21" s="31">
        <v>147.79511081366698</v>
      </c>
      <c r="L21" s="32" t="str">
        <f t="shared" si="0"/>
        <v>Yes</v>
      </c>
      <c r="M21" s="33">
        <v>0.54917383855481428</v>
      </c>
      <c r="N21" s="26">
        <v>4507482.3075735057</v>
      </c>
      <c r="O21" s="25">
        <v>204.85513949138158</v>
      </c>
      <c r="P21" s="34">
        <f t="shared" si="1"/>
        <v>199.26</v>
      </c>
      <c r="Q21" s="28">
        <v>199.26</v>
      </c>
      <c r="R21" s="29">
        <v>4384370.9600699721</v>
      </c>
      <c r="S21" s="26">
        <v>3823380.3768022116</v>
      </c>
      <c r="T21" s="30"/>
      <c r="U21" s="30">
        <v>16.508915790576975</v>
      </c>
      <c r="V21" s="88">
        <v>0.48970000000000002</v>
      </c>
      <c r="W21" s="88"/>
      <c r="X21" s="88">
        <f t="shared" si="2"/>
        <v>16.998615790576974</v>
      </c>
    </row>
    <row r="22" spans="1:24" x14ac:dyDescent="0.25">
      <c r="A22" s="35" t="s">
        <v>57</v>
      </c>
      <c r="B22" s="20">
        <v>938</v>
      </c>
      <c r="C22" s="20">
        <v>15135.254829921869</v>
      </c>
      <c r="D22" s="20">
        <v>30938851.54614152</v>
      </c>
      <c r="E22" s="21">
        <v>74337969.015269428</v>
      </c>
      <c r="F22" s="21">
        <v>75159361.706092089</v>
      </c>
      <c r="G22" s="21">
        <v>77094493.444468528</v>
      </c>
      <c r="H22" s="21">
        <v>1275827.6494738634</v>
      </c>
      <c r="I22" s="21">
        <v>78370321.093942389</v>
      </c>
      <c r="J22" s="22">
        <v>1103.28</v>
      </c>
      <c r="K22" s="31">
        <v>55.56514968468781</v>
      </c>
      <c r="L22" s="32" t="str">
        <f t="shared" si="0"/>
        <v>Yes</v>
      </c>
      <c r="M22" s="33">
        <v>0.1668019560027576</v>
      </c>
      <c r="N22" s="26">
        <v>12859512.303579124</v>
      </c>
      <c r="O22" s="25">
        <v>1142.458449145267</v>
      </c>
      <c r="P22" s="34">
        <f t="shared" si="1"/>
        <v>1103.28</v>
      </c>
      <c r="Q22" s="36" t="s">
        <v>58</v>
      </c>
      <c r="R22" s="29">
        <v>12418519.68</v>
      </c>
      <c r="S22" s="26">
        <v>64675973.764468528</v>
      </c>
      <c r="T22" s="30"/>
      <c r="U22" s="37" t="s">
        <v>58</v>
      </c>
      <c r="V22" s="89"/>
      <c r="W22" s="89"/>
      <c r="X22" s="89" t="s">
        <v>58</v>
      </c>
    </row>
    <row r="23" spans="1:24" x14ac:dyDescent="0.25">
      <c r="A23" s="19" t="s">
        <v>59</v>
      </c>
      <c r="B23" s="20">
        <v>15756.016157774278</v>
      </c>
      <c r="C23" s="20">
        <v>120.51722480243713</v>
      </c>
      <c r="D23" s="20">
        <v>0</v>
      </c>
      <c r="E23" s="21">
        <v>6823615.4776088856</v>
      </c>
      <c r="F23" s="21">
        <v>7057182.297425922</v>
      </c>
      <c r="G23" s="21">
        <v>7076641.7979220813</v>
      </c>
      <c r="H23" s="21">
        <v>265387.23641043913</v>
      </c>
      <c r="I23" s="21">
        <v>7342029.0343325203</v>
      </c>
      <c r="J23" s="22"/>
      <c r="K23" s="31"/>
      <c r="L23" s="32"/>
      <c r="M23" s="33"/>
      <c r="N23" s="26"/>
      <c r="O23" s="25"/>
      <c r="P23" s="34"/>
      <c r="Q23" s="28">
        <v>37.428252416196116</v>
      </c>
      <c r="R23" s="29">
        <v>7076641.7979220813</v>
      </c>
      <c r="S23" s="26">
        <v>0</v>
      </c>
      <c r="T23" s="30"/>
      <c r="U23" s="37"/>
      <c r="V23" s="89"/>
      <c r="W23" s="89"/>
      <c r="X23" s="89"/>
    </row>
    <row r="24" spans="1:24" x14ac:dyDescent="0.25">
      <c r="A24" s="19" t="s">
        <v>60</v>
      </c>
      <c r="B24" s="20">
        <v>1426.9228012258498</v>
      </c>
      <c r="C24" s="20">
        <v>42.948158350345729</v>
      </c>
      <c r="D24" s="20">
        <v>0</v>
      </c>
      <c r="E24" s="21">
        <v>1268786.0106354407</v>
      </c>
      <c r="F24" s="21">
        <v>1286434.984875968</v>
      </c>
      <c r="G24" s="21">
        <v>1315833.8339762192</v>
      </c>
      <c r="H24" s="21">
        <v>33652.959916170323</v>
      </c>
      <c r="I24" s="21">
        <v>1349486.7938923894</v>
      </c>
      <c r="J24" s="22">
        <v>26.36</v>
      </c>
      <c r="K24" s="31">
        <v>6.7691595737891488</v>
      </c>
      <c r="L24" s="32" t="str">
        <f t="shared" si="0"/>
        <v>Yes</v>
      </c>
      <c r="M24" s="33">
        <v>0.35739308565229</v>
      </c>
      <c r="N24" s="26">
        <v>470269.91413044406</v>
      </c>
      <c r="O24" s="25">
        <v>27.46410631128991</v>
      </c>
      <c r="P24" s="34">
        <f t="shared" si="1"/>
        <v>26.36</v>
      </c>
      <c r="Q24" s="28">
        <v>26.36</v>
      </c>
      <c r="R24" s="29">
        <v>451364.22048376076</v>
      </c>
      <c r="S24" s="26">
        <v>864469.61349245836</v>
      </c>
      <c r="T24" s="30">
        <v>2.0128211469293403E-2</v>
      </c>
      <c r="U24" s="37"/>
      <c r="V24" s="89"/>
      <c r="W24" s="89"/>
      <c r="X24" s="89"/>
    </row>
    <row r="25" spans="1:24" x14ac:dyDescent="0.25">
      <c r="A25" s="19" t="s">
        <v>61</v>
      </c>
      <c r="B25" s="20">
        <v>207.69999999999996</v>
      </c>
      <c r="C25" s="20">
        <v>118.62121072007071</v>
      </c>
      <c r="D25" s="20">
        <v>334385.53442146291</v>
      </c>
      <c r="E25" s="21">
        <v>1389904.878278428</v>
      </c>
      <c r="F25" s="21">
        <v>1432323.4785391579</v>
      </c>
      <c r="G25" s="21">
        <v>1441443.9074177702</v>
      </c>
      <c r="H25" s="21">
        <v>41880.988575461626</v>
      </c>
      <c r="I25" s="21">
        <v>1483324.8959932318</v>
      </c>
      <c r="J25" s="22">
        <v>146.47</v>
      </c>
      <c r="K25" s="31">
        <v>33.010826065526146</v>
      </c>
      <c r="L25" s="32" t="str">
        <f t="shared" si="0"/>
        <v>Yes</v>
      </c>
      <c r="M25" s="33">
        <v>0.26235289637573506</v>
      </c>
      <c r="N25" s="26">
        <v>378166.98407420889</v>
      </c>
      <c r="O25" s="25">
        <v>151.72804689223599</v>
      </c>
      <c r="P25" s="34">
        <f t="shared" si="1"/>
        <v>146.47</v>
      </c>
      <c r="Q25" s="28">
        <v>146.47</v>
      </c>
      <c r="R25" s="29">
        <v>365061.82799999992</v>
      </c>
      <c r="S25" s="26">
        <v>1076382.0794177703</v>
      </c>
      <c r="T25" s="30"/>
      <c r="U25" s="30">
        <v>3.2189851791288535</v>
      </c>
      <c r="V25" s="88">
        <v>0.31569999999999998</v>
      </c>
      <c r="W25" s="89"/>
      <c r="X25" s="88">
        <f>SUM(U25:W25)</f>
        <v>3.5346851791288536</v>
      </c>
    </row>
    <row r="26" spans="1:24" x14ac:dyDescent="0.25">
      <c r="A26" s="19" t="s">
        <v>62</v>
      </c>
      <c r="B26" s="20">
        <v>39777.450821852028</v>
      </c>
      <c r="C26" s="20">
        <v>327.02763518000569</v>
      </c>
      <c r="D26" s="20">
        <v>0</v>
      </c>
      <c r="E26" s="21">
        <v>20911801.446064048</v>
      </c>
      <c r="F26" s="21">
        <v>21533715.598618217</v>
      </c>
      <c r="G26" s="21">
        <v>21687231.449173175</v>
      </c>
      <c r="H26" s="21">
        <v>728637.14381711429</v>
      </c>
      <c r="I26" s="21">
        <v>22415868.59299029</v>
      </c>
      <c r="J26" s="22"/>
      <c r="K26" s="31"/>
      <c r="L26" s="32"/>
      <c r="M26" s="33"/>
      <c r="N26" s="26"/>
      <c r="O26" s="25"/>
      <c r="P26" s="34"/>
      <c r="Q26" s="28">
        <v>45.434517549280997</v>
      </c>
      <c r="R26" s="29">
        <v>21687231.449173175</v>
      </c>
      <c r="S26" s="26">
        <v>0</v>
      </c>
      <c r="T26" s="30"/>
      <c r="U26" s="37"/>
      <c r="V26" s="89"/>
      <c r="W26" s="89"/>
      <c r="X26" s="89"/>
    </row>
    <row r="27" spans="1:24" x14ac:dyDescent="0.25">
      <c r="A27" s="19" t="s">
        <v>63</v>
      </c>
      <c r="B27" s="20">
        <v>4183.1008788347499</v>
      </c>
      <c r="C27" s="20">
        <v>112.90453261014478</v>
      </c>
      <c r="D27" s="20">
        <v>0</v>
      </c>
      <c r="E27" s="21">
        <v>4671751.3730312502</v>
      </c>
      <c r="F27" s="21">
        <v>4822348.4631415661</v>
      </c>
      <c r="G27" s="21">
        <v>4844984.4725831077</v>
      </c>
      <c r="H27" s="21">
        <v>115683.70789590584</v>
      </c>
      <c r="I27" s="21">
        <v>4960668.1804790134</v>
      </c>
      <c r="J27" s="22">
        <v>39.96</v>
      </c>
      <c r="K27" s="31">
        <v>4.7333801131814566</v>
      </c>
      <c r="L27" s="32" t="str">
        <f t="shared" si="0"/>
        <v>Yes</v>
      </c>
      <c r="M27" s="33">
        <v>0.42711091189695394</v>
      </c>
      <c r="N27" s="26">
        <v>2069345.7362115534</v>
      </c>
      <c r="O27" s="25">
        <v>41.224317321667385</v>
      </c>
      <c r="P27" s="34">
        <f t="shared" si="1"/>
        <v>39.96</v>
      </c>
      <c r="Q27" s="28">
        <v>39.96</v>
      </c>
      <c r="R27" s="29">
        <v>2005880.5334188391</v>
      </c>
      <c r="S27" s="26">
        <v>2839103.9391642688</v>
      </c>
      <c r="T27" s="30">
        <v>2.514605812122345E-2</v>
      </c>
      <c r="U27" s="37"/>
      <c r="V27" s="89"/>
      <c r="W27" s="89"/>
      <c r="X27" s="89"/>
    </row>
    <row r="28" spans="1:24" ht="13" thickBot="1" x14ac:dyDescent="0.3">
      <c r="A28" s="19" t="s">
        <v>64</v>
      </c>
      <c r="B28" s="20">
        <v>313.47980316652763</v>
      </c>
      <c r="C28" s="20">
        <v>222.72322478282956</v>
      </c>
      <c r="D28" s="20">
        <v>622314.60159073095</v>
      </c>
      <c r="E28" s="21">
        <v>3862206.7761260658</v>
      </c>
      <c r="F28" s="21">
        <v>3984074.7170929192</v>
      </c>
      <c r="G28" s="21">
        <v>4005421.1720806151</v>
      </c>
      <c r="H28" s="21">
        <v>91912.727082367346</v>
      </c>
      <c r="I28" s="21">
        <v>4097333.8991629826</v>
      </c>
      <c r="J28" s="38">
        <v>170.26</v>
      </c>
      <c r="K28" s="39">
        <v>52.854179478083211</v>
      </c>
      <c r="L28" s="40" t="str">
        <f t="shared" si="0"/>
        <v>Yes</v>
      </c>
      <c r="M28" s="41">
        <v>0.16319553585839605</v>
      </c>
      <c r="N28" s="42">
        <v>653666.85451626079</v>
      </c>
      <c r="O28" s="43">
        <v>173.76633941363735</v>
      </c>
      <c r="P28" s="44">
        <f t="shared" si="1"/>
        <v>170.26</v>
      </c>
      <c r="Q28" s="28">
        <v>170.26</v>
      </c>
      <c r="R28" s="29">
        <v>640476.85544559592</v>
      </c>
      <c r="S28" s="26">
        <v>3364944.3166350191</v>
      </c>
      <c r="T28" s="30"/>
      <c r="U28" s="30">
        <v>5.40714344165107</v>
      </c>
      <c r="V28" s="88">
        <v>0.254</v>
      </c>
      <c r="W28" s="89"/>
      <c r="X28" s="88">
        <f>SUM(U28:W28)</f>
        <v>5.6611434416510704</v>
      </c>
    </row>
    <row r="29" spans="1:24" x14ac:dyDescent="0.25">
      <c r="B29" s="45"/>
      <c r="C29" s="45"/>
      <c r="D29" s="46"/>
      <c r="E29" s="45"/>
      <c r="F29" s="45"/>
      <c r="G29" s="46"/>
      <c r="H29" s="45"/>
      <c r="I29" s="45"/>
      <c r="J29" s="46"/>
      <c r="K29" s="46"/>
      <c r="L29" s="46"/>
      <c r="O29" s="46"/>
      <c r="P29" s="46"/>
      <c r="Q29" s="46"/>
      <c r="R29" s="46"/>
      <c r="S29" s="46"/>
      <c r="W29"/>
      <c r="X29"/>
    </row>
    <row r="30" spans="1:24" ht="13.5" thickBot="1" x14ac:dyDescent="0.35">
      <c r="A30" s="4" t="s">
        <v>65</v>
      </c>
      <c r="B30" s="47">
        <f t="shared" ref="B30:I30" si="3">SUM(B10:B28)</f>
        <v>1452812.677918111</v>
      </c>
      <c r="C30" s="47">
        <f t="shared" si="3"/>
        <v>33672.480790588699</v>
      </c>
      <c r="D30" s="47">
        <f t="shared" si="3"/>
        <v>41288642.230762959</v>
      </c>
      <c r="E30" s="47">
        <f t="shared" si="3"/>
        <v>1956656057.839303</v>
      </c>
      <c r="F30" s="47">
        <f t="shared" si="3"/>
        <v>1991181743.0466375</v>
      </c>
      <c r="G30" s="47">
        <f t="shared" si="3"/>
        <v>2029210773.7458751</v>
      </c>
      <c r="H30" s="47">
        <f t="shared" si="3"/>
        <v>44193674.554964691</v>
      </c>
      <c r="I30" s="47">
        <f t="shared" si="3"/>
        <v>2073404448.3008399</v>
      </c>
      <c r="J30" s="48"/>
      <c r="K30" s="48"/>
      <c r="L30" s="48"/>
      <c r="M30" s="4"/>
      <c r="N30" s="49"/>
      <c r="O30" s="48"/>
      <c r="P30" s="48"/>
      <c r="Q30" s="48"/>
      <c r="R30" s="48">
        <f>SUM(R10:R28)</f>
        <v>1511365520.7565544</v>
      </c>
      <c r="S30" s="48">
        <f>SUM(S10:S28)</f>
        <v>517845252.98932117</v>
      </c>
      <c r="T30" s="50"/>
    </row>
    <row r="31" spans="1:24" ht="14.5" thickBot="1" x14ac:dyDescent="0.35">
      <c r="B31" s="47"/>
      <c r="C31" s="47"/>
      <c r="D31" s="47"/>
      <c r="E31" s="48"/>
      <c r="F31" s="48"/>
      <c r="G31" s="48"/>
      <c r="H31" s="48"/>
      <c r="I31" s="48"/>
      <c r="J31" s="48"/>
      <c r="K31" s="95" t="s">
        <v>66</v>
      </c>
      <c r="L31" s="96"/>
      <c r="M31" s="96"/>
      <c r="N31" s="96"/>
      <c r="O31" s="97"/>
      <c r="P31" s="48"/>
      <c r="Q31" s="48"/>
      <c r="R31" s="48"/>
      <c r="S31" s="48"/>
      <c r="T31" s="50"/>
    </row>
    <row r="32" spans="1:24" ht="60" customHeight="1" x14ac:dyDescent="0.25">
      <c r="A32" s="2" t="s">
        <v>67</v>
      </c>
      <c r="J32" s="46"/>
      <c r="K32" s="51" t="s">
        <v>68</v>
      </c>
      <c r="L32" s="52" t="s">
        <v>69</v>
      </c>
      <c r="M32" s="52" t="s">
        <v>70</v>
      </c>
      <c r="N32" s="52" t="s">
        <v>71</v>
      </c>
      <c r="O32" s="53" t="s">
        <v>72</v>
      </c>
      <c r="Q32" s="54"/>
      <c r="T32" s="55"/>
    </row>
    <row r="33" spans="1:22" ht="36.5" customHeight="1" thickBot="1" x14ac:dyDescent="0.35">
      <c r="A33" t="s">
        <v>73</v>
      </c>
      <c r="B33"/>
      <c r="C33"/>
      <c r="D33"/>
      <c r="E33"/>
      <c r="F33"/>
      <c r="G33"/>
      <c r="J33" s="56"/>
      <c r="K33" s="82">
        <v>92.427653529955009</v>
      </c>
      <c r="L33" s="83">
        <v>156.77581531964299</v>
      </c>
      <c r="M33" s="85">
        <v>6</v>
      </c>
      <c r="N33" s="83">
        <v>10.724693631614663</v>
      </c>
      <c r="O33" s="84">
        <v>103.15234716156968</v>
      </c>
      <c r="Q33" s="55"/>
      <c r="R33" s="57" t="s">
        <v>74</v>
      </c>
      <c r="S33" s="58">
        <f>R30+S30</f>
        <v>2029210773.7458756</v>
      </c>
      <c r="U33" s="59"/>
      <c r="V33" s="60"/>
    </row>
    <row r="34" spans="1:22" ht="28.5" customHeight="1" x14ac:dyDescent="0.3">
      <c r="B34" s="61" t="s">
        <v>75</v>
      </c>
      <c r="H34" s="62"/>
      <c r="I34" s="62"/>
      <c r="K34" s="49"/>
      <c r="L34" s="50"/>
      <c r="M34" s="50"/>
      <c r="N34" s="49"/>
      <c r="Q34" s="55"/>
      <c r="R34" s="63" t="s">
        <v>76</v>
      </c>
      <c r="S34" s="58">
        <f>H30</f>
        <v>44193674.554964691</v>
      </c>
    </row>
    <row r="35" spans="1:22" ht="39" x14ac:dyDescent="0.3">
      <c r="B35" s="35"/>
      <c r="C35" s="64">
        <v>2026</v>
      </c>
      <c r="D35" s="64">
        <v>2027</v>
      </c>
      <c r="E35" s="64" t="s">
        <v>77</v>
      </c>
      <c r="I35" s="62"/>
      <c r="J35" s="50"/>
      <c r="K35" s="49"/>
      <c r="Q35" s="55"/>
      <c r="R35" s="57" t="s">
        <v>78</v>
      </c>
      <c r="S35" s="58">
        <f>SUM(S33:S34)</f>
        <v>2073404448.3008404</v>
      </c>
    </row>
    <row r="36" spans="1:22" x14ac:dyDescent="0.25">
      <c r="B36" s="65"/>
      <c r="C36" s="66"/>
      <c r="D36" s="66"/>
      <c r="E36" s="66" t="s">
        <v>79</v>
      </c>
      <c r="M36" s="56"/>
      <c r="O36" s="59"/>
      <c r="Q36" s="55"/>
    </row>
    <row r="37" spans="1:22" ht="25.5" x14ac:dyDescent="0.3">
      <c r="B37" s="67" t="s">
        <v>80</v>
      </c>
      <c r="C37" s="68">
        <v>1956656057.839303</v>
      </c>
      <c r="D37" s="68">
        <v>2029210773.7458754</v>
      </c>
      <c r="E37" s="69">
        <f>D37/C37</f>
        <v>1.0370809757881991</v>
      </c>
      <c r="H37" s="49"/>
      <c r="I37" s="62"/>
      <c r="O37" s="59"/>
      <c r="P37" s="70"/>
      <c r="Q37" s="70"/>
      <c r="R37" s="70"/>
    </row>
    <row r="38" spans="1:22" ht="13" x14ac:dyDescent="0.25">
      <c r="B38" s="67" t="s">
        <v>81</v>
      </c>
      <c r="C38" s="68">
        <v>1991181743.0466366</v>
      </c>
      <c r="D38" s="68">
        <v>2073404448.3008401</v>
      </c>
      <c r="E38" s="69">
        <f t="shared" ref="E38:E39" si="4">D38/C38</f>
        <v>1.0412934206238742</v>
      </c>
      <c r="I38" s="62"/>
      <c r="N38" s="71"/>
      <c r="O38" s="59"/>
      <c r="P38" s="71"/>
      <c r="Q38" s="71"/>
      <c r="R38" s="71"/>
      <c r="S38" s="71"/>
      <c r="T38" s="71"/>
      <c r="U38" s="72"/>
    </row>
    <row r="39" spans="1:22" x14ac:dyDescent="0.25">
      <c r="B39" s="19" t="s">
        <v>82</v>
      </c>
      <c r="C39" s="68">
        <v>43793674.554964691</v>
      </c>
      <c r="D39" s="68">
        <v>44193674.554964699</v>
      </c>
      <c r="E39" s="69">
        <f t="shared" si="4"/>
        <v>1.0091337391544519</v>
      </c>
      <c r="G39" s="62"/>
      <c r="I39" s="62"/>
      <c r="J39" s="50"/>
      <c r="K39" s="50"/>
      <c r="O39" s="59"/>
      <c r="P39" s="49"/>
      <c r="Q39" s="49"/>
      <c r="R39" s="49"/>
      <c r="S39" s="13"/>
      <c r="T39" s="73"/>
      <c r="U39" s="73"/>
    </row>
    <row r="40" spans="1:22" x14ac:dyDescent="0.25">
      <c r="B40" s="91" t="s">
        <v>83</v>
      </c>
      <c r="G40" s="62"/>
      <c r="I40" s="62"/>
      <c r="J40" s="74"/>
      <c r="K40" s="74"/>
      <c r="O40" s="59"/>
      <c r="P40" s="49"/>
      <c r="Q40" s="49"/>
      <c r="R40" s="49"/>
      <c r="S40" s="13"/>
      <c r="T40" s="73"/>
      <c r="U40" s="73"/>
    </row>
    <row r="41" spans="1:22" x14ac:dyDescent="0.25">
      <c r="B41" s="90" t="s">
        <v>84</v>
      </c>
      <c r="I41" s="62"/>
      <c r="O41" s="49"/>
      <c r="P41" s="49"/>
      <c r="Q41" s="49"/>
      <c r="R41" s="49"/>
      <c r="S41" s="13"/>
      <c r="T41" s="73"/>
      <c r="U41" s="73"/>
    </row>
    <row r="42" spans="1:22" x14ac:dyDescent="0.25">
      <c r="I42" s="62"/>
      <c r="L42" s="75"/>
      <c r="O42" s="49"/>
      <c r="P42" s="49"/>
      <c r="Q42" s="49"/>
      <c r="R42" s="49"/>
      <c r="S42" s="13"/>
      <c r="T42" s="73"/>
      <c r="U42" s="73"/>
    </row>
    <row r="43" spans="1:22" x14ac:dyDescent="0.25">
      <c r="I43" s="62"/>
      <c r="L43" s="75"/>
      <c r="O43" s="59"/>
    </row>
    <row r="44" spans="1:22" x14ac:dyDescent="0.25">
      <c r="I44" s="62"/>
      <c r="L44" s="75"/>
      <c r="O44" s="59"/>
    </row>
    <row r="45" spans="1:22" x14ac:dyDescent="0.25">
      <c r="G45" s="81"/>
      <c r="I45" s="62"/>
      <c r="L45" s="75"/>
      <c r="O45" s="59"/>
    </row>
    <row r="46" spans="1:22" x14ac:dyDescent="0.25">
      <c r="G46" s="62"/>
      <c r="I46" s="62"/>
    </row>
    <row r="47" spans="1:22" ht="13" x14ac:dyDescent="0.3">
      <c r="B47" s="76"/>
      <c r="G47" s="62"/>
      <c r="I47" s="62"/>
    </row>
    <row r="48" spans="1:22" ht="13" x14ac:dyDescent="0.3">
      <c r="C48" s="77"/>
      <c r="D48" s="78"/>
      <c r="E48" s="79"/>
      <c r="G48" s="62"/>
    </row>
    <row r="49" spans="3:7" x14ac:dyDescent="0.25">
      <c r="C49" s="77"/>
      <c r="D49" s="80"/>
      <c r="G49" s="62"/>
    </row>
    <row r="50" spans="3:7" x14ac:dyDescent="0.25">
      <c r="C50" s="77"/>
      <c r="D50" s="80"/>
    </row>
  </sheetData>
  <mergeCells count="2">
    <mergeCell ref="J6:P6"/>
    <mergeCell ref="K31:O31"/>
  </mergeCells>
  <pageMargins left="0.7" right="0.7" top="0.75" bottom="0.75" header="0.3" footer="0.3"/>
  <pageSetup paperSize="17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_x0020_Approved xmlns="7e651a3a-8d05-4ee0-9344-b668032e30e0">false</Witness_x0020_Approved>
    <MDReview xmlns="7e651a3a-8d05-4ee0-9344-b668032e30e0">false</MDReview>
    <PDF xmlns="7e651a3a-8d05-4ee0-9344-b668032e30e0">false</PDF>
    <Docket xmlns="7e651a3a-8d05-4ee0-9344-b668032e30e0" xsi:nil="true"/>
    <Legal_x0020_Review xmlns="7e651a3a-8d05-4ee0-9344-b668032e30e0">false</Legal_x0020_Review>
    <MegafileReady xmlns="7e651a3a-8d05-4ee0-9344-b668032e30e0">false</MegafileReady>
    <Applicant0 xmlns="7e651a3a-8d05-4ee0-9344-b668032e30e0">
      <Value>Hydro One Networks Inc. - HONI</Value>
    </Applicant0>
    <UpdatedTemplate xmlns="7e651a3a-8d05-4ee0-9344-b668032e30e0">No</UpdatedTemplate>
    <Attachment xmlns="7e651a3a-8d05-4ee0-9344-b668032e30e0" xsi:nil="true"/>
    <RAContact xmlns="7e651a3a-8d05-4ee0-9344-b668032e30e0">ANDREY Elise</RAContact>
    <IssueDate xmlns="7e651a3a-8d05-4ee0-9344-b668032e30e0">2026-08-24T04:00:00+00:00</IssueDate>
    <Author0 xmlns="7e651a3a-8d05-4ee0-9344-b668032e30e0">
      <UserInfo>
        <DisplayName/>
        <AccountId xsi:nil="true"/>
        <AccountType/>
      </UserInfo>
    </Author0>
    <RRA xmlns="7e651a3a-8d05-4ee0-9344-b668032e30e0" xsi:nil="true"/>
    <PRINTED xmlns="7e651a3a-8d05-4ee0-9344-b668032e30e0">false</PRINTED>
    <Strategic xmlns="7e651a3a-8d05-4ee0-9344-b668032e30e0">false</Strategic>
    <RAApproved xmlns="7e651a3a-8d05-4ee0-9344-b668032e30e0">false</RAApproved>
    <TypeofDocument xmlns="7e651a3a-8d05-4ee0-9344-b668032e30e0" xsi:nil="true"/>
    <TitleofExhibit xmlns="7e651a3a-8d05-4ee0-9344-b668032e30e0" xsi:nil="true"/>
    <RA xmlns="7e651a3a-8d05-4ee0-9344-b668032e30e0">
      <UserInfo>
        <DisplayName/>
        <AccountId xsi:nil="true"/>
        <AccountType/>
      </UserInfo>
    </RA>
    <JeffSmithApproval xmlns="7e651a3a-8d05-4ee0-9344-b668032e30e0">No</JeffSmithApproval>
    <AcceptedService_x002d_Legal xmlns="7e651a3a-8d05-4ee0-9344-b668032e30e0">true</AcceptedService_x002d_Legal>
    <CaseNumber_x002f_DocketNumber xmlns="7e651a3a-8d05-4ee0-9344-b668032e30e0">EB-2026-0049</CaseNumber_x002f_DocketNumber>
    <DraftReady xmlns="7e651a3a-8d05-4ee0-9344-b668032e30e0" xsi:nil="true"/>
    <IssueNo_x002e_ xmlns="7e651a3a-8d05-4ee0-9344-b668032e30e0" xsi:nil="true"/>
    <Confidential xmlns="7e651a3a-8d05-4ee0-9344-b668032e30e0">false</Confidential>
    <ReadyforPrinting xmlns="7e651a3a-8d05-4ee0-9344-b668032e30e0">false</ReadyforPrinting>
    <RADirectorApproved xmlns="7e651a3a-8d05-4ee0-9344-b668032e30e0">false</RADirectorApproved>
    <Issue xmlns="7e651a3a-8d05-4ee0-9344-b668032e30e0" xsi:nil="true"/>
    <Witness xmlns="7e651a3a-8d05-4ee0-9344-b668032e30e0">
      <UserInfo>
        <DisplayName>i:0#.f|membership|uri.akselrud@hydroone.com,#i:0#.f|membership|uri.akselrud@hydroone.com,#Uri.Akselrud@HydroOne.com,#,#Uri Akselrud,#,#RA&amp;PRCE SPRT,#Director, Pricing &amp; Load Forecast</DisplayName>
        <AccountId>70</AccountId>
        <AccountType/>
      </UserInfo>
    </Witness>
    <lcf76f155ced4ddcb4097134ff3c332f xmlns="7e651a3a-8d05-4ee0-9344-b668032e30e0">
      <Terms xmlns="http://schemas.microsoft.com/office/infopath/2007/PartnerControls"/>
    </lcf76f155ced4ddcb4097134ff3c332f>
    <TaxCatchAll xmlns="1f5e108a-442b-424d-88d6-fdac133e65d6" xsi:nil="true"/>
    <MatchingIR xmlns="7e651a3a-8d05-4ee0-9344-b668032e30e0" xsi:nil="true"/>
    <Formatted xmlns="7e651a3a-8d05-4ee0-9344-b668032e30e0">false</Formatted>
    <RegLead xmlns="7e651a3a-8d05-4ee0-9344-b668032e30e0">
      <UserInfo>
        <DisplayName/>
        <AccountId xsi:nil="true"/>
        <AccountType/>
      </UserInfo>
    </RegLead>
    <Applicant xmlns="7e651a3a-8d05-4ee0-9344-b668032e30e0">Hydro One Networks Inc. - HONI</Applicant>
    <DocumentType xmlns="7e651a3a-8d05-4ee0-9344-b668032e30e0">Prefiled Evidence</DocumentType>
    <Allmapsinthefolder xmlns="7e651a3a-8d05-4ee0-9344-b668032e30e0">false</Allmapsinthefol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E0F37-566D-46A4-BBD5-52C2B4FE64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610EF1-99AF-4691-B7F0-808F263D660F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1f5e108a-442b-424d-88d6-fdac133e65d6"/>
    <ds:schemaRef ds:uri="http://purl.org/dc/dcmitype/"/>
    <ds:schemaRef ds:uri="7e651a3a-8d05-4ee0-9344-b668032e30e0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6BB012-C61A-4FE1-B26E-4F9CE479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SHETH Nikita</dc:creator>
  <cp:keywords/>
  <dc:description/>
  <cp:lastModifiedBy>Judy But</cp:lastModifiedBy>
  <cp:revision/>
  <dcterms:created xsi:type="dcterms:W3CDTF">2023-07-25T18:11:47Z</dcterms:created>
  <dcterms:modified xsi:type="dcterms:W3CDTF">2026-08-24T19:35:52Z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0x01010062A9886C0063524695E58E529275A6AB</vt:lpwstr>
  </property>
</Properties>
</file>