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8"/>
  <workbookPr/>
  <mc:AlternateContent xmlns:mc="http://schemas.openxmlformats.org/markup-compatibility/2006">
    <mc:Choice Requires="x15">
      <x15ac:absPath xmlns:x15ac="http://schemas.microsoft.com/office/spreadsheetml/2010/11/ac" url="https://hydroone.sharepoint.com/sites/RA/Proceedings Library/2026/EB-2026-0049 - HONI Dx Consolidated 2027 Rate Application/Working Folder/Application and Evidence/"/>
    </mc:Choice>
  </mc:AlternateContent>
  <xr:revisionPtr revIDLastSave="22" documentId="13_ncr:1_{4C0C9C3F-6DD8-4CC9-B04D-FCD32AACBA7F}" xr6:coauthVersionLast="47" xr6:coauthVersionMax="47" xr10:uidLastSave="{A613B751-4736-4AE7-BAE9-30B26240B31A}"/>
  <bookViews>
    <workbookView xWindow="-120" yWindow="-120" windowWidth="29040" windowHeight="15720" xr2:uid="{70AC2828-6DE2-43D9-86B6-1C38F017F49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43" i="1" l="1"/>
  <c r="I43" i="1"/>
  <c r="J42" i="1"/>
  <c r="I42" i="1"/>
  <c r="J39" i="1"/>
  <c r="I39" i="1"/>
  <c r="J38" i="1"/>
  <c r="I38" i="1"/>
  <c r="J37" i="1"/>
  <c r="I37" i="1"/>
  <c r="J36" i="1"/>
  <c r="I36" i="1"/>
  <c r="J35" i="1"/>
  <c r="I35" i="1"/>
  <c r="J34" i="1"/>
  <c r="I34" i="1"/>
  <c r="J31" i="1"/>
  <c r="I31" i="1"/>
  <c r="J28" i="1"/>
  <c r="I28" i="1"/>
  <c r="J27" i="1"/>
  <c r="I27" i="1"/>
  <c r="J26" i="1"/>
  <c r="I26" i="1"/>
  <c r="J25" i="1"/>
  <c r="I25" i="1"/>
  <c r="K18" i="1"/>
  <c r="Q16" i="1"/>
  <c r="P16" i="1"/>
  <c r="O16" i="1"/>
  <c r="J33" i="1" l="1"/>
  <c r="J44" i="1"/>
  <c r="I33" i="1"/>
  <c r="I44" i="1"/>
  <c r="I40" i="1"/>
  <c r="I19" i="1"/>
  <c r="I30" i="1"/>
  <c r="J18" i="1"/>
  <c r="J32" i="1"/>
  <c r="I18" i="1"/>
  <c r="J45" i="1"/>
  <c r="K19" i="1"/>
  <c r="I32" i="1"/>
  <c r="R16" i="1"/>
  <c r="J29" i="1" l="1"/>
  <c r="I29" i="1"/>
  <c r="J40" i="1"/>
  <c r="J41" i="1"/>
  <c r="I45" i="1"/>
  <c r="K46" i="1"/>
  <c r="J30" i="1"/>
  <c r="I41" i="1"/>
  <c r="J19" i="1"/>
  <c r="I46" i="1" l="1"/>
  <c r="L26" i="1" s="1"/>
  <c r="O26" i="1" s="1"/>
  <c r="T26" i="1" s="1"/>
  <c r="J46" i="1"/>
  <c r="M37" i="1" s="1"/>
  <c r="P37" i="1" s="1"/>
  <c r="U37" i="1" s="1"/>
  <c r="M26" i="1"/>
  <c r="P26" i="1" s="1"/>
  <c r="U26" i="1" s="1"/>
  <c r="M42" i="1"/>
  <c r="P42" i="1" s="1"/>
  <c r="U42" i="1" s="1"/>
  <c r="M25" i="1"/>
  <c r="P25" i="1" s="1"/>
  <c r="U25" i="1" s="1"/>
  <c r="M35" i="1"/>
  <c r="P35" i="1" s="1"/>
  <c r="W35" i="1" s="1"/>
  <c r="M27" i="1"/>
  <c r="P27" i="1" s="1"/>
  <c r="U27" i="1" s="1"/>
  <c r="M38" i="1"/>
  <c r="P38" i="1" s="1"/>
  <c r="U38" i="1" s="1"/>
  <c r="M28" i="1"/>
  <c r="P28" i="1" s="1"/>
  <c r="U28" i="1" s="1"/>
  <c r="M39" i="1"/>
  <c r="P39" i="1" s="1"/>
  <c r="U39" i="1" s="1"/>
  <c r="M36" i="1"/>
  <c r="P36" i="1" s="1"/>
  <c r="U36" i="1" s="1"/>
  <c r="M31" i="1"/>
  <c r="P31" i="1" s="1"/>
  <c r="U31" i="1" s="1"/>
  <c r="N19" i="1"/>
  <c r="Q19" i="1" s="1"/>
  <c r="M45" i="1"/>
  <c r="P45" i="1" s="1"/>
  <c r="W45" i="1" s="1"/>
  <c r="M33" i="1"/>
  <c r="P33" i="1" s="1"/>
  <c r="W33" i="1" s="1"/>
  <c r="M44" i="1"/>
  <c r="P44" i="1" s="1"/>
  <c r="W44" i="1" s="1"/>
  <c r="M32" i="1"/>
  <c r="P32" i="1" s="1"/>
  <c r="W32" i="1" s="1"/>
  <c r="M18" i="1"/>
  <c r="P18" i="1" s="1"/>
  <c r="L37" i="1"/>
  <c r="O37" i="1" s="1"/>
  <c r="T37" i="1" s="1"/>
  <c r="L31" i="1"/>
  <c r="O31" i="1" s="1"/>
  <c r="T31" i="1" s="1"/>
  <c r="L34" i="1"/>
  <c r="O34" i="1" s="1"/>
  <c r="T34" i="1" s="1"/>
  <c r="L35" i="1"/>
  <c r="O35" i="1" s="1"/>
  <c r="V35" i="1" s="1"/>
  <c r="L36" i="1"/>
  <c r="O36" i="1" s="1"/>
  <c r="T36" i="1" s="1"/>
  <c r="L42" i="1"/>
  <c r="O42" i="1" s="1"/>
  <c r="T42" i="1" s="1"/>
  <c r="L38" i="1"/>
  <c r="O38" i="1" s="1"/>
  <c r="T38" i="1" s="1"/>
  <c r="L25" i="1"/>
  <c r="O25" i="1" s="1"/>
  <c r="T25" i="1" s="1"/>
  <c r="L27" i="1"/>
  <c r="O27" i="1" s="1"/>
  <c r="T27" i="1" s="1"/>
  <c r="L43" i="1"/>
  <c r="O43" i="1" s="1"/>
  <c r="T43" i="1" s="1"/>
  <c r="L28" i="1"/>
  <c r="O28" i="1" s="1"/>
  <c r="T28" i="1" s="1"/>
  <c r="L39" i="1"/>
  <c r="O39" i="1" s="1"/>
  <c r="T39" i="1" s="1"/>
  <c r="L18" i="1"/>
  <c r="O18" i="1" s="1"/>
  <c r="L33" i="1"/>
  <c r="O33" i="1" s="1"/>
  <c r="V33" i="1" s="1"/>
  <c r="M40" i="1"/>
  <c r="P40" i="1" s="1"/>
  <c r="W40" i="1" s="1"/>
  <c r="L29" i="1"/>
  <c r="O29" i="1" s="1"/>
  <c r="V29" i="1" s="1"/>
  <c r="M30" i="1"/>
  <c r="P30" i="1" s="1"/>
  <c r="W30" i="1" s="1"/>
  <c r="L45" i="1"/>
  <c r="O45" i="1" s="1"/>
  <c r="V45" i="1" s="1"/>
  <c r="M41" i="1"/>
  <c r="P41" i="1" s="1"/>
  <c r="W41" i="1" s="1"/>
  <c r="M19" i="1"/>
  <c r="P19" i="1" s="1"/>
  <c r="L19" i="1"/>
  <c r="O19" i="1" s="1"/>
  <c r="L41" i="1"/>
  <c r="O41" i="1" s="1"/>
  <c r="V41" i="1" s="1"/>
  <c r="M29" i="1"/>
  <c r="P29" i="1" s="1"/>
  <c r="W29" i="1" s="1"/>
  <c r="L44" i="1"/>
  <c r="O44" i="1" s="1"/>
  <c r="V44" i="1" s="1"/>
  <c r="L32" i="1"/>
  <c r="O32" i="1" s="1"/>
  <c r="V32" i="1" s="1"/>
  <c r="L40" i="1"/>
  <c r="O40" i="1" s="1"/>
  <c r="V40" i="1" s="1"/>
  <c r="N18" i="1"/>
  <c r="Q18" i="1" s="1"/>
  <c r="L30" i="1"/>
  <c r="O30" i="1" s="1"/>
  <c r="V30" i="1" s="1"/>
  <c r="M43" i="1" l="1"/>
  <c r="P43" i="1" s="1"/>
  <c r="U43" i="1" s="1"/>
  <c r="M34" i="1"/>
  <c r="P34" i="1" s="1"/>
  <c r="U34" i="1" s="1"/>
  <c r="Q46" i="1"/>
  <c r="X18" i="1"/>
  <c r="X19" i="1" s="1"/>
  <c r="W18" i="1"/>
  <c r="R19" i="1"/>
  <c r="V18" i="1"/>
  <c r="R18" i="1"/>
  <c r="O46" i="1"/>
  <c r="P46" i="1" l="1"/>
  <c r="R46" i="1" s="1"/>
  <c r="V19" i="1"/>
  <c r="W19" i="1"/>
</calcChain>
</file>

<file path=xl/sharedStrings.xml><?xml version="1.0" encoding="utf-8"?>
<sst xmlns="http://schemas.openxmlformats.org/spreadsheetml/2006/main" count="87" uniqueCount="58">
  <si>
    <t>UTR</t>
  </si>
  <si>
    <t>Proceeding</t>
  </si>
  <si>
    <t>Network</t>
  </si>
  <si>
    <t>Line Connection</t>
  </si>
  <si>
    <t>Transformation Connection</t>
  </si>
  <si>
    <t>$/kW</t>
  </si>
  <si>
    <t>2026 UTRs</t>
  </si>
  <si>
    <t>EB-2025-0232</t>
  </si>
  <si>
    <t>2017 UTR</t>
  </si>
  <si>
    <t>EB-2016-0160</t>
  </si>
  <si>
    <t>2018 UTR</t>
  </si>
  <si>
    <t>EB-2017-0359</t>
  </si>
  <si>
    <t>2020 UTR INTERIM</t>
  </si>
  <si>
    <t>EB-2018-0326</t>
  </si>
  <si>
    <t>2021 UTR</t>
  </si>
  <si>
    <t>EB-2020-0251</t>
  </si>
  <si>
    <t>2022 UTR</t>
  </si>
  <si>
    <t>EB-2022-0084</t>
  </si>
  <si>
    <t>Current (2026) RTSRs</t>
  </si>
  <si>
    <t>2023 Forecast Charge Determinants</t>
  </si>
  <si>
    <t>Current RTSR Revenues</t>
  </si>
  <si>
    <t>% Revenue Share by class</t>
  </si>
  <si>
    <t>2027 Proposed Tx Charges</t>
  </si>
  <si>
    <t>2027 Proposed RTSR</t>
  </si>
  <si>
    <t>Total</t>
  </si>
  <si>
    <t>Energy Billed Classes</t>
  </si>
  <si>
    <t>Demand Billed Classes</t>
  </si>
  <si>
    <t>IESO Bill</t>
  </si>
  <si>
    <t>Original filing</t>
  </si>
  <si>
    <t>ST</t>
  </si>
  <si>
    <t>ST - EV CHARGING</t>
  </si>
  <si>
    <t>Non-ST Rate Classes</t>
  </si>
  <si>
    <t>kWh w loss</t>
  </si>
  <si>
    <t>kW w loss</t>
  </si>
  <si>
    <t>Connection</t>
  </si>
  <si>
    <t>$/kWh</t>
  </si>
  <si>
    <t>UR</t>
  </si>
  <si>
    <t>R1</t>
  </si>
  <si>
    <t>R2</t>
  </si>
  <si>
    <t>GSe</t>
  </si>
  <si>
    <t>GSd</t>
  </si>
  <si>
    <t>GSd - EV CHARGING</t>
  </si>
  <si>
    <t>UGe</t>
  </si>
  <si>
    <t>UGd</t>
  </si>
  <si>
    <t>UGd - EV CHARGING</t>
  </si>
  <si>
    <t>USL</t>
  </si>
  <si>
    <t>Dgen</t>
  </si>
  <si>
    <t>STL</t>
  </si>
  <si>
    <t>Sen Lgt</t>
  </si>
  <si>
    <t>AUR</t>
  </si>
  <si>
    <t>AUGe</t>
  </si>
  <si>
    <t>AUGd</t>
  </si>
  <si>
    <t>AUGd - EV CHARGING</t>
  </si>
  <si>
    <t>AR</t>
  </si>
  <si>
    <t>AGSe</t>
  </si>
  <si>
    <t>AGSd</t>
  </si>
  <si>
    <t>AGSd - EV CHARGING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</si>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</sst>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5" formatCode="&quot;$&quot;#,##0_);\(&quot;$&quot;#,##0\)"/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00"/>
    <numFmt numFmtId="165" formatCode="_(* #,##0_);_(* \(#,##0\);_(* &quot;-&quot;??_);_(@_)"/>
    <numFmt numFmtId="166" formatCode="_(&quot;$&quot;* #,##0_);_(&quot;$&quot;* \(#,##0\);_(&quot;$&quot;* &quot;-&quot;??_);_(@_)"/>
    <numFmt numFmtId="167" formatCode="_(&quot;$&quot;* #,##0.0000_);_(&quot;$&quot;* \(#,##0.0000\);_(&quot;$&quot;* &quot;-&quot;??_);_(@_)"/>
    <numFmt numFmtId="168" formatCode="&quot;$&quot;#,##0"/>
    <numFmt numFmtId="169" formatCode="&quot;$&quot;#,##0.0000_);\(&quot;$&quot;#,##0.0000\)"/>
    <numFmt numFmtId="170" formatCode="0.0%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i/>
      <sz val="10"/>
      <name val="Arial"/>
      <family val="2"/>
    </font>
    <font>
      <i/>
      <sz val="10"/>
      <color indexed="23"/>
      <name val="Arial"/>
      <family val="2"/>
    </font>
    <font>
      <i/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8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7" fontId="3" fillId="0" borderId="0" xfId="2" applyNumberFormat="1" applyFont="1" applyFill="1" applyBorder="1" applyAlignment="1">
      <alignment horizontal="center"/>
    </xf>
    <xf numFmtId="7" fontId="3" fillId="0" borderId="5" xfId="2" applyNumberFormat="1" applyFont="1" applyFill="1" applyBorder="1" applyAlignment="1">
      <alignment horizontal="center"/>
    </xf>
    <xf numFmtId="44" fontId="2" fillId="0" borderId="0" xfId="0" applyNumberFormat="1" applyFont="1"/>
    <xf numFmtId="0" fontId="4" fillId="0" borderId="4" xfId="0" applyFont="1" applyBorder="1"/>
    <xf numFmtId="0" fontId="4" fillId="0" borderId="0" xfId="0" applyFont="1"/>
    <xf numFmtId="44" fontId="4" fillId="0" borderId="0" xfId="2" applyFont="1" applyBorder="1"/>
    <xf numFmtId="44" fontId="4" fillId="0" borderId="5" xfId="2" applyFont="1" applyBorder="1"/>
    <xf numFmtId="44" fontId="4" fillId="0" borderId="0" xfId="2" applyFont="1" applyFill="1" applyBorder="1"/>
    <xf numFmtId="44" fontId="4" fillId="0" borderId="5" xfId="2" applyFont="1" applyFill="1" applyBorder="1"/>
    <xf numFmtId="0" fontId="6" fillId="0" borderId="6" xfId="0" applyFont="1" applyBorder="1"/>
    <xf numFmtId="0" fontId="6" fillId="0" borderId="7" xfId="0" applyFont="1" applyBorder="1"/>
    <xf numFmtId="9" fontId="5" fillId="0" borderId="7" xfId="3" applyFont="1" applyBorder="1"/>
    <xf numFmtId="9" fontId="5" fillId="0" borderId="8" xfId="3" applyFont="1" applyBorder="1"/>
    <xf numFmtId="0" fontId="2" fillId="0" borderId="1" xfId="0" applyFont="1" applyBorder="1"/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2" fillId="0" borderId="4" xfId="0" applyFont="1" applyBorder="1"/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/>
    <xf numFmtId="164" fontId="2" fillId="0" borderId="1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10" fontId="5" fillId="0" borderId="1" xfId="3" applyNumberFormat="1" applyFont="1" applyFill="1" applyBorder="1"/>
    <xf numFmtId="10" fontId="5" fillId="0" borderId="2" xfId="3" applyNumberFormat="1" applyFont="1" applyFill="1" applyBorder="1"/>
    <xf numFmtId="164" fontId="2" fillId="0" borderId="4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0" fontId="2" fillId="0" borderId="5" xfId="0" applyFont="1" applyBorder="1"/>
    <xf numFmtId="166" fontId="5" fillId="0" borderId="4" xfId="2" applyNumberFormat="1" applyFont="1" applyFill="1" applyBorder="1"/>
    <xf numFmtId="166" fontId="5" fillId="0" borderId="0" xfId="2" applyNumberFormat="1" applyFont="1" applyFill="1" applyBorder="1"/>
    <xf numFmtId="0" fontId="2" fillId="0" borderId="4" xfId="0" applyFont="1" applyBorder="1" applyAlignment="1">
      <alignment vertical="center"/>
    </xf>
    <xf numFmtId="3" fontId="2" fillId="0" borderId="0" xfId="1" applyNumberFormat="1" applyFont="1" applyFill="1" applyBorder="1" applyAlignment="1">
      <alignment horizontal="center" vertical="center"/>
    </xf>
    <xf numFmtId="3" fontId="2" fillId="0" borderId="5" xfId="1" applyNumberFormat="1" applyFont="1" applyFill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/>
    </xf>
    <xf numFmtId="5" fontId="2" fillId="0" borderId="4" xfId="2" applyNumberFormat="1" applyFont="1" applyBorder="1" applyAlignment="1">
      <alignment horizontal="center" vertical="center"/>
    </xf>
    <xf numFmtId="5" fontId="2" fillId="0" borderId="0" xfId="2" applyNumberFormat="1" applyFont="1" applyBorder="1" applyAlignment="1">
      <alignment horizontal="center" vertical="center"/>
    </xf>
    <xf numFmtId="5" fontId="2" fillId="0" borderId="0" xfId="0" applyNumberFormat="1" applyFont="1" applyAlignment="1">
      <alignment horizontal="center" vertical="center"/>
    </xf>
    <xf numFmtId="9" fontId="2" fillId="0" borderId="5" xfId="3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7" fontId="2" fillId="0" borderId="4" xfId="0" applyNumberFormat="1" applyFont="1" applyBorder="1" applyAlignment="1">
      <alignment horizontal="center" vertical="center" wrapText="1"/>
    </xf>
    <xf numFmtId="167" fontId="2" fillId="0" borderId="0" xfId="0" applyNumberFormat="1" applyFont="1" applyAlignment="1">
      <alignment horizontal="center" vertical="center" wrapText="1"/>
    </xf>
    <xf numFmtId="167" fontId="2" fillId="0" borderId="5" xfId="0" applyNumberFormat="1" applyFont="1" applyBorder="1" applyAlignment="1">
      <alignment horizontal="center" vertical="center" wrapText="1"/>
    </xf>
    <xf numFmtId="167" fontId="2" fillId="0" borderId="0" xfId="0" applyNumberFormat="1" applyFont="1" applyAlignment="1">
      <alignment horizontal="center"/>
    </xf>
    <xf numFmtId="0" fontId="7" fillId="0" borderId="4" xfId="0" applyFont="1" applyBorder="1"/>
    <xf numFmtId="164" fontId="7" fillId="0" borderId="4" xfId="0" applyNumberFormat="1" applyFont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164" fontId="7" fillId="0" borderId="5" xfId="0" applyNumberFormat="1" applyFont="1" applyBorder="1" applyAlignment="1">
      <alignment horizontal="center" vertical="center"/>
    </xf>
    <xf numFmtId="3" fontId="7" fillId="0" borderId="0" xfId="1" applyNumberFormat="1" applyFont="1" applyFill="1" applyBorder="1" applyAlignment="1">
      <alignment horizontal="center"/>
    </xf>
    <xf numFmtId="3" fontId="7" fillId="0" borderId="0" xfId="0" applyNumberFormat="1" applyFont="1" applyAlignment="1">
      <alignment horizontal="center"/>
    </xf>
    <xf numFmtId="3" fontId="7" fillId="0" borderId="5" xfId="0" applyNumberFormat="1" applyFont="1" applyBorder="1" applyAlignment="1">
      <alignment horizontal="center"/>
    </xf>
    <xf numFmtId="3" fontId="7" fillId="0" borderId="4" xfId="0" applyNumberFormat="1" applyFont="1" applyBorder="1" applyAlignment="1">
      <alignment horizontal="center"/>
    </xf>
    <xf numFmtId="5" fontId="7" fillId="0" borderId="4" xfId="2" applyNumberFormat="1" applyFont="1" applyBorder="1" applyAlignment="1">
      <alignment horizontal="center"/>
    </xf>
    <xf numFmtId="5" fontId="7" fillId="0" borderId="0" xfId="2" applyNumberFormat="1" applyFont="1" applyBorder="1" applyAlignment="1">
      <alignment horizontal="center"/>
    </xf>
    <xf numFmtId="5" fontId="7" fillId="0" borderId="0" xfId="0" applyNumberFormat="1" applyFont="1" applyAlignment="1">
      <alignment horizontal="center"/>
    </xf>
    <xf numFmtId="0" fontId="7" fillId="0" borderId="5" xfId="0" applyFont="1" applyBorder="1"/>
    <xf numFmtId="167" fontId="2" fillId="0" borderId="4" xfId="0" applyNumberFormat="1" applyFont="1" applyBorder="1" applyAlignment="1">
      <alignment horizontal="center"/>
    </xf>
    <xf numFmtId="167" fontId="2" fillId="0" borderId="5" xfId="0" applyNumberFormat="1" applyFont="1" applyBorder="1" applyAlignment="1">
      <alignment horizontal="center"/>
    </xf>
    <xf numFmtId="0" fontId="7" fillId="0" borderId="0" xfId="0" applyFont="1"/>
    <xf numFmtId="3" fontId="2" fillId="0" borderId="0" xfId="1" applyNumberFormat="1" applyFont="1" applyFill="1" applyBorder="1" applyAlignment="1">
      <alignment horizontal="center"/>
    </xf>
    <xf numFmtId="3" fontId="2" fillId="0" borderId="5" xfId="1" applyNumberFormat="1" applyFont="1" applyFill="1" applyBorder="1" applyAlignment="1">
      <alignment horizontal="center"/>
    </xf>
    <xf numFmtId="168" fontId="2" fillId="0" borderId="4" xfId="1" applyNumberFormat="1" applyFont="1" applyFill="1" applyBorder="1" applyAlignment="1">
      <alignment horizontal="center"/>
    </xf>
    <xf numFmtId="168" fontId="2" fillId="0" borderId="0" xfId="1" applyNumberFormat="1" applyFont="1" applyFill="1" applyBorder="1" applyAlignment="1">
      <alignment horizontal="center"/>
    </xf>
    <xf numFmtId="168" fontId="2" fillId="0" borderId="5" xfId="1" applyNumberFormat="1" applyFont="1" applyFill="1" applyBorder="1" applyAlignment="1">
      <alignment horizontal="center"/>
    </xf>
    <xf numFmtId="9" fontId="2" fillId="0" borderId="4" xfId="3" applyFont="1" applyFill="1" applyBorder="1" applyAlignment="1">
      <alignment horizontal="center"/>
    </xf>
    <xf numFmtId="9" fontId="2" fillId="0" borderId="0" xfId="3" applyFont="1" applyFill="1" applyBorder="1" applyAlignment="1">
      <alignment horizontal="center"/>
    </xf>
    <xf numFmtId="9" fontId="2" fillId="0" borderId="5" xfId="3" applyFont="1" applyFill="1" applyBorder="1" applyAlignment="1">
      <alignment horizontal="center"/>
    </xf>
    <xf numFmtId="165" fontId="2" fillId="0" borderId="0" xfId="1" applyNumberFormat="1" applyFont="1" applyFill="1" applyBorder="1" applyAlignment="1">
      <alignment horizontal="center"/>
    </xf>
    <xf numFmtId="165" fontId="2" fillId="0" borderId="5" xfId="1" applyNumberFormat="1" applyFont="1" applyFill="1" applyBorder="1" applyAlignment="1">
      <alignment horizontal="center"/>
    </xf>
    <xf numFmtId="5" fontId="2" fillId="0" borderId="4" xfId="2" applyNumberFormat="1" applyFont="1" applyBorder="1" applyAlignment="1">
      <alignment horizontal="center"/>
    </xf>
    <xf numFmtId="5" fontId="2" fillId="0" borderId="0" xfId="2" applyNumberFormat="1" applyFont="1" applyBorder="1" applyAlignment="1">
      <alignment horizontal="center"/>
    </xf>
    <xf numFmtId="5" fontId="2" fillId="0" borderId="0" xfId="0" applyNumberFormat="1" applyFont="1" applyAlignment="1">
      <alignment horizontal="center"/>
    </xf>
    <xf numFmtId="9" fontId="2" fillId="0" borderId="5" xfId="3" applyFont="1" applyBorder="1"/>
    <xf numFmtId="169" fontId="2" fillId="0" borderId="4" xfId="2" applyNumberFormat="1" applyFont="1" applyBorder="1" applyAlignment="1">
      <alignment horizontal="center"/>
    </xf>
    <xf numFmtId="169" fontId="2" fillId="0" borderId="0" xfId="2" applyNumberFormat="1" applyFont="1" applyBorder="1" applyAlignment="1">
      <alignment horizontal="center"/>
    </xf>
    <xf numFmtId="169" fontId="2" fillId="0" borderId="5" xfId="2" applyNumberFormat="1" applyFont="1" applyBorder="1" applyAlignment="1">
      <alignment horizontal="center"/>
    </xf>
    <xf numFmtId="9" fontId="2" fillId="0" borderId="0" xfId="3" applyFont="1" applyBorder="1"/>
    <xf numFmtId="164" fontId="4" fillId="0" borderId="4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3" fontId="4" fillId="0" borderId="0" xfId="1" applyNumberFormat="1" applyFont="1" applyFill="1" applyBorder="1"/>
    <xf numFmtId="3" fontId="4" fillId="0" borderId="5" xfId="1" applyNumberFormat="1" applyFont="1" applyFill="1" applyBorder="1"/>
    <xf numFmtId="168" fontId="4" fillId="0" borderId="4" xfId="1" applyNumberFormat="1" applyFont="1" applyFill="1" applyBorder="1"/>
    <xf numFmtId="168" fontId="4" fillId="0" borderId="0" xfId="1" applyNumberFormat="1" applyFont="1" applyFill="1" applyBorder="1"/>
    <xf numFmtId="168" fontId="4" fillId="0" borderId="5" xfId="1" applyNumberFormat="1" applyFont="1" applyFill="1" applyBorder="1"/>
    <xf numFmtId="9" fontId="4" fillId="0" borderId="4" xfId="3" applyFont="1" applyFill="1" applyBorder="1"/>
    <xf numFmtId="9" fontId="7" fillId="0" borderId="5" xfId="3" applyFont="1" applyBorder="1"/>
    <xf numFmtId="167" fontId="7" fillId="0" borderId="4" xfId="2" applyNumberFormat="1" applyFont="1" applyBorder="1"/>
    <xf numFmtId="167" fontId="7" fillId="0" borderId="5" xfId="2" applyNumberFormat="1" applyFont="1" applyBorder="1"/>
    <xf numFmtId="167" fontId="7" fillId="0" borderId="0" xfId="2" applyNumberFormat="1" applyFont="1" applyBorder="1"/>
    <xf numFmtId="9" fontId="4" fillId="0" borderId="0" xfId="3" applyFont="1" applyBorder="1"/>
    <xf numFmtId="165" fontId="2" fillId="0" borderId="0" xfId="1" applyNumberFormat="1" applyFont="1" applyFill="1" applyBorder="1"/>
    <xf numFmtId="168" fontId="2" fillId="0" borderId="4" xfId="0" applyNumberFormat="1" applyFont="1" applyBorder="1"/>
    <xf numFmtId="168" fontId="2" fillId="0" borderId="0" xfId="0" applyNumberFormat="1" applyFont="1"/>
    <xf numFmtId="168" fontId="2" fillId="0" borderId="5" xfId="0" applyNumberFormat="1" applyFont="1" applyBorder="1"/>
    <xf numFmtId="9" fontId="2" fillId="0" borderId="4" xfId="3" applyFont="1" applyBorder="1"/>
    <xf numFmtId="167" fontId="2" fillId="0" borderId="4" xfId="0" applyNumberFormat="1" applyFont="1" applyBorder="1"/>
    <xf numFmtId="167" fontId="2" fillId="0" borderId="5" xfId="0" applyNumberFormat="1" applyFont="1" applyBorder="1"/>
    <xf numFmtId="167" fontId="2" fillId="0" borderId="0" xfId="0" applyNumberFormat="1" applyFont="1"/>
    <xf numFmtId="0" fontId="4" fillId="0" borderId="5" xfId="0" applyFont="1" applyBorder="1"/>
    <xf numFmtId="168" fontId="4" fillId="0" borderId="4" xfId="0" applyNumberFormat="1" applyFont="1" applyBorder="1"/>
    <xf numFmtId="168" fontId="4" fillId="0" borderId="0" xfId="0" applyNumberFormat="1" applyFont="1"/>
    <xf numFmtId="168" fontId="4" fillId="0" borderId="5" xfId="0" applyNumberFormat="1" applyFont="1" applyBorder="1"/>
    <xf numFmtId="9" fontId="4" fillId="0" borderId="4" xfId="3" applyFont="1" applyBorder="1"/>
    <xf numFmtId="166" fontId="7" fillId="0" borderId="4" xfId="2" applyNumberFormat="1" applyFont="1" applyBorder="1"/>
    <xf numFmtId="166" fontId="7" fillId="0" borderId="0" xfId="2" applyNumberFormat="1" applyFont="1" applyBorder="1"/>
    <xf numFmtId="166" fontId="7" fillId="0" borderId="0" xfId="0" applyNumberFormat="1" applyFont="1"/>
    <xf numFmtId="170" fontId="7" fillId="0" borderId="5" xfId="3" applyNumberFormat="1" applyFont="1" applyBorder="1"/>
    <xf numFmtId="167" fontId="4" fillId="0" borderId="4" xfId="0" applyNumberFormat="1" applyFont="1" applyBorder="1"/>
    <xf numFmtId="167" fontId="4" fillId="0" borderId="5" xfId="0" applyNumberFormat="1" applyFont="1" applyBorder="1"/>
    <xf numFmtId="167" fontId="4" fillId="0" borderId="0" xfId="0" applyNumberFormat="1" applyFont="1"/>
    <xf numFmtId="0" fontId="2" fillId="0" borderId="5" xfId="0" applyFont="1" applyBorder="1" applyAlignment="1">
      <alignment horizontal="center"/>
    </xf>
    <xf numFmtId="168" fontId="2" fillId="0" borderId="4" xfId="0" applyNumberFormat="1" applyFont="1" applyBorder="1" applyAlignment="1">
      <alignment horizontal="center"/>
    </xf>
    <xf numFmtId="168" fontId="2" fillId="0" borderId="0" xfId="0" applyNumberFormat="1" applyFont="1" applyAlignment="1">
      <alignment horizontal="center"/>
    </xf>
    <xf numFmtId="168" fontId="2" fillId="0" borderId="5" xfId="0" applyNumberFormat="1" applyFont="1" applyBorder="1" applyAlignment="1">
      <alignment horizontal="center"/>
    </xf>
    <xf numFmtId="9" fontId="2" fillId="0" borderId="4" xfId="3" applyFont="1" applyBorder="1" applyAlignment="1">
      <alignment horizontal="center"/>
    </xf>
    <xf numFmtId="9" fontId="2" fillId="0" borderId="0" xfId="3" applyFont="1" applyFill="1" applyBorder="1" applyAlignment="1">
      <alignment horizontal="left"/>
    </xf>
    <xf numFmtId="3" fontId="2" fillId="0" borderId="0" xfId="0" applyNumberFormat="1" applyFont="1" applyAlignment="1">
      <alignment horizontal="center"/>
    </xf>
    <xf numFmtId="44" fontId="2" fillId="0" borderId="5" xfId="0" applyNumberFormat="1" applyFont="1" applyBorder="1"/>
    <xf numFmtId="169" fontId="2" fillId="0" borderId="4" xfId="0" applyNumberFormat="1" applyFont="1" applyBorder="1" applyAlignment="1">
      <alignment horizontal="center"/>
    </xf>
    <xf numFmtId="169" fontId="2" fillId="0" borderId="5" xfId="0" applyNumberFormat="1" applyFont="1" applyBorder="1" applyAlignment="1">
      <alignment horizontal="center"/>
    </xf>
    <xf numFmtId="16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6" xfId="0" applyFont="1" applyBorder="1"/>
    <xf numFmtId="164" fontId="2" fillId="0" borderId="6" xfId="0" applyNumberFormat="1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43" fontId="2" fillId="0" borderId="7" xfId="1" applyFont="1" applyBorder="1"/>
    <xf numFmtId="3" fontId="2" fillId="0" borderId="7" xfId="0" applyNumberFormat="1" applyFont="1" applyBorder="1"/>
    <xf numFmtId="0" fontId="2" fillId="0" borderId="8" xfId="0" applyFont="1" applyBorder="1"/>
    <xf numFmtId="168" fontId="2" fillId="0" borderId="6" xfId="1" applyNumberFormat="1" applyFont="1" applyFill="1" applyBorder="1" applyAlignment="1">
      <alignment horizontal="center"/>
    </xf>
    <xf numFmtId="168" fontId="2" fillId="0" borderId="7" xfId="1" applyNumberFormat="1" applyFont="1" applyFill="1" applyBorder="1" applyAlignment="1">
      <alignment horizontal="center"/>
    </xf>
    <xf numFmtId="168" fontId="2" fillId="0" borderId="8" xfId="0" applyNumberFormat="1" applyFont="1" applyBorder="1"/>
    <xf numFmtId="9" fontId="2" fillId="0" borderId="6" xfId="3" applyFont="1" applyFill="1" applyBorder="1" applyAlignment="1">
      <alignment horizontal="center"/>
    </xf>
    <xf numFmtId="9" fontId="2" fillId="0" borderId="7" xfId="3" applyFont="1" applyFill="1" applyBorder="1" applyAlignment="1">
      <alignment horizontal="center"/>
    </xf>
    <xf numFmtId="5" fontId="2" fillId="0" borderId="6" xfId="2" applyNumberFormat="1" applyFont="1" applyBorder="1" applyAlignment="1">
      <alignment horizontal="center"/>
    </xf>
    <xf numFmtId="5" fontId="2" fillId="0" borderId="7" xfId="2" applyNumberFormat="1" applyFont="1" applyBorder="1" applyAlignment="1">
      <alignment horizontal="center"/>
    </xf>
    <xf numFmtId="0" fontId="2" fillId="0" borderId="7" xfId="0" applyFont="1" applyBorder="1"/>
    <xf numFmtId="169" fontId="2" fillId="0" borderId="6" xfId="0" applyNumberFormat="1" applyFont="1" applyBorder="1" applyAlignment="1">
      <alignment horizontal="center"/>
    </xf>
    <xf numFmtId="169" fontId="2" fillId="0" borderId="7" xfId="0" applyNumberFormat="1" applyFont="1" applyBorder="1" applyAlignment="1">
      <alignment horizontal="center"/>
    </xf>
    <xf numFmtId="43" fontId="2" fillId="0" borderId="0" xfId="1" applyFont="1"/>
    <xf numFmtId="5" fontId="2" fillId="0" borderId="0" xfId="0" applyNumberFormat="1" applyFont="1"/>
    <xf numFmtId="43" fontId="2" fillId="0" borderId="0" xfId="0" applyNumberFormat="1" applyFont="1"/>
    <xf numFmtId="0" fontId="3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79A38-6CB8-4FFD-8FA3-CC45DFA99ADE}">
  <dimension ref="A2:AA57"/>
  <sheetViews>
    <sheetView tabSelected="1" topLeftCell="A5" workbookViewId="0">
      <pane xSplit="2" ySplit="9" topLeftCell="C14" activePane="bottomRight" state="frozen"/>
      <selection pane="bottomRight" activeCell="B12" sqref="B12"/>
      <selection pane="bottomLeft" activeCell="A14" sqref="A14"/>
      <selection pane="topRight" activeCell="C5" sqref="C5"/>
    </sheetView>
  </sheetViews>
  <sheetFormatPr defaultColWidth="9.140625" defaultRowHeight="12.75"/>
  <cols>
    <col min="1" max="1" width="9.140625" style="1"/>
    <col min="2" max="2" width="21.140625" style="1" customWidth="1"/>
    <col min="3" max="3" width="13" style="1" customWidth="1"/>
    <col min="4" max="4" width="14.42578125" style="1" customWidth="1"/>
    <col min="5" max="5" width="15.42578125" style="1" customWidth="1"/>
    <col min="6" max="6" width="16.85546875" style="1" customWidth="1"/>
    <col min="7" max="7" width="14" style="1" customWidth="1"/>
    <col min="8" max="8" width="16.5703125" style="1" customWidth="1"/>
    <col min="9" max="9" width="19.5703125" style="1" customWidth="1"/>
    <col min="10" max="10" width="18.7109375" style="1" customWidth="1"/>
    <col min="11" max="14" width="16.5703125" style="1" customWidth="1"/>
    <col min="15" max="15" width="21.42578125" style="1" bestFit="1" customWidth="1"/>
    <col min="16" max="17" width="16.5703125" style="1" customWidth="1"/>
    <col min="18" max="18" width="13.140625" style="1" customWidth="1"/>
    <col min="19" max="19" width="14.5703125" style="1" customWidth="1"/>
    <col min="20" max="20" width="11.7109375" style="1" bestFit="1" customWidth="1"/>
    <col min="21" max="21" width="11.42578125" style="1" customWidth="1"/>
    <col min="22" max="22" width="10.42578125" style="1" customWidth="1"/>
    <col min="23" max="23" width="11.85546875" style="1" customWidth="1"/>
    <col min="24" max="24" width="14.42578125" style="1" bestFit="1" customWidth="1"/>
    <col min="25" max="16384" width="9.140625" style="1"/>
  </cols>
  <sheetData>
    <row r="2" spans="1:24" ht="13.5" thickBot="1">
      <c r="O2" s="2"/>
      <c r="P2" s="3"/>
      <c r="Q2" s="3"/>
      <c r="R2" s="3"/>
      <c r="S2" s="3"/>
    </row>
    <row r="3" spans="1:24" ht="25.5">
      <c r="O3" s="4" t="s">
        <v>0</v>
      </c>
      <c r="P3" s="5" t="s">
        <v>1</v>
      </c>
      <c r="Q3" s="5" t="s">
        <v>2</v>
      </c>
      <c r="R3" s="5" t="s">
        <v>3</v>
      </c>
      <c r="S3" s="6" t="s">
        <v>4</v>
      </c>
    </row>
    <row r="4" spans="1:24">
      <c r="O4" s="7"/>
      <c r="P4" s="8"/>
      <c r="Q4" s="9" t="s">
        <v>5</v>
      </c>
      <c r="R4" s="9" t="s">
        <v>5</v>
      </c>
      <c r="S4" s="10" t="s">
        <v>5</v>
      </c>
    </row>
    <row r="5" spans="1:24">
      <c r="O5" s="11" t="s">
        <v>6</v>
      </c>
      <c r="P5" s="12" t="s">
        <v>7</v>
      </c>
      <c r="Q5" s="13">
        <v>6.39</v>
      </c>
      <c r="R5" s="13">
        <v>1.03</v>
      </c>
      <c r="S5" s="14">
        <v>3.47</v>
      </c>
      <c r="T5" s="15"/>
    </row>
    <row r="6" spans="1:24" hidden="1">
      <c r="O6" s="16" t="s">
        <v>8</v>
      </c>
      <c r="P6" s="17" t="s">
        <v>9</v>
      </c>
      <c r="Q6" s="18">
        <v>3.52</v>
      </c>
      <c r="R6" s="18">
        <v>0.88</v>
      </c>
      <c r="S6" s="19">
        <v>2.13</v>
      </c>
    </row>
    <row r="7" spans="1:24" hidden="1">
      <c r="O7" s="16" t="s">
        <v>10</v>
      </c>
      <c r="P7" s="17" t="s">
        <v>11</v>
      </c>
      <c r="Q7" s="18">
        <v>3.61</v>
      </c>
      <c r="R7" s="18">
        <v>0.95</v>
      </c>
      <c r="S7" s="19">
        <v>2.34</v>
      </c>
    </row>
    <row r="8" spans="1:24" hidden="1">
      <c r="O8" s="16" t="s">
        <v>12</v>
      </c>
      <c r="P8" s="17" t="s">
        <v>13</v>
      </c>
      <c r="Q8" s="20">
        <v>3.92</v>
      </c>
      <c r="R8" s="20">
        <v>0.97</v>
      </c>
      <c r="S8" s="19">
        <v>2.33</v>
      </c>
    </row>
    <row r="9" spans="1:24" hidden="1">
      <c r="O9" s="16" t="s">
        <v>14</v>
      </c>
      <c r="P9" s="17" t="s">
        <v>15</v>
      </c>
      <c r="Q9" s="20">
        <v>4.67</v>
      </c>
      <c r="R9" s="20">
        <v>0.77</v>
      </c>
      <c r="S9" s="21">
        <v>2.5299999999999998</v>
      </c>
    </row>
    <row r="10" spans="1:24" hidden="1">
      <c r="O10" s="16" t="s">
        <v>16</v>
      </c>
      <c r="P10" s="17" t="s">
        <v>17</v>
      </c>
      <c r="Q10" s="20">
        <v>5.46</v>
      </c>
      <c r="R10" s="20">
        <v>0.88</v>
      </c>
      <c r="S10" s="21">
        <v>2.81</v>
      </c>
    </row>
    <row r="11" spans="1:24" ht="13.5" thickBot="1">
      <c r="O11" s="22"/>
      <c r="P11" s="23"/>
      <c r="Q11" s="24"/>
      <c r="R11" s="24"/>
      <c r="S11" s="25"/>
    </row>
    <row r="12" spans="1:24" ht="42.95" customHeight="1" thickBot="1">
      <c r="B12" s="26"/>
      <c r="C12" s="169" t="s">
        <v>18</v>
      </c>
      <c r="D12" s="170"/>
      <c r="E12" s="171"/>
      <c r="F12" s="172" t="s">
        <v>19</v>
      </c>
      <c r="G12" s="173"/>
      <c r="H12" s="174"/>
      <c r="I12" s="172" t="s">
        <v>20</v>
      </c>
      <c r="J12" s="173"/>
      <c r="K12" s="174"/>
      <c r="L12" s="166" t="s">
        <v>21</v>
      </c>
      <c r="M12" s="167"/>
      <c r="N12" s="168"/>
      <c r="O12" s="166" t="s">
        <v>22</v>
      </c>
      <c r="P12" s="167"/>
      <c r="Q12" s="167"/>
      <c r="R12" s="167"/>
      <c r="S12" s="168"/>
      <c r="T12" s="175" t="s">
        <v>23</v>
      </c>
      <c r="U12" s="176"/>
      <c r="V12" s="176"/>
      <c r="W12" s="176"/>
      <c r="X12" s="177"/>
    </row>
    <row r="13" spans="1:24" ht="39" customHeight="1" thickBot="1">
      <c r="A13" s="29"/>
      <c r="B13" s="26"/>
      <c r="C13" s="30" t="s">
        <v>2</v>
      </c>
      <c r="D13" s="31" t="s">
        <v>3</v>
      </c>
      <c r="E13" s="32" t="s">
        <v>4</v>
      </c>
      <c r="F13" s="28" t="s">
        <v>2</v>
      </c>
      <c r="G13" s="33" t="s">
        <v>3</v>
      </c>
      <c r="H13" s="34" t="s">
        <v>4</v>
      </c>
      <c r="I13" s="28" t="s">
        <v>2</v>
      </c>
      <c r="J13" s="33" t="s">
        <v>3</v>
      </c>
      <c r="K13" s="34" t="s">
        <v>4</v>
      </c>
      <c r="L13" s="28" t="s">
        <v>2</v>
      </c>
      <c r="M13" s="33" t="s">
        <v>3</v>
      </c>
      <c r="N13" s="34" t="s">
        <v>4</v>
      </c>
      <c r="O13" s="27" t="s">
        <v>2</v>
      </c>
      <c r="P13" s="33" t="s">
        <v>3</v>
      </c>
      <c r="Q13" s="33" t="s">
        <v>4</v>
      </c>
      <c r="R13" s="28" t="s">
        <v>24</v>
      </c>
      <c r="S13" s="35"/>
      <c r="T13" s="163" t="s">
        <v>25</v>
      </c>
      <c r="U13" s="164"/>
      <c r="V13" s="165" t="s">
        <v>26</v>
      </c>
      <c r="W13" s="165"/>
      <c r="X13" s="164"/>
    </row>
    <row r="14" spans="1:24">
      <c r="B14" s="26"/>
      <c r="C14" s="36"/>
      <c r="D14" s="37"/>
      <c r="E14" s="38"/>
      <c r="F14" s="39"/>
      <c r="G14" s="39"/>
      <c r="H14" s="40"/>
      <c r="I14" s="26"/>
      <c r="J14" s="39"/>
      <c r="K14" s="40"/>
      <c r="L14" s="26"/>
      <c r="M14" s="39"/>
      <c r="N14" s="40"/>
      <c r="O14" s="41"/>
      <c r="P14" s="42"/>
      <c r="Q14" s="42"/>
      <c r="R14" s="42"/>
      <c r="S14" s="40"/>
      <c r="T14" s="26"/>
      <c r="U14" s="40"/>
      <c r="V14" s="26"/>
      <c r="W14" s="39"/>
      <c r="X14" s="40"/>
    </row>
    <row r="15" spans="1:24">
      <c r="B15" s="29"/>
      <c r="C15" s="43"/>
      <c r="D15" s="44"/>
      <c r="E15" s="45"/>
      <c r="H15" s="46"/>
      <c r="I15" s="29"/>
      <c r="K15" s="46"/>
      <c r="L15" s="29"/>
      <c r="N15" s="46"/>
      <c r="O15" s="47"/>
      <c r="P15" s="48"/>
      <c r="Q15" s="48"/>
      <c r="R15" s="48"/>
      <c r="S15" s="46"/>
      <c r="T15" s="29"/>
      <c r="U15" s="46"/>
      <c r="V15" s="29"/>
      <c r="X15" s="46"/>
    </row>
    <row r="16" spans="1:24" s="2" customFormat="1" ht="25.5">
      <c r="B16" s="49" t="s">
        <v>27</v>
      </c>
      <c r="C16" s="43"/>
      <c r="D16" s="44"/>
      <c r="E16" s="45"/>
      <c r="F16" s="50">
        <v>64156517.242763631</v>
      </c>
      <c r="G16" s="50">
        <v>58536774.925318129</v>
      </c>
      <c r="H16" s="51">
        <v>65738591.970111378</v>
      </c>
      <c r="I16" s="52"/>
      <c r="J16" s="53"/>
      <c r="K16" s="54"/>
      <c r="L16" s="52"/>
      <c r="M16" s="53"/>
      <c r="N16" s="54"/>
      <c r="O16" s="55">
        <f>F16*Q5</f>
        <v>409960145.18125957</v>
      </c>
      <c r="P16" s="56">
        <f>G16*R5</f>
        <v>60292878.173077673</v>
      </c>
      <c r="Q16" s="56">
        <f>H16*S5</f>
        <v>228112914.1362865</v>
      </c>
      <c r="R16" s="57">
        <f>SUM(O16:Q16)</f>
        <v>698365937.49062371</v>
      </c>
      <c r="S16" s="58"/>
      <c r="T16" s="49"/>
      <c r="U16" s="59"/>
      <c r="V16" s="60" t="s">
        <v>2</v>
      </c>
      <c r="W16" s="61" t="s">
        <v>3</v>
      </c>
      <c r="X16" s="62" t="s">
        <v>4</v>
      </c>
    </row>
    <row r="17" spans="1:27" s="78" customFormat="1">
      <c r="A17" s="64"/>
      <c r="B17" s="64" t="s">
        <v>28</v>
      </c>
      <c r="C17" s="65"/>
      <c r="D17" s="66"/>
      <c r="E17" s="67"/>
      <c r="F17" s="68"/>
      <c r="G17" s="69"/>
      <c r="H17" s="70"/>
      <c r="I17" s="71"/>
      <c r="J17" s="69"/>
      <c r="K17" s="70"/>
      <c r="L17" s="71"/>
      <c r="M17" s="69"/>
      <c r="N17" s="70"/>
      <c r="O17" s="72"/>
      <c r="P17" s="73"/>
      <c r="Q17" s="73"/>
      <c r="R17" s="74"/>
      <c r="S17" s="75"/>
      <c r="T17" s="64"/>
      <c r="U17" s="75"/>
      <c r="V17" s="76" t="s">
        <v>5</v>
      </c>
      <c r="W17" s="63" t="s">
        <v>5</v>
      </c>
      <c r="X17" s="77" t="s">
        <v>5</v>
      </c>
    </row>
    <row r="18" spans="1:27">
      <c r="A18" s="29"/>
      <c r="B18" s="29" t="s">
        <v>29</v>
      </c>
      <c r="C18" s="43">
        <v>5.4707999999999997</v>
      </c>
      <c r="D18" s="44">
        <v>0.70540000000000003</v>
      </c>
      <c r="E18" s="45">
        <v>3.5764</v>
      </c>
      <c r="F18" s="79">
        <v>30779297.882809322</v>
      </c>
      <c r="G18" s="79">
        <v>30374025.399222005</v>
      </c>
      <c r="H18" s="80">
        <v>24625947.26374374</v>
      </c>
      <c r="I18" s="81">
        <f>C18*F18</f>
        <v>168387382.85727322</v>
      </c>
      <c r="J18" s="82">
        <f>D18*G18</f>
        <v>21425837.516611204</v>
      </c>
      <c r="K18" s="83">
        <f t="shared" ref="K18" si="0">E18*H18</f>
        <v>88072237.794053108</v>
      </c>
      <c r="L18" s="84">
        <f>I18/I$46</f>
        <v>0.40911241239789803</v>
      </c>
      <c r="M18" s="85">
        <f>J18/(J$46+K$46)</f>
        <v>7.4556338182794335E-2</v>
      </c>
      <c r="N18" s="86">
        <f>K18/(K$46+J$46)</f>
        <v>0.3064684654869661</v>
      </c>
      <c r="O18" s="89">
        <f>O$16*L18</f>
        <v>167719783.98209763</v>
      </c>
      <c r="P18" s="90">
        <f>M18*($P$16+$Q$16)</f>
        <v>21502479.785293702</v>
      </c>
      <c r="Q18" s="90">
        <f>N18*($P$16+$Q$16)</f>
        <v>88387280.606603503</v>
      </c>
      <c r="R18" s="91">
        <f>SUM(O18:Q18)</f>
        <v>277609544.37399483</v>
      </c>
      <c r="S18" s="92"/>
      <c r="T18" s="29"/>
      <c r="U18" s="46"/>
      <c r="V18" s="93">
        <f>ROUND(O18/F18,4)</f>
        <v>5.4490999999999996</v>
      </c>
      <c r="W18" s="94">
        <f>ROUND(P18/G18,4)</f>
        <v>0.70789999999999997</v>
      </c>
      <c r="X18" s="95">
        <f>ROUND(Q18/H18,4)</f>
        <v>3.5891999999999999</v>
      </c>
      <c r="Y18" s="96"/>
    </row>
    <row r="19" spans="1:27">
      <c r="A19" s="29"/>
      <c r="B19" s="29" t="s">
        <v>30</v>
      </c>
      <c r="C19" s="43">
        <v>0.93</v>
      </c>
      <c r="D19" s="44">
        <v>0.11990000000000001</v>
      </c>
      <c r="E19" s="45">
        <v>0.60799999999999998</v>
      </c>
      <c r="F19" s="79">
        <v>0</v>
      </c>
      <c r="G19" s="79">
        <v>7127.4939572056128</v>
      </c>
      <c r="H19" s="80">
        <v>0</v>
      </c>
      <c r="I19" s="81">
        <f>C19*G19</f>
        <v>6628.5693802012202</v>
      </c>
      <c r="J19" s="82">
        <f t="shared" ref="J19" si="1">D19*G19</f>
        <v>854.58652546895303</v>
      </c>
      <c r="K19" s="83">
        <f>E19*G19</f>
        <v>4333.5163259810124</v>
      </c>
      <c r="L19" s="84">
        <f>I19/I$46</f>
        <v>1.6104710245301063E-5</v>
      </c>
      <c r="M19" s="85">
        <f>J19/(J$46+K$46)</f>
        <v>2.9737386904910982E-6</v>
      </c>
      <c r="N19" s="86">
        <f>K19/(K$46+J$46)</f>
        <v>1.5079508955951524E-5</v>
      </c>
      <c r="O19" s="89">
        <f>O$16*L19</f>
        <v>6602.2893502657416</v>
      </c>
      <c r="P19" s="90">
        <f>M19*($P$16+$Q$16)</f>
        <v>857.64346315209639</v>
      </c>
      <c r="Q19" s="90">
        <f>N19*($P$16+$Q$16)</f>
        <v>4349.0177280773523</v>
      </c>
      <c r="R19" s="91">
        <f>SUM(O19:Q19)</f>
        <v>11808.950541495189</v>
      </c>
      <c r="S19" s="92"/>
      <c r="T19" s="29"/>
      <c r="U19" s="46"/>
      <c r="V19" s="93">
        <f>ROUND(V18*0.17,4)</f>
        <v>0.92630000000000001</v>
      </c>
      <c r="W19" s="94">
        <f>ROUND(W18*0.17,4)</f>
        <v>0.1203</v>
      </c>
      <c r="X19" s="95">
        <f>ROUND(X18*0.17,4)</f>
        <v>0.61019999999999996</v>
      </c>
      <c r="Y19" s="96"/>
      <c r="Z19" s="96"/>
      <c r="AA19" s="96"/>
    </row>
    <row r="20" spans="1:27" s="78" customFormat="1">
      <c r="A20" s="64"/>
      <c r="B20" s="16"/>
      <c r="C20" s="97"/>
      <c r="D20" s="98"/>
      <c r="E20" s="99"/>
      <c r="F20" s="100"/>
      <c r="G20" s="100"/>
      <c r="H20" s="101"/>
      <c r="I20" s="102"/>
      <c r="J20" s="103"/>
      <c r="K20" s="104"/>
      <c r="L20" s="105"/>
      <c r="M20" s="103"/>
      <c r="N20" s="104"/>
      <c r="O20" s="72"/>
      <c r="P20" s="73"/>
      <c r="Q20" s="73"/>
      <c r="R20" s="74"/>
      <c r="S20" s="106"/>
      <c r="T20" s="107"/>
      <c r="U20" s="108"/>
      <c r="V20" s="107"/>
      <c r="W20" s="109"/>
      <c r="X20" s="75"/>
      <c r="Y20" s="110"/>
    </row>
    <row r="21" spans="1:27">
      <c r="A21" s="29"/>
      <c r="B21" s="29" t="s">
        <v>31</v>
      </c>
      <c r="C21" s="43"/>
      <c r="D21" s="44"/>
      <c r="E21" s="45"/>
      <c r="F21" s="111"/>
      <c r="H21" s="46"/>
      <c r="I21" s="112"/>
      <c r="J21" s="113"/>
      <c r="K21" s="114"/>
      <c r="L21" s="115"/>
      <c r="M21" s="113"/>
      <c r="N21" s="114"/>
      <c r="O21" s="89"/>
      <c r="P21" s="90"/>
      <c r="Q21" s="90"/>
      <c r="R21" s="91"/>
      <c r="S21" s="92"/>
      <c r="T21" s="116"/>
      <c r="U21" s="117"/>
      <c r="V21" s="116"/>
      <c r="W21" s="118"/>
      <c r="X21" s="46"/>
      <c r="Y21" s="96"/>
    </row>
    <row r="22" spans="1:27" s="17" customFormat="1">
      <c r="A22" s="16"/>
      <c r="B22" s="64"/>
      <c r="C22" s="65"/>
      <c r="D22" s="66"/>
      <c r="E22" s="67"/>
      <c r="H22" s="119"/>
      <c r="I22" s="120"/>
      <c r="J22" s="121"/>
      <c r="K22" s="122"/>
      <c r="L22" s="123"/>
      <c r="M22" s="121"/>
      <c r="N22" s="122"/>
      <c r="O22" s="124"/>
      <c r="P22" s="125"/>
      <c r="Q22" s="125"/>
      <c r="R22" s="126"/>
      <c r="S22" s="127"/>
      <c r="T22" s="128"/>
      <c r="U22" s="129"/>
      <c r="V22" s="128"/>
      <c r="W22" s="130"/>
      <c r="X22" s="119"/>
      <c r="Y22" s="96"/>
    </row>
    <row r="23" spans="1:27">
      <c r="B23" s="29"/>
      <c r="C23" s="43"/>
      <c r="D23" s="44"/>
      <c r="E23" s="45"/>
      <c r="F23" s="8" t="s">
        <v>32</v>
      </c>
      <c r="G23" s="8" t="s">
        <v>33</v>
      </c>
      <c r="H23" s="131"/>
      <c r="I23" s="132"/>
      <c r="J23" s="133"/>
      <c r="K23" s="134"/>
      <c r="L23" s="135"/>
      <c r="M23" s="133"/>
      <c r="N23" s="134"/>
      <c r="O23" s="7"/>
      <c r="P23" s="8"/>
      <c r="Q23" s="8"/>
      <c r="S23" s="46"/>
      <c r="T23" s="76" t="s">
        <v>2</v>
      </c>
      <c r="U23" s="77" t="s">
        <v>34</v>
      </c>
      <c r="V23" s="76" t="s">
        <v>2</v>
      </c>
      <c r="W23" s="63" t="s">
        <v>34</v>
      </c>
      <c r="X23" s="77"/>
      <c r="Y23" s="96"/>
    </row>
    <row r="24" spans="1:27">
      <c r="B24" s="29"/>
      <c r="C24" s="43"/>
      <c r="D24" s="44"/>
      <c r="E24" s="45"/>
      <c r="F24" s="8"/>
      <c r="G24" s="8"/>
      <c r="H24" s="131"/>
      <c r="I24" s="132"/>
      <c r="J24" s="133"/>
      <c r="K24" s="134"/>
      <c r="L24" s="135"/>
      <c r="M24" s="133"/>
      <c r="N24" s="134"/>
      <c r="O24" s="7"/>
      <c r="P24" s="8"/>
      <c r="Q24" s="8"/>
      <c r="S24" s="46"/>
      <c r="T24" s="76" t="s">
        <v>35</v>
      </c>
      <c r="U24" s="77" t="s">
        <v>35</v>
      </c>
      <c r="V24" s="76" t="s">
        <v>5</v>
      </c>
      <c r="W24" s="63" t="s">
        <v>5</v>
      </c>
      <c r="X24" s="77"/>
      <c r="Y24" s="96"/>
    </row>
    <row r="25" spans="1:27">
      <c r="A25" s="136"/>
      <c r="B25" s="49" t="s">
        <v>36</v>
      </c>
      <c r="C25" s="43">
        <v>1.41E-2</v>
      </c>
      <c r="D25" s="44">
        <v>0.01</v>
      </c>
      <c r="E25" s="45"/>
      <c r="F25" s="137">
        <v>2149656276.6441803</v>
      </c>
      <c r="G25" s="87"/>
      <c r="H25" s="88"/>
      <c r="I25" s="81">
        <f>C25*F25</f>
        <v>30310153.500682943</v>
      </c>
      <c r="J25" s="82">
        <f>D25*F25</f>
        <v>21496562.766441803</v>
      </c>
      <c r="K25" s="83"/>
      <c r="L25" s="84">
        <f>I25/I$46</f>
        <v>7.3641265802709063E-2</v>
      </c>
      <c r="M25" s="85">
        <f>J25/(J$46+K$46)</f>
        <v>7.4802443644965633E-2</v>
      </c>
      <c r="N25" s="83"/>
      <c r="O25" s="89">
        <f t="shared" ref="O25:O45" si="2">O$16*L25</f>
        <v>30189984.019810334</v>
      </c>
      <c r="P25" s="90">
        <f t="shared" ref="P25:P45" si="3">($P$16+$Q$16)*M25</f>
        <v>21573458.026102878</v>
      </c>
      <c r="R25" s="15"/>
      <c r="S25" s="138"/>
      <c r="T25" s="139">
        <f>ROUND((O25/$F25),4)</f>
        <v>1.4E-2</v>
      </c>
      <c r="U25" s="140">
        <f>ROUND((P25/$F25),4)</f>
        <v>0.01</v>
      </c>
      <c r="V25" s="116"/>
      <c r="W25" s="118"/>
      <c r="X25" s="46"/>
      <c r="Y25" s="96"/>
    </row>
    <row r="26" spans="1:27">
      <c r="A26" s="136"/>
      <c r="B26" s="49" t="s">
        <v>37</v>
      </c>
      <c r="C26" s="43">
        <v>1.3100000000000001E-2</v>
      </c>
      <c r="D26" s="44">
        <v>9.4000000000000004E-3</v>
      </c>
      <c r="E26" s="45"/>
      <c r="F26" s="137">
        <v>5493556099.2764759</v>
      </c>
      <c r="G26" s="87"/>
      <c r="H26" s="88"/>
      <c r="I26" s="81">
        <f>C26*F26</f>
        <v>71965584.900521845</v>
      </c>
      <c r="J26" s="82">
        <f t="shared" ref="J26:J43" si="4">D26*F26</f>
        <v>51639427.333198875</v>
      </c>
      <c r="K26" s="83"/>
      <c r="L26" s="84">
        <f>I26/I$46</f>
        <v>0.17484691280719988</v>
      </c>
      <c r="M26" s="85">
        <f t="shared" ref="M26:M45" si="5">J26/(J$46+K$46)</f>
        <v>0.17969176723359878</v>
      </c>
      <c r="N26" s="83"/>
      <c r="O26" s="89">
        <f t="shared" si="2"/>
        <v>71680265.758934692</v>
      </c>
      <c r="P26" s="90">
        <f t="shared" si="3"/>
        <v>51824146.500475906</v>
      </c>
      <c r="R26" s="15"/>
      <c r="S26" s="138"/>
      <c r="T26" s="139">
        <f t="shared" ref="T26:T43" si="6">ROUND((O26/$F26),4)</f>
        <v>1.2999999999999999E-2</v>
      </c>
      <c r="U26" s="140">
        <f>ROUND((P26/$F26),4)</f>
        <v>9.4000000000000004E-3</v>
      </c>
      <c r="V26" s="116"/>
      <c r="W26" s="118"/>
      <c r="X26" s="46"/>
      <c r="Y26" s="96"/>
    </row>
    <row r="27" spans="1:27">
      <c r="A27" s="136"/>
      <c r="B27" s="49" t="s">
        <v>38</v>
      </c>
      <c r="C27" s="43">
        <v>1.21E-2</v>
      </c>
      <c r="D27" s="44">
        <v>8.8000000000000005E-3</v>
      </c>
      <c r="E27" s="45"/>
      <c r="F27" s="137">
        <v>5358500178.9455442</v>
      </c>
      <c r="G27" s="87"/>
      <c r="H27" s="88"/>
      <c r="I27" s="81">
        <f t="shared" ref="I27:I43" si="7">C27*F27</f>
        <v>64837852.165241085</v>
      </c>
      <c r="J27" s="82">
        <f t="shared" si="4"/>
        <v>47154801.574720792</v>
      </c>
      <c r="K27" s="83"/>
      <c r="L27" s="84">
        <f t="shared" ref="L27:L45" si="8">I27/I$46</f>
        <v>0.1575294399373362</v>
      </c>
      <c r="M27" s="85">
        <f t="shared" si="5"/>
        <v>0.1640864367809087</v>
      </c>
      <c r="N27" s="83"/>
      <c r="O27" s="89">
        <f t="shared" si="2"/>
        <v>64580792.067032859</v>
      </c>
      <c r="P27" s="90">
        <f t="shared" si="3"/>
        <v>47323478.807018377</v>
      </c>
      <c r="R27" s="15"/>
      <c r="S27" s="138"/>
      <c r="T27" s="139">
        <f t="shared" si="6"/>
        <v>1.21E-2</v>
      </c>
      <c r="U27" s="140">
        <f>ROUND((P27/$F27),4)</f>
        <v>8.8000000000000005E-3</v>
      </c>
      <c r="V27" s="116"/>
      <c r="W27" s="118"/>
      <c r="X27" s="46"/>
      <c r="Y27" s="96"/>
    </row>
    <row r="28" spans="1:27">
      <c r="A28" s="136"/>
      <c r="B28" s="49" t="s">
        <v>39</v>
      </c>
      <c r="C28" s="43">
        <v>1.04E-2</v>
      </c>
      <c r="D28" s="44">
        <v>8.0000000000000002E-3</v>
      </c>
      <c r="E28" s="45"/>
      <c r="F28" s="137">
        <v>2195850053.913743</v>
      </c>
      <c r="G28" s="87"/>
      <c r="H28" s="88"/>
      <c r="I28" s="81">
        <f t="shared" si="7"/>
        <v>22836840.560702927</v>
      </c>
      <c r="J28" s="82">
        <f t="shared" si="4"/>
        <v>17566800.431309946</v>
      </c>
      <c r="K28" s="83"/>
      <c r="L28" s="84">
        <f t="shared" si="8"/>
        <v>5.5484174495748405E-2</v>
      </c>
      <c r="M28" s="85">
        <f t="shared" si="5"/>
        <v>6.1127893494524722E-2</v>
      </c>
      <c r="N28" s="83"/>
      <c r="O28" s="89">
        <f t="shared" si="2"/>
        <v>22746300.231539357</v>
      </c>
      <c r="P28" s="90">
        <f t="shared" si="3"/>
        <v>17629638.555490833</v>
      </c>
      <c r="R28" s="15"/>
      <c r="S28" s="138"/>
      <c r="T28" s="139">
        <f t="shared" si="6"/>
        <v>1.04E-2</v>
      </c>
      <c r="U28" s="140">
        <f>ROUND((P28/$F28),4)</f>
        <v>8.0000000000000002E-3</v>
      </c>
      <c r="V28" s="116"/>
      <c r="W28" s="118"/>
      <c r="X28" s="46"/>
      <c r="Y28" s="96"/>
    </row>
    <row r="29" spans="1:27">
      <c r="A29" s="136"/>
      <c r="B29" s="49" t="s">
        <v>40</v>
      </c>
      <c r="C29" s="43">
        <v>3.1661999999999999</v>
      </c>
      <c r="D29" s="44">
        <v>2.4073000000000002</v>
      </c>
      <c r="E29" s="45"/>
      <c r="F29" s="137"/>
      <c r="G29" s="87">
        <v>7370047.1980790384</v>
      </c>
      <c r="H29" s="88"/>
      <c r="I29" s="81">
        <f>C29*G29</f>
        <v>23335043.438557852</v>
      </c>
      <c r="J29" s="82">
        <f>D29*G29</f>
        <v>17741914.619935669</v>
      </c>
      <c r="K29" s="83"/>
      <c r="L29" s="84">
        <f t="shared" si="8"/>
        <v>5.6694603553818411E-2</v>
      </c>
      <c r="M29" s="85">
        <f t="shared" si="5"/>
        <v>6.1737245295016209E-2</v>
      </c>
      <c r="N29" s="83"/>
      <c r="O29" s="89">
        <f t="shared" si="2"/>
        <v>23242527.90391735</v>
      </c>
      <c r="P29" s="90">
        <f t="shared" si="3"/>
        <v>17805379.144306716</v>
      </c>
      <c r="R29" s="15"/>
      <c r="S29" s="138"/>
      <c r="T29" s="139"/>
      <c r="U29" s="140"/>
      <c r="V29" s="139">
        <f>ROUND((O29/$G29),4)</f>
        <v>3.1536</v>
      </c>
      <c r="W29" s="141">
        <f>ROUND((P29/$G29),4)</f>
        <v>2.4159000000000002</v>
      </c>
      <c r="X29" s="46"/>
      <c r="Y29" s="96"/>
    </row>
    <row r="30" spans="1:27">
      <c r="A30" s="136"/>
      <c r="B30" s="49" t="s">
        <v>41</v>
      </c>
      <c r="C30" s="43">
        <v>0.5383</v>
      </c>
      <c r="D30" s="44">
        <v>0.40920000000000001</v>
      </c>
      <c r="E30" s="45"/>
      <c r="F30" s="137"/>
      <c r="G30" s="87">
        <v>84658.589139294432</v>
      </c>
      <c r="H30" s="88"/>
      <c r="I30" s="81">
        <f>C30*G30</f>
        <v>45571.718533682193</v>
      </c>
      <c r="J30" s="82">
        <f>D30*G30</f>
        <v>34642.294675799283</v>
      </c>
      <c r="K30" s="83"/>
      <c r="L30" s="84">
        <f t="shared" si="8"/>
        <v>1.1072062164084775E-4</v>
      </c>
      <c r="M30" s="85">
        <f t="shared" si="5"/>
        <v>1.2054616932824634E-4</v>
      </c>
      <c r="N30" s="83"/>
      <c r="O30" s="89">
        <f t="shared" si="2"/>
        <v>45391.042122441257</v>
      </c>
      <c r="P30" s="90">
        <f t="shared" si="3"/>
        <v>34766.213474971664</v>
      </c>
      <c r="R30" s="15"/>
      <c r="S30" s="138"/>
      <c r="T30" s="139"/>
      <c r="U30" s="140"/>
      <c r="V30" s="139">
        <f>ROUND((O30/$G30),4)</f>
        <v>0.53620000000000001</v>
      </c>
      <c r="W30" s="141">
        <f>ROUND((P30/$G30),4)</f>
        <v>0.41070000000000001</v>
      </c>
      <c r="X30" s="46"/>
      <c r="Y30" s="96"/>
      <c r="Z30" s="96"/>
    </row>
    <row r="31" spans="1:27">
      <c r="A31" s="136"/>
      <c r="B31" s="49" t="s">
        <v>42</v>
      </c>
      <c r="C31" s="43">
        <v>1.11E-2</v>
      </c>
      <c r="D31" s="44">
        <v>8.5000000000000006E-3</v>
      </c>
      <c r="E31" s="45"/>
      <c r="F31" s="137">
        <v>586475227.60225427</v>
      </c>
      <c r="G31" s="87"/>
      <c r="H31" s="88"/>
      <c r="I31" s="81">
        <f t="shared" si="7"/>
        <v>6509875.0263850223</v>
      </c>
      <c r="J31" s="82">
        <f t="shared" si="4"/>
        <v>4985039.4346191613</v>
      </c>
      <c r="K31" s="83"/>
      <c r="L31" s="84">
        <f t="shared" si="8"/>
        <v>1.581633155205352E-2</v>
      </c>
      <c r="M31" s="85">
        <f t="shared" si="5"/>
        <v>1.7346639805976477E-2</v>
      </c>
      <c r="N31" s="83"/>
      <c r="O31" s="89">
        <f t="shared" si="2"/>
        <v>6484065.5793147981</v>
      </c>
      <c r="P31" s="90">
        <f t="shared" si="3"/>
        <v>5002871.3971478017</v>
      </c>
      <c r="R31" s="15"/>
      <c r="S31" s="138"/>
      <c r="T31" s="139">
        <f t="shared" si="6"/>
        <v>1.11E-2</v>
      </c>
      <c r="U31" s="140">
        <f>ROUND((P31/$F31),4)</f>
        <v>8.5000000000000006E-3</v>
      </c>
      <c r="V31" s="139"/>
      <c r="W31" s="141"/>
      <c r="X31" s="46"/>
      <c r="Y31" s="96"/>
    </row>
    <row r="32" spans="1:27">
      <c r="A32" s="136"/>
      <c r="B32" s="49" t="s">
        <v>43</v>
      </c>
      <c r="C32" s="43">
        <v>4.0895000000000001</v>
      </c>
      <c r="D32" s="44">
        <v>3.0558999999999998</v>
      </c>
      <c r="E32" s="45"/>
      <c r="F32" s="137"/>
      <c r="G32" s="87">
        <v>2381559.2826160663</v>
      </c>
      <c r="H32" s="88"/>
      <c r="I32" s="81">
        <f>C32*G32</f>
        <v>9739386.6862584036</v>
      </c>
      <c r="J32" s="82">
        <f>D32*G32</f>
        <v>7277807.0117464364</v>
      </c>
      <c r="K32" s="83"/>
      <c r="L32" s="84">
        <f t="shared" si="8"/>
        <v>2.3662722912371943E-2</v>
      </c>
      <c r="M32" s="85">
        <f t="shared" si="5"/>
        <v>2.532487424942911E-2</v>
      </c>
      <c r="N32" s="83"/>
      <c r="O32" s="89">
        <f t="shared" si="2"/>
        <v>9700773.3205399197</v>
      </c>
      <c r="P32" s="90">
        <f t="shared" si="3"/>
        <v>7303840.4230416175</v>
      </c>
      <c r="R32" s="15"/>
      <c r="S32" s="138"/>
      <c r="T32" s="139"/>
      <c r="U32" s="140"/>
      <c r="V32" s="139">
        <f>ROUND((O32/$G32),4)</f>
        <v>4.0732999999999997</v>
      </c>
      <c r="W32" s="141">
        <f>ROUND((P32/$G32),4)</f>
        <v>3.0668000000000002</v>
      </c>
      <c r="X32" s="46"/>
      <c r="Y32" s="96"/>
    </row>
    <row r="33" spans="1:26">
      <c r="A33" s="136"/>
      <c r="B33" s="49" t="s">
        <v>44</v>
      </c>
      <c r="C33" s="43">
        <v>0.69520000000000004</v>
      </c>
      <c r="D33" s="44">
        <v>0.51949999999999996</v>
      </c>
      <c r="E33" s="45"/>
      <c r="F33" s="137"/>
      <c r="G33" s="87">
        <v>48279.127675355281</v>
      </c>
      <c r="H33" s="88"/>
      <c r="I33" s="81">
        <f>C33*G33</f>
        <v>33563.649559906997</v>
      </c>
      <c r="J33" s="82">
        <f>D33*G33</f>
        <v>25081.006827347068</v>
      </c>
      <c r="K33" s="83"/>
      <c r="L33" s="84">
        <f t="shared" si="8"/>
        <v>8.1545929435639406E-5</v>
      </c>
      <c r="M33" s="85">
        <f t="shared" si="5"/>
        <v>8.7275376075026827E-5</v>
      </c>
      <c r="N33" s="83"/>
      <c r="O33" s="89">
        <f t="shared" si="2"/>
        <v>33430.581070375476</v>
      </c>
      <c r="P33" s="90">
        <f t="shared" si="3"/>
        <v>25170.723986015841</v>
      </c>
      <c r="R33" s="15"/>
      <c r="S33" s="138"/>
      <c r="T33" s="139"/>
      <c r="U33" s="140"/>
      <c r="V33" s="139">
        <f>ROUND((O33/$G33),4)</f>
        <v>0.69240000000000002</v>
      </c>
      <c r="W33" s="141">
        <f>ROUND((P33/$G33),4)</f>
        <v>0.52139999999999997</v>
      </c>
      <c r="X33" s="46"/>
      <c r="Y33" s="96"/>
      <c r="Z33" s="96"/>
    </row>
    <row r="34" spans="1:26">
      <c r="A34" s="136"/>
      <c r="B34" s="49" t="s">
        <v>45</v>
      </c>
      <c r="C34" s="43">
        <v>8.6999999999999994E-3</v>
      </c>
      <c r="D34" s="44">
        <v>6.4000000000000003E-3</v>
      </c>
      <c r="E34" s="45"/>
      <c r="F34" s="137">
        <v>35792087.191938139</v>
      </c>
      <c r="G34" s="87"/>
      <c r="H34" s="88"/>
      <c r="I34" s="81">
        <f t="shared" si="7"/>
        <v>311391.15856986179</v>
      </c>
      <c r="J34" s="82">
        <f t="shared" si="4"/>
        <v>229069.35802840409</v>
      </c>
      <c r="K34" s="83"/>
      <c r="L34" s="84">
        <f t="shared" si="8"/>
        <v>7.5655304999824673E-4</v>
      </c>
      <c r="M34" s="85">
        <f t="shared" si="5"/>
        <v>7.971017474224973E-4</v>
      </c>
      <c r="N34" s="83"/>
      <c r="O34" s="89">
        <f t="shared" si="2"/>
        <v>310156.59821460594</v>
      </c>
      <c r="P34" s="90">
        <f t="shared" si="3"/>
        <v>229888.76101656404</v>
      </c>
      <c r="R34" s="15"/>
      <c r="S34" s="138"/>
      <c r="T34" s="139">
        <f t="shared" si="6"/>
        <v>8.6999999999999994E-3</v>
      </c>
      <c r="U34" s="140">
        <f>ROUND((P34/$F34),4)</f>
        <v>6.4000000000000003E-3</v>
      </c>
      <c r="V34" s="139"/>
      <c r="W34" s="141"/>
      <c r="X34" s="46"/>
      <c r="Y34" s="96"/>
    </row>
    <row r="35" spans="1:26">
      <c r="A35" s="142"/>
      <c r="B35" s="49" t="s">
        <v>46</v>
      </c>
      <c r="C35" s="43">
        <v>1.7376</v>
      </c>
      <c r="D35" s="44">
        <v>1.0328999999999999</v>
      </c>
      <c r="E35" s="45"/>
      <c r="F35" s="137"/>
      <c r="G35" s="87">
        <v>224270.04355807469</v>
      </c>
      <c r="H35" s="88"/>
      <c r="I35" s="81">
        <f>C35*G35</f>
        <v>389691.62768651056</v>
      </c>
      <c r="J35" s="82">
        <f>D35*G35</f>
        <v>231648.52799113531</v>
      </c>
      <c r="K35" s="83"/>
      <c r="L35" s="84">
        <f t="shared" si="8"/>
        <v>9.4679113831957519E-4</v>
      </c>
      <c r="M35" s="85">
        <f t="shared" si="5"/>
        <v>8.0607658762760995E-4</v>
      </c>
      <c r="N35" s="83"/>
      <c r="O35" s="89">
        <f t="shared" si="2"/>
        <v>388146.63252182305</v>
      </c>
      <c r="P35" s="90">
        <f t="shared" si="3"/>
        <v>232477.15691676948</v>
      </c>
      <c r="R35" s="15"/>
      <c r="S35" s="138"/>
      <c r="T35" s="139"/>
      <c r="U35" s="140"/>
      <c r="V35" s="139">
        <f>ROUND((O35/$G35),4)</f>
        <v>1.7306999999999999</v>
      </c>
      <c r="W35" s="141">
        <f>ROUND((P35/$G35),4)</f>
        <v>1.0366</v>
      </c>
      <c r="X35" s="46"/>
      <c r="Y35" s="96"/>
    </row>
    <row r="36" spans="1:26">
      <c r="A36" s="142"/>
      <c r="B36" s="49" t="s">
        <v>47</v>
      </c>
      <c r="C36" s="43">
        <v>7.6E-3</v>
      </c>
      <c r="D36" s="44">
        <v>5.7999999999999996E-3</v>
      </c>
      <c r="E36" s="45"/>
      <c r="F36" s="137">
        <v>91425235.739970684</v>
      </c>
      <c r="G36" s="87"/>
      <c r="H36" s="88"/>
      <c r="I36" s="81">
        <f t="shared" si="7"/>
        <v>694831.79162377724</v>
      </c>
      <c r="J36" s="82">
        <f t="shared" si="4"/>
        <v>530266.3672918299</v>
      </c>
      <c r="K36" s="83"/>
      <c r="L36" s="84">
        <f t="shared" si="8"/>
        <v>1.6881568301521871E-3</v>
      </c>
      <c r="M36" s="85">
        <f t="shared" si="5"/>
        <v>1.8451889489090308E-3</v>
      </c>
      <c r="N36" s="83"/>
      <c r="O36" s="89">
        <f t="shared" si="2"/>
        <v>692077.01917792554</v>
      </c>
      <c r="P36" s="90">
        <f t="shared" si="3"/>
        <v>532163.18077059195</v>
      </c>
      <c r="Q36" s="118"/>
      <c r="R36" s="15"/>
      <c r="S36" s="138"/>
      <c r="T36" s="139">
        <f t="shared" si="6"/>
        <v>7.6E-3</v>
      </c>
      <c r="U36" s="140">
        <f>ROUND((P36/$F36),4)</f>
        <v>5.7999999999999996E-3</v>
      </c>
      <c r="V36" s="139"/>
      <c r="W36" s="141"/>
      <c r="X36" s="46"/>
      <c r="Y36" s="96"/>
    </row>
    <row r="37" spans="1:26">
      <c r="A37" s="142"/>
      <c r="B37" s="49" t="s">
        <v>48</v>
      </c>
      <c r="C37" s="43">
        <v>7.6E-3</v>
      </c>
      <c r="D37" s="44">
        <v>5.7999999999999996E-3</v>
      </c>
      <c r="E37" s="45"/>
      <c r="F37" s="137">
        <v>12485617.699860625</v>
      </c>
      <c r="G37" s="87"/>
      <c r="H37" s="88"/>
      <c r="I37" s="81">
        <f t="shared" si="7"/>
        <v>94890.694518940756</v>
      </c>
      <c r="J37" s="82">
        <f t="shared" si="4"/>
        <v>72416.582659191627</v>
      </c>
      <c r="K37" s="83"/>
      <c r="L37" s="84">
        <f t="shared" si="8"/>
        <v>2.3054554498100891E-4</v>
      </c>
      <c r="M37" s="85">
        <f t="shared" si="5"/>
        <v>2.5199086022168794E-4</v>
      </c>
      <c r="N37" s="83"/>
      <c r="O37" s="89">
        <f t="shared" si="2"/>
        <v>94514.485091307026</v>
      </c>
      <c r="P37" s="90">
        <f t="shared" si="3"/>
        <v>72675.62369695415</v>
      </c>
      <c r="R37" s="15"/>
      <c r="S37" s="138"/>
      <c r="T37" s="139">
        <f t="shared" si="6"/>
        <v>7.6E-3</v>
      </c>
      <c r="U37" s="140">
        <f>ROUND((P37/$F37),4)</f>
        <v>5.7999999999999996E-3</v>
      </c>
      <c r="V37" s="139"/>
      <c r="W37" s="141"/>
      <c r="X37" s="46"/>
      <c r="Y37" s="96"/>
    </row>
    <row r="38" spans="1:26">
      <c r="A38" s="142"/>
      <c r="B38" s="49" t="s">
        <v>49</v>
      </c>
      <c r="C38" s="43">
        <v>1.4500000000000001E-2</v>
      </c>
      <c r="D38" s="44">
        <v>1.04E-2</v>
      </c>
      <c r="E38" s="45"/>
      <c r="F38" s="137">
        <v>123206495.58779468</v>
      </c>
      <c r="G38" s="87"/>
      <c r="H38" s="88"/>
      <c r="I38" s="81">
        <f t="shared" si="7"/>
        <v>1786494.186023023</v>
      </c>
      <c r="J38" s="82">
        <f t="shared" si="4"/>
        <v>1281347.5541130647</v>
      </c>
      <c r="K38" s="83"/>
      <c r="L38" s="84">
        <f t="shared" si="8"/>
        <v>4.3404495858112863E-3</v>
      </c>
      <c r="M38" s="85">
        <f t="shared" si="5"/>
        <v>4.4587559996235723E-3</v>
      </c>
      <c r="N38" s="83"/>
      <c r="O38" s="89">
        <f t="shared" si="2"/>
        <v>1779411.342351133</v>
      </c>
      <c r="P38" s="90">
        <f t="shared" si="3"/>
        <v>1285931.0567855677</v>
      </c>
      <c r="R38" s="15"/>
      <c r="S38" s="138"/>
      <c r="T38" s="139">
        <f t="shared" si="6"/>
        <v>1.44E-2</v>
      </c>
      <c r="U38" s="140">
        <f>ROUND((P38/$F38),4)</f>
        <v>1.04E-2</v>
      </c>
      <c r="V38" s="139"/>
      <c r="W38" s="141"/>
      <c r="X38" s="46"/>
      <c r="Y38" s="96"/>
    </row>
    <row r="39" spans="1:26">
      <c r="A39" s="142"/>
      <c r="B39" s="49" t="s">
        <v>50</v>
      </c>
      <c r="C39" s="43">
        <v>1.12E-2</v>
      </c>
      <c r="D39" s="44">
        <v>8.3999999999999995E-3</v>
      </c>
      <c r="E39" s="45"/>
      <c r="F39" s="137">
        <v>42685254.588755839</v>
      </c>
      <c r="G39" s="87"/>
      <c r="H39" s="88"/>
      <c r="I39" s="81">
        <f t="shared" si="7"/>
        <v>478074.85139406536</v>
      </c>
      <c r="J39" s="82">
        <f t="shared" si="4"/>
        <v>358556.13854554901</v>
      </c>
      <c r="K39" s="83"/>
      <c r="L39" s="84">
        <f t="shared" si="8"/>
        <v>1.1615261930068334E-3</v>
      </c>
      <c r="M39" s="85">
        <f t="shared" si="5"/>
        <v>1.2476820428696572E-3</v>
      </c>
      <c r="N39" s="83"/>
      <c r="O39" s="89">
        <f t="shared" si="2"/>
        <v>476179.44671691715</v>
      </c>
      <c r="P39" s="90">
        <f t="shared" si="3"/>
        <v>359838.7281239896</v>
      </c>
      <c r="R39" s="15"/>
      <c r="S39" s="138"/>
      <c r="T39" s="139">
        <f t="shared" si="6"/>
        <v>1.12E-2</v>
      </c>
      <c r="U39" s="140">
        <f>ROUND((P39/$F39),4)</f>
        <v>8.3999999999999995E-3</v>
      </c>
      <c r="V39" s="139"/>
      <c r="W39" s="141"/>
      <c r="X39" s="46"/>
      <c r="Y39" s="96"/>
    </row>
    <row r="40" spans="1:26">
      <c r="A40" s="142"/>
      <c r="B40" s="49" t="s">
        <v>51</v>
      </c>
      <c r="C40" s="43">
        <v>3.7677999999999998</v>
      </c>
      <c r="D40" s="44">
        <v>2.8067000000000002</v>
      </c>
      <c r="E40" s="45"/>
      <c r="F40" s="137"/>
      <c r="G40" s="87">
        <v>340340.5879800301</v>
      </c>
      <c r="H40" s="88"/>
      <c r="I40" s="81">
        <f>C40*G40</f>
        <v>1282335.2673911573</v>
      </c>
      <c r="J40" s="82">
        <f>D40*G40</f>
        <v>955233.92828355054</v>
      </c>
      <c r="K40" s="83"/>
      <c r="L40" s="84">
        <f t="shared" si="8"/>
        <v>3.1155497867080243E-3</v>
      </c>
      <c r="M40" s="85">
        <f t="shared" si="5"/>
        <v>3.3239654573863188E-3</v>
      </c>
      <c r="N40" s="83"/>
      <c r="O40" s="89">
        <f t="shared" si="2"/>
        <v>1277251.2428782638</v>
      </c>
      <c r="P40" s="90">
        <f t="shared" si="3"/>
        <v>958650.89134645939</v>
      </c>
      <c r="R40" s="15"/>
      <c r="S40" s="138"/>
      <c r="T40" s="139"/>
      <c r="U40" s="140"/>
      <c r="V40" s="139">
        <f>ROUND((O40/$G40),4)</f>
        <v>3.7528999999999999</v>
      </c>
      <c r="W40" s="141">
        <f>ROUND((P40/$G40),4)</f>
        <v>2.8167</v>
      </c>
      <c r="X40" s="46"/>
      <c r="Y40" s="96"/>
    </row>
    <row r="41" spans="1:26">
      <c r="A41" s="142"/>
      <c r="B41" s="49" t="s">
        <v>52</v>
      </c>
      <c r="C41" s="43">
        <v>0.64049999999999996</v>
      </c>
      <c r="D41" s="44">
        <v>0.47710000000000002</v>
      </c>
      <c r="E41" s="45"/>
      <c r="F41" s="137"/>
      <c r="G41" s="87">
        <v>4721.3925675412283</v>
      </c>
      <c r="H41" s="88"/>
      <c r="I41" s="81">
        <f>C41*G41</f>
        <v>3024.0519395101564</v>
      </c>
      <c r="J41" s="82">
        <f>D41*G41</f>
        <v>2252.5763939739199</v>
      </c>
      <c r="K41" s="83"/>
      <c r="L41" s="84">
        <f t="shared" si="8"/>
        <v>7.3472083430276116E-6</v>
      </c>
      <c r="M41" s="85">
        <f t="shared" si="5"/>
        <v>7.8383795863986193E-6</v>
      </c>
      <c r="N41" s="83"/>
      <c r="O41" s="89">
        <f t="shared" si="2"/>
        <v>3012.0625989845612</v>
      </c>
      <c r="P41" s="90">
        <f t="shared" si="3"/>
        <v>2260.6340750368404</v>
      </c>
      <c r="R41" s="15"/>
      <c r="S41" s="138"/>
      <c r="T41" s="139"/>
      <c r="U41" s="140"/>
      <c r="V41" s="139">
        <f>ROUND((O41/$G41),4)</f>
        <v>0.63800000000000001</v>
      </c>
      <c r="W41" s="141">
        <f>ROUND((P41/$G41),4)</f>
        <v>0.4788</v>
      </c>
      <c r="X41" s="46"/>
      <c r="Y41" s="96"/>
      <c r="Z41" s="96"/>
    </row>
    <row r="42" spans="1:26">
      <c r="A42" s="142"/>
      <c r="B42" s="49" t="s">
        <v>53</v>
      </c>
      <c r="C42" s="43">
        <v>1.3899999999999999E-2</v>
      </c>
      <c r="D42" s="44">
        <v>0.01</v>
      </c>
      <c r="E42" s="45"/>
      <c r="F42" s="137">
        <v>357623068.74825633</v>
      </c>
      <c r="G42" s="87"/>
      <c r="H42" s="88"/>
      <c r="I42" s="81">
        <f t="shared" si="7"/>
        <v>4970960.6556007629</v>
      </c>
      <c r="J42" s="82">
        <f t="shared" si="4"/>
        <v>3576230.6874825633</v>
      </c>
      <c r="K42" s="83"/>
      <c r="L42" s="84">
        <f t="shared" si="8"/>
        <v>1.2077399572577438E-2</v>
      </c>
      <c r="M42" s="85">
        <f t="shared" si="5"/>
        <v>1.2444352028195931E-2</v>
      </c>
      <c r="N42" s="83"/>
      <c r="O42" s="89">
        <f t="shared" si="2"/>
        <v>4951252.4821859291</v>
      </c>
      <c r="P42" s="90">
        <f t="shared" si="3"/>
        <v>3589023.2064684909</v>
      </c>
      <c r="R42" s="15"/>
      <c r="S42" s="138"/>
      <c r="T42" s="139">
        <f t="shared" si="6"/>
        <v>1.38E-2</v>
      </c>
      <c r="U42" s="140">
        <f>ROUND((P42/$F42),4)</f>
        <v>0.01</v>
      </c>
      <c r="V42" s="139"/>
      <c r="W42" s="141"/>
      <c r="X42" s="46"/>
      <c r="Y42" s="96"/>
    </row>
    <row r="43" spans="1:26">
      <c r="A43" s="142"/>
      <c r="B43" s="49" t="s">
        <v>54</v>
      </c>
      <c r="C43" s="43">
        <v>1.0999999999999999E-2</v>
      </c>
      <c r="D43" s="44">
        <v>8.3000000000000001E-3</v>
      </c>
      <c r="E43" s="45"/>
      <c r="F43" s="137">
        <v>124866497.45385723</v>
      </c>
      <c r="G43" s="87"/>
      <c r="H43" s="88"/>
      <c r="I43" s="81">
        <f t="shared" si="7"/>
        <v>1373531.4719924293</v>
      </c>
      <c r="J43" s="82">
        <f t="shared" si="4"/>
        <v>1036391.9288670151</v>
      </c>
      <c r="K43" s="83"/>
      <c r="L43" s="84">
        <f t="shared" si="8"/>
        <v>3.3371192334971734E-3</v>
      </c>
      <c r="M43" s="85">
        <f t="shared" si="5"/>
        <v>3.6063741769077401E-3</v>
      </c>
      <c r="N43" s="83"/>
      <c r="O43" s="89">
        <f t="shared" si="2"/>
        <v>1368085.8854516749</v>
      </c>
      <c r="P43" s="90">
        <f t="shared" si="3"/>
        <v>1040099.2018551079</v>
      </c>
      <c r="S43" s="46"/>
      <c r="T43" s="139">
        <f t="shared" si="6"/>
        <v>1.0999999999999999E-2</v>
      </c>
      <c r="U43" s="140">
        <f>ROUND((P43/$F43),4)</f>
        <v>8.3000000000000001E-3</v>
      </c>
      <c r="V43" s="139"/>
      <c r="W43" s="141"/>
      <c r="X43" s="46"/>
      <c r="Y43" s="96"/>
    </row>
    <row r="44" spans="1:26">
      <c r="A44" s="142"/>
      <c r="B44" s="49" t="s">
        <v>55</v>
      </c>
      <c r="C44" s="43">
        <v>3.2450000000000001</v>
      </c>
      <c r="D44" s="44">
        <v>2.4779</v>
      </c>
      <c r="E44" s="45"/>
      <c r="F44" s="137"/>
      <c r="G44" s="87">
        <v>676928.08733295149</v>
      </c>
      <c r="H44" s="88"/>
      <c r="I44" s="81">
        <f>C44*G44</f>
        <v>2196631.6433954276</v>
      </c>
      <c r="J44" s="82">
        <f>D44*G44</f>
        <v>1677360.1076023204</v>
      </c>
      <c r="K44" s="83"/>
      <c r="L44" s="84">
        <f t="shared" si="8"/>
        <v>5.3369157209408229E-3</v>
      </c>
      <c r="M44" s="85">
        <f t="shared" si="5"/>
        <v>5.8367766179394862E-3</v>
      </c>
      <c r="N44" s="83"/>
      <c r="O44" s="89">
        <f t="shared" si="2"/>
        <v>2187922.7437770464</v>
      </c>
      <c r="P44" s="90">
        <f t="shared" si="3"/>
        <v>1683360.1850296087</v>
      </c>
      <c r="S44" s="46"/>
      <c r="T44" s="116"/>
      <c r="U44" s="117"/>
      <c r="V44" s="139">
        <f>ROUND((O44/$G44),4)</f>
        <v>3.2321</v>
      </c>
      <c r="W44" s="141">
        <f>ROUND((P44/$G44),4)</f>
        <v>2.4868000000000001</v>
      </c>
      <c r="X44" s="46"/>
      <c r="Y44" s="96"/>
    </row>
    <row r="45" spans="1:26">
      <c r="B45" s="143" t="s">
        <v>56</v>
      </c>
      <c r="C45" s="144">
        <v>0.55159999999999998</v>
      </c>
      <c r="D45" s="145">
        <v>0.42120000000000002</v>
      </c>
      <c r="E45" s="146"/>
      <c r="F45" s="147"/>
      <c r="G45" s="148">
        <v>4037.8807716096735</v>
      </c>
      <c r="H45" s="149"/>
      <c r="I45" s="150">
        <f>C45*G45</f>
        <v>2227.295033619896</v>
      </c>
      <c r="J45" s="151">
        <f>D45*G45</f>
        <v>1700.7553810019945</v>
      </c>
      <c r="K45" s="152"/>
      <c r="L45" s="153">
        <f t="shared" si="8"/>
        <v>5.4114152073878769E-6</v>
      </c>
      <c r="M45" s="154">
        <f t="shared" si="5"/>
        <v>5.9181860804220018E-6</v>
      </c>
      <c r="N45" s="152"/>
      <c r="O45" s="155">
        <f t="shared" si="2"/>
        <v>2218.4645640568101</v>
      </c>
      <c r="P45" s="156">
        <f t="shared" si="3"/>
        <v>1706.839145558358</v>
      </c>
      <c r="Q45" s="157"/>
      <c r="R45" s="157"/>
      <c r="S45" s="149"/>
      <c r="T45" s="143"/>
      <c r="U45" s="149"/>
      <c r="V45" s="158">
        <f>ROUND((O45/$G45),4)</f>
        <v>0.5494</v>
      </c>
      <c r="W45" s="159">
        <f>ROUND((P45/$G45),4)</f>
        <v>0.42270000000000002</v>
      </c>
      <c r="X45" s="149"/>
      <c r="Y45" s="96"/>
      <c r="Z45" s="96"/>
    </row>
    <row r="46" spans="1:26">
      <c r="B46" s="1" t="s">
        <v>57</v>
      </c>
      <c r="F46" s="160"/>
      <c r="I46" s="133">
        <f>SUM(I18:I45)</f>
        <v>411591967.76826608</v>
      </c>
      <c r="J46" s="133">
        <f t="shared" ref="J46:K46" si="9">SUM(J18:J45)</f>
        <v>199301243.08925208</v>
      </c>
      <c r="K46" s="133">
        <f t="shared" si="9"/>
        <v>88076571.310379088</v>
      </c>
      <c r="O46" s="133">
        <f>SUM(O18:O45)</f>
        <v>409960145.18125969</v>
      </c>
      <c r="P46" s="133">
        <f>SUM(P18:P45)</f>
        <v>200014162.68503267</v>
      </c>
      <c r="Q46" s="133">
        <f>SUM(Q18:Q45)</f>
        <v>88391629.624331579</v>
      </c>
      <c r="R46" s="91">
        <f>SUM(O46:Q46)</f>
        <v>698365937.49062395</v>
      </c>
      <c r="T46" s="161"/>
      <c r="U46" s="161"/>
    </row>
    <row r="47" spans="1:26">
      <c r="F47" s="160"/>
      <c r="T47" s="161"/>
      <c r="U47" s="161"/>
    </row>
    <row r="48" spans="1:26">
      <c r="F48" s="160"/>
      <c r="T48" s="161"/>
      <c r="U48" s="161"/>
    </row>
    <row r="49" spans="8:21">
      <c r="T49" s="161"/>
      <c r="U49" s="161"/>
    </row>
    <row r="51" spans="8:21">
      <c r="T51" s="161"/>
      <c r="U51" s="161"/>
    </row>
    <row r="52" spans="8:21">
      <c r="T52" s="161"/>
      <c r="U52" s="161"/>
    </row>
    <row r="55" spans="8:21">
      <c r="H55" s="162"/>
      <c r="I55" s="162"/>
      <c r="J55" s="162"/>
      <c r="K55" s="162"/>
      <c r="L55" s="162"/>
      <c r="M55" s="162"/>
      <c r="N55" s="162"/>
    </row>
    <row r="56" spans="8:21">
      <c r="H56" s="162"/>
      <c r="I56" s="162"/>
      <c r="J56" s="162"/>
      <c r="K56" s="162"/>
      <c r="L56" s="162"/>
      <c r="M56" s="162"/>
      <c r="N56" s="162"/>
    </row>
    <row r="57" spans="8:21">
      <c r="H57" s="162"/>
      <c r="I57" s="162"/>
      <c r="J57" s="162"/>
      <c r="K57" s="162"/>
      <c r="L57" s="162"/>
      <c r="M57" s="162"/>
      <c r="N57" s="162"/>
    </row>
  </sheetData>
  <mergeCells count="8">
    <mergeCell ref="T13:U13"/>
    <mergeCell ref="V13:X13"/>
    <mergeCell ref="O12:S12"/>
    <mergeCell ref="C12:E12"/>
    <mergeCell ref="F12:H12"/>
    <mergeCell ref="I12:K12"/>
    <mergeCell ref="L12:N12"/>
    <mergeCell ref="T12:X1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A9886C0063524695E58E529275A6AB" ma:contentTypeVersion="61" ma:contentTypeDescription="Create a new document." ma:contentTypeScope="" ma:versionID="a2b7de961a068f03afd7180567756033">
  <xsd:schema xmlns:xsd="http://www.w3.org/2001/XMLSchema" xmlns:xs="http://www.w3.org/2001/XMLSchema" xmlns:p="http://schemas.microsoft.com/office/2006/metadata/properties" xmlns:ns2="7e651a3a-8d05-4ee0-9344-b668032e30e0" xmlns:ns3="1f5e108a-442b-424d-88d6-fdac133e65d6" targetNamespace="http://schemas.microsoft.com/office/2006/metadata/properties" ma:root="true" ma:fieldsID="bee6546716fc36b2e7fd245bcccf69dd" ns2:_="" ns3:_="">
    <xsd:import namespace="7e651a3a-8d05-4ee0-9344-b668032e30e0"/>
    <xsd:import namespace="1f5e108a-442b-424d-88d6-fdac133e65d6"/>
    <xsd:element name="properties">
      <xsd:complexType>
        <xsd:sequence>
          <xsd:element name="documentManagement">
            <xsd:complexType>
              <xsd:all>
                <xsd:element ref="ns2:RA" minOccurs="0"/>
                <xsd:element ref="ns2:DraftReady" minOccurs="0"/>
                <xsd:element ref="ns2:TitleofExhibit" minOccurs="0"/>
                <xsd:element ref="ns2:TypeofDocument" minOccurs="0"/>
                <xsd:element ref="ns2:CaseNumber_x002f_DocketNumber" minOccurs="0"/>
                <xsd:element ref="ns2:RAContact" minOccurs="0"/>
                <xsd:element ref="ns2:Applicant" minOccurs="0"/>
                <xsd:element ref="ns2:Applicant0" minOccurs="0"/>
                <xsd:element ref="ns2:IssueDate" minOccurs="0"/>
                <xsd:element ref="ns2:DocumentType" minOccurs="0"/>
                <xsd:element ref="ns2:Docket" minOccurs="0"/>
                <xsd:element ref="ns2:Author0" minOccurs="0"/>
                <xsd:element ref="ns2:RAApproved" minOccurs="0"/>
                <xsd:element ref="ns2:Strategic" minOccurs="0"/>
                <xsd:element ref="ns2:Legal_x0020_Review" minOccurs="0"/>
                <xsd:element ref="ns2:Formatted" minOccurs="0"/>
                <xsd:element ref="ns2:PDF" minOccurs="0"/>
                <xsd:element ref="ns2:Confidential" minOccurs="0"/>
                <xsd:element ref="ns2:RADirectorApproved" minOccurs="0"/>
                <xsd:element ref="ns2:Witness" minOccurs="0"/>
                <xsd:element ref="ns2:Witness_x0020_Approved" minOccurs="0"/>
                <xsd:element ref="ns2:RRA" minOccurs="0"/>
                <xsd:element ref="ns2:Allmapsinthefolder" minOccurs="0"/>
                <xsd:element ref="ns2:MegafileReady" minOccurs="0"/>
                <xsd:element ref="ns2:ReadyforPrinting" minOccurs="0"/>
                <xsd:element ref="ns2:PRINTED" minOccurs="0"/>
                <xsd:element ref="ns2:AcceptedService_x002d_Legal" minOccurs="0"/>
                <xsd:element ref="ns2:Issue" minOccurs="0"/>
                <xsd:element ref="ns2:IssueNo_x002e_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LengthInSeconds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2:RegLead" minOccurs="0"/>
                <xsd:element ref="ns2:MDReview" minOccurs="0"/>
                <xsd:element ref="ns2:MatchingIR" minOccurs="0"/>
                <xsd:element ref="ns2:MediaServiceLocation" minOccurs="0"/>
                <xsd:element ref="ns2:JeffSmithApproval" minOccurs="0"/>
                <xsd:element ref="ns2:MediaServiceBillingMetadata" minOccurs="0"/>
                <xsd:element ref="ns2:Attachment" minOccurs="0"/>
                <xsd:element ref="ns2:UpdatedTempl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651a3a-8d05-4ee0-9344-b668032e30e0" elementFormDefault="qualified">
    <xsd:import namespace="http://schemas.microsoft.com/office/2006/documentManagement/types"/>
    <xsd:import namespace="http://schemas.microsoft.com/office/infopath/2007/PartnerControls"/>
    <xsd:element name="RA" ma:index="3" nillable="true" ma:displayName="RA" ma:format="Dropdown" ma:list="UserInfo" ma:SharePointGroup="0" ma:internalName="RA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raftReady" ma:index="4" nillable="true" ma:displayName="Draft Ready" ma:format="Dropdown" ma:internalName="DraftReady">
      <xsd:simpleType>
        <xsd:restriction base="dms:Choice">
          <xsd:enumeration value="No"/>
          <xsd:enumeration value="Almost"/>
          <xsd:enumeration value="Regulatory to Review"/>
          <xsd:enumeration value="Legal to Review"/>
          <xsd:enumeration value="LOB Review Required"/>
          <xsd:enumeration value="Ready"/>
          <xsd:enumeration value="Witness Ready"/>
          <xsd:enumeration value="Director to Review"/>
        </xsd:restriction>
      </xsd:simpleType>
    </xsd:element>
    <xsd:element name="TitleofExhibit" ma:index="5" nillable="true" ma:displayName="Title of Exhibit" ma:format="Dropdown" ma:internalName="TitleofExhibit">
      <xsd:simpleType>
        <xsd:restriction base="dms:Text">
          <xsd:maxLength value="255"/>
        </xsd:restriction>
      </xsd:simpleType>
    </xsd:element>
    <xsd:element name="TypeofDocument" ma:index="6" nillable="true" ma:displayName="Type of Document" ma:format="Dropdown" ma:internalName="TypeofDocument">
      <xsd:simpleType>
        <xsd:restriction base="dms:Choice">
          <xsd:enumeration value="Draft"/>
          <xsd:enumeration value="Ready"/>
          <xsd:enumeration value="Choice 3"/>
        </xsd:restriction>
      </xsd:simpleType>
    </xsd:element>
    <xsd:element name="CaseNumber_x002f_DocketNumber" ma:index="7" nillable="true" ma:displayName="Case Number" ma:format="Dropdown" ma:internalName="CaseNumber_x002f_DocketNumber">
      <xsd:simpleType>
        <xsd:restriction base="dms:Note"/>
      </xsd:simpleType>
    </xsd:element>
    <xsd:element name="RAContact" ma:index="8" nillable="true" ma:displayName="Director Contact" ma:description="Reg Affairs Advisor accountable for the File/Folder " ma:format="Dropdown" ma:internalName="RAContact">
      <xsd:simpleType>
        <xsd:union memberTypes="dms:Text">
          <xsd:simpleType>
            <xsd:restriction base="dms:Choice">
              <xsd:enumeration value="BURKE Kathleen"/>
              <xsd:enumeration value="CATALANO Pasquale"/>
              <xsd:enumeration value="SMITH Jeffrey"/>
              <xsd:enumeration value="BHANDARI Melanie"/>
              <xsd:enumeration value="AKSELRUD Uri"/>
              <xsd:enumeration value="ZBARCEA Alex"/>
              <xsd:enumeration value="ANDREY Elise"/>
              <xsd:enumeration value="SAVULAK Jason"/>
              <xsd:enumeration value="BEN-SHLOMO Oren"/>
              <xsd:enumeration value="BASEL Jarrad"/>
            </xsd:restriction>
          </xsd:simpleType>
        </xsd:union>
      </xsd:simpleType>
    </xsd:element>
    <xsd:element name="Applicant" ma:index="9" nillable="true" ma:displayName="Authoring Party" ma:default="Hydro One Networks Inc. - HONI" ma:format="Dropdown" ma:internalName="Applicant">
      <xsd:simpleType>
        <xsd:union memberTypes="dms:Text">
          <xsd:simpleType>
            <xsd:restriction base="dms:Choice">
              <xsd:enumeration value="Hydro One Networks Inc. - HONI"/>
              <xsd:enumeration value="Ontario Energy Board - OEB"/>
              <xsd:enumeration value="Canada Energy Regulator - CER"/>
              <xsd:enumeration value="Algoma Power Inc. - API"/>
              <xsd:enumeration value="Anwaatin"/>
              <xsd:enumeration value="Association of Major Power Consumers in Ontario - AMPCO"/>
              <xsd:enumeration value="Association of Power Producers of Ontario - APPrO"/>
              <xsd:enumeration value="Atikokan Hydro Inc. - AHI"/>
              <xsd:enumeration value="Attawapiskat First Nation - AFN"/>
              <xsd:enumeration value="Attawapiskat Power Corporation - APC"/>
              <xsd:enumeration value="Bluewater Power Distribution Corporation - BPDC"/>
              <xsd:enumeration value="Brant County Power Inc. - BCP"/>
              <xsd:enumeration value="Brantford Power Inc. - BPI"/>
              <xsd:enumeration value="Building Owners and Managers Association - BOMA"/>
              <xsd:enumeration value="Burlington Hydro Inc. - BHI"/>
              <xsd:enumeration value="Cambridge and North Dumfries Hydro Inc. - CND Hydro"/>
              <xsd:enumeration value="Canadian Energy Efficiency Alliance - CEEA"/>
              <xsd:enumeration value="Canadian Manufacturers and Exporters - CME"/>
              <xsd:enumeration value="Canadian Niagara Power Inc. - CNP"/>
              <xsd:enumeration value="Centre Wellington Hydro Ltd. - CWHL"/>
              <xsd:enumeration value="Chapleau Public Utilities Corporation - CPUC"/>
              <xsd:enumeration value="Chatham-Kent Hydro Inc. - CKH"/>
              <xsd:enumeration value="Clinton Power Corporation - CPC"/>
              <xsd:enumeration value="Coalition of Large Distributors - CLD"/>
              <xsd:enumeration value="COLLUS Power Corporation - COLLUS"/>
              <xsd:enumeration value="Consumers Council of Canada - CCC"/>
              <xsd:enumeration value="Cooperative Hydro Embrun Inc. - CHE"/>
              <xsd:enumeration value="Cornwall Street Railway Light and Power Company Limited - CRLP"/>
              <xsd:enumeration value="Corporation of the City of Kitchener - CCK"/>
              <xsd:enumeration value="Dubreuil Forest Products Ltd. - DFP"/>
              <xsd:enumeration value="E.L.K. Energy Inc. - ELK Energy"/>
              <xsd:enumeration value="Electric Vehicle Society - EVS"/>
              <xsd:enumeration value="Electrical Contractors Association of Ontario - ECAO"/>
              <xsd:enumeration value="Electricity Distributors Association - EDA"/>
              <xsd:enumeration value="Enbridge Gas Distribution - EGDI"/>
              <xsd:enumeration value="Energy Cost Management Inc. - ECMI"/>
              <xsd:enumeration value="Energy Probe"/>
              <xsd:enumeration value="Enersource Hydro Mississauga Inc."/>
              <xsd:enumeration value="Environmental Defence - ED"/>
              <xsd:enumeration value="ENWIN Utilities Ltd."/>
              <xsd:enumeration value="Erie Thames Powerlines Corporation - ETPC"/>
              <xsd:enumeration value="Espanola Regional Hydro Distribution Corporation - ER Hydro"/>
              <xsd:enumeration value="Essex Powerlines Corporation - EPC"/>
              <xsd:enumeration value="Federation of Ontario Cottagers’ Association - FOCA"/>
              <xsd:enumeration value="Federation of Rental-housing Providers of Ontario - FRPO"/>
              <xsd:enumeration value="Festival Hydro Inc. - FHI"/>
              <xsd:enumeration value="Fort Albany First Nation - FAFN"/>
              <xsd:enumeration value="Fort Albany Power Corporation - FAPC"/>
              <xsd:enumeration value="Fort Frances Power Corporation - FFPC"/>
              <xsd:enumeration value="Great Lakes Power - GLP"/>
              <xsd:enumeration value="Greater Sudbury Hydro Inc. - GSHI"/>
              <xsd:enumeration value="Green Energy Coalition - GEC"/>
              <xsd:enumeration value="Grimsby Power Inc. - GPI"/>
              <xsd:enumeration value="Guelph Hydro Electric Systems Inc. - GHESI"/>
              <xsd:enumeration value="Haldimand County Hydro Inc. - HCHI"/>
              <xsd:enumeration value="Halton Hills Hydro Inc. - HHH"/>
              <xsd:enumeration value="Hearst Power Distribution Company Limited - HPDC"/>
              <xsd:enumeration value="Horizon Utilities Corporation - HUC"/>
              <xsd:enumeration value="Hydro 2000 Inc."/>
              <xsd:enumeration value="Hydro Hawkesbury Inc. - HHI"/>
              <xsd:enumeration value="Hydro One Brampton - HOB"/>
              <xsd:enumeration value="Hydro One Remote Communities Inc. - HORC"/>
              <xsd:enumeration value="Hydro Ottawa Limited - HOL"/>
              <xsd:enumeration value="Independent Electricity System Operator - IESO"/>
              <xsd:enumeration value="Industrial Gas Users Association – IGUA"/>
              <xsd:enumeration value="Innisfil Hydro Distribution Systems Limited - IHDS"/>
              <xsd:enumeration value="Kashechewan First Nation - KFN"/>
              <xsd:enumeration value="Kashechewan Power Corporation - KPC"/>
              <xsd:enumeration value="Kenora Hydro Electric Corporation Ltd. - KHEC"/>
              <xsd:enumeration value="Kingston Hydro Corporation - KHC"/>
              <xsd:enumeration value="Kitchener-Wilmot Hydro Inc. - KWHI"/>
              <xsd:enumeration value="Lakefront Utilities Inc. - LUI"/>
              <xsd:enumeration value="Lakeland Power Distribution Ltd. - LPD"/>
              <xsd:enumeration value="London Hydro Inc. - LHI"/>
              <xsd:enumeration value="London Property Management Association - LPMA"/>
              <xsd:enumeration value="Low Income Energy Network – LIEN"/>
              <xsd:enumeration value="Métis Nation of Ontario – MNO"/>
              <xsd:enumeration value="Middlesex Power Distribution Corporation - MPDC"/>
              <xsd:enumeration value="Midland Power Utility Corporation - MPUC"/>
              <xsd:enumeration value="Milton Hydro Distribution Inc. - MHDI"/>
              <xsd:enumeration value="Ministry of Energy - MOE"/>
              <xsd:enumeration value="National Chiefs Office - NCO"/>
              <xsd:enumeration value="National Energy Board - NEB"/>
              <xsd:enumeration value="Newmarket - Tay Power Distribution Ltd. - NTPD"/>
              <xsd:enumeration value="Niagara Peninsula Energy Inc. - NPEI"/>
              <xsd:enumeration value="Niagara-on-the-Lake Hydro Inc. - NOTL Hydro"/>
              <xsd:enumeration value="Norfolk Power Distribution Inc. - NPD"/>
              <xsd:enumeration value="North Bay Hydro Distribution Limited - NBHD"/>
              <xsd:enumeration value="Northern Ontario Wires Inc. - NOWI"/>
              <xsd:enumeration value="Oakville Hydro Electricity Distribution Inc. - OHED"/>
              <xsd:enumeration value="Ontario Power Authority - OPA"/>
              <xsd:enumeration value="Ontario Power Generation - OPG"/>
              <xsd:enumeration value="Ontario Sustainable Energy Association - OSEA"/>
              <xsd:enumeration value="Orangeville Hydro Limited - OHL"/>
              <xsd:enumeration value="Orillia Power Distribution Corporation - OPDC"/>
              <xsd:enumeration value="Oshawa PUC Networks Inc. - OPUCN"/>
              <xsd:enumeration value="Ottawa River Power Corporation - ORPC"/>
              <xsd:enumeration value="Parry Sound Power Corporation - PSPC"/>
              <xsd:enumeration value="Peterborough Distribution Incorporated - PDI"/>
              <xsd:enumeration value="Pollution Probe"/>
              <xsd:enumeration value="Port Colborne Hydro Inc. - PCHI"/>
              <xsd:enumeration value="Power Workers Union - PWU"/>
              <xsd:enumeration value="PowerStream Inc."/>
              <xsd:enumeration value="PUC Distribution Inc. - PUC"/>
              <xsd:enumeration value="Renfrew Hydro Inc. - RHI"/>
              <xsd:enumeration value="RES Canada Transmission LP"/>
              <xsd:enumeration value="Rideau St. Lawrence Distribution Inc. - RSLD"/>
              <xsd:enumeration value="School Energy Coalition - SEC"/>
              <xsd:enumeration value="Sioux Lookout Hydro Inc. - SLH"/>
              <xsd:enumeration value="Small Business Utility Alliance - SBUA"/>
              <xsd:enumeration value="Society of Energy Professionals - SEP"/>
              <xsd:enumeration value="St. Thomas Energy Inc. - STE"/>
              <xsd:enumeration value="Thunder Bay Hydro Electricity Distribution Inc. - TBHED"/>
              <xsd:enumeration value="Tillsonburg Hydro Inc. - THI"/>
              <xsd:enumeration value="Toronto Hydro Electric System Limited - THESL"/>
              <xsd:enumeration value="Union Gas Limited - UGL"/>
              <xsd:enumeration value="Veridian Connections Inc. - VCI"/>
              <xsd:enumeration value="Vulnerable Energy Consumers Coalition - VECC"/>
              <xsd:enumeration value="Wasaga Distribution Inc. - WDI"/>
              <xsd:enumeration value="Wataynikaneyap Power LP - WPLP"/>
              <xsd:enumeration value="Waterloo North Hydro Inc. - WNH"/>
              <xsd:enumeration value="Welland Hydro-Electric System Corp. - WHESC"/>
              <xsd:enumeration value="Wellington North Power Inc. - WNP"/>
              <xsd:enumeration value="West Coast Huron Energy Inc. - WCHE"/>
              <xsd:enumeration value="West Perth Power Inc. - WPP"/>
              <xsd:enumeration value="Westario Power Inc. - WPI"/>
              <xsd:enumeration value="Whitby Hydro Electric Corporation - WHEC"/>
              <xsd:enumeration value="Woodstock Hydro Services Inc. - WHS"/>
              <xsd:enumeration value="UCT, Inc. - NextBridge"/>
              <xsd:enumeration value="Milton Hydro Distribution Inc."/>
              <xsd:enumeration value="Entegrus Powerlines Inc."/>
              <xsd:enumeration value="Formet Industries"/>
              <xsd:enumeration value="Coalition of Concerned Manufacturers and Businesses of Canada (CCMBC)"/>
              <xsd:enumeration value="InnPower Corporation"/>
              <xsd:enumeration value="Perimeter Forest Limited Partnership"/>
              <xsd:enumeration value="Elexicon Energy Inc."/>
              <xsd:enumeration value="Bell Canada"/>
              <xsd:enumeration value="Gwayakocchigewin Limited Partnership"/>
              <xsd:enumeration value="Neighbours On the Line - NOTL"/>
              <xsd:enumeration value="Batchewana First Nation"/>
              <xsd:enumeration value="Northwestern Ontario Metis Community"/>
              <xsd:enumeration value="Lac des Mille Lacs First Nation"/>
              <xsd:enumeration value="Métis Nation of Ontario - MNO"/>
              <xsd:enumeration value="Alectra Utilities Corportation"/>
              <xsd:enumeration value="PUC Transmission LP"/>
              <xsd:enumeration value="Essar Power Canada Limited (EPC)"/>
              <xsd:enumeration value="Gwayakocchigewin Limited Partnership"/>
              <xsd:enumeration value="Glencore Canada Corporation"/>
              <xsd:enumeration value="Ontario Energy Association - OEA"/>
              <xsd:enumeration value="IESO"/>
              <xsd:enumeration value="The Ross Firm Professional Corporation"/>
              <xsd:enumeration value="Siskinds"/>
              <xsd:enumeration value="Caldwell First Nation"/>
              <xsd:enumeration value="Three Fires Group Inc."/>
              <xsd:enumeration value="Electricity Distributors Association"/>
              <xsd:enumeration value="Coalition of Concerned Manufacturers and Businesses of Canada"/>
              <xsd:enumeration value="Minogi Corp."/>
              <xsd:enumeration value="Vector Pipeline Inc."/>
              <xsd:enumeration value="LDC Transmission Group"/>
              <xsd:enumeration value="Consumer Groups"/>
              <xsd:enumeration value="Distribution Resource Coalition - DRC"/>
              <xsd:enumeration value="Tillsonburg Hydro Inc."/>
              <xsd:enumeration value="Synergy North"/>
              <xsd:enumeration value="Three Fires Group - TFG"/>
              <xsd:enumeration value="Nyon Oil Inc."/>
              <xsd:enumeration value="Windsor Canada Utilities Ltd."/>
              <xsd:enumeration value="GrandBridge Energy"/>
              <xsd:enumeration value="First Nations Energy Inc (FNEI)"/>
              <xsd:enumeration value="Alectra Utilities Corp. (AUC)"/>
              <xsd:enumeration value="Working Group (WG)"/>
              <xsd:enumeration value="The Corporation of the City of Welland"/>
              <xsd:enumeration value="ERTH (Westario) Acquisition Inc. (EWAI)"/>
              <xsd:enumeration value="Waasmoowin Opportunities and Consultation Council"/>
              <xsd:enumeration value="Waasmoowin GP Inc."/>
              <xsd:enumeration value="Corporation of the County of Middlesex"/>
              <xsd:enumeration value="Niagara-on-the-Lake Hydro Inc."/>
              <xsd:enumeration value="Nemanic Law PC"/>
              <xsd:enumeration value="Ministry of Transportation - MTO"/>
              <xsd:enumeration value="The Corporation of the Municipality of Southwest Middlesex"/>
              <xsd:enumeration value="Rejean Cyr Logging Ltd."/>
            </xsd:restriction>
          </xsd:simpleType>
        </xsd:union>
      </xsd:simpleType>
    </xsd:element>
    <xsd:element name="Applicant0" ma:index="10" nillable="true" ma:displayName="Applicant" ma:default="Hydro One Networks Inc. - HONI" ma:format="Dropdown" ma:internalName="Applicant0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Hydro One Networks Inc. - HONI"/>
                        <xsd:enumeration value="Ontario Energy Board - OEB"/>
                        <xsd:enumeration value="B2M Limited Partnership"/>
                        <xsd:enumeration value="Canadian Niagara Power Inc."/>
                        <xsd:enumeration value="Enersource"/>
                        <xsd:enumeration value="Entegrus Powerlines Inc."/>
                        <xsd:enumeration value="Great Lakes Power"/>
                        <xsd:enumeration value="Hydro One Brampton"/>
                        <xsd:enumeration value="Hydro One Remote Communities - HORCI"/>
                        <xsd:enumeration value="Hydro One Sault Ste Marie Inc."/>
                        <xsd:enumeration value="Hydro Ottawa"/>
                        <xsd:enumeration value="Independent Electricity System Operator"/>
                        <xsd:enumeration value="Niagara Peninsula Energy Inc. - NPEI"/>
                        <xsd:enumeration value="Niagara Reinforcement Limited Partnership"/>
                        <xsd:enumeration value="Ontario Power Authority - OPG"/>
                        <xsd:enumeration value="Powerstream"/>
                        <xsd:enumeration value="Toronto Hydro Electric System"/>
                        <xsd:enumeration value="UCT, Inc. - NextBridge"/>
                        <xsd:enumeration value="Veridian Connections"/>
                        <xsd:enumeration value="Wataynikaneyap Power LP - WPLP"/>
                        <xsd:enumeration value="Waterloo North Hydro Inc."/>
                        <xsd:enumeration value="Milton Hydro Distribution Inc."/>
                        <xsd:enumeration value="Alectra Utilities Corporation"/>
                        <xsd:enumeration value="Chapleau Public Utilities Corporation - CPUC"/>
                        <xsd:enumeration value="InnPower Corporation"/>
                        <xsd:enumeration value="Westario Power Inc."/>
                        <xsd:enumeration value="PUC Transmission LP"/>
                        <xsd:enumeration value="Essex Powerlines Corporation - EPC"/>
                        <xsd:enumeration value="Elexicon Energy Inc."/>
                        <xsd:enumeration value="IESO"/>
                        <xsd:enumeration value="Festival Hydro"/>
                        <xsd:enumeration value="E..L.K - Energy Ink"/>
                        <xsd:enumeration value="Tillsonburg Hydro Inc."/>
                        <xsd:enumeration value="Synergy North"/>
                        <xsd:enumeration value="Tx Infrastructure Partnership 1 Ltd."/>
                        <xsd:enumeration value="Enbridge Gas"/>
                        <xsd:enumeration value="Windsor Canada Utilities Ltd."/>
                        <xsd:enumeration value="Centre Wellington Hydro Ltd. - CWH"/>
                        <xsd:enumeration value="First Nations Energy Inc. (FNEI)"/>
                        <xsd:enumeration value="Wasaga Distribution Inc. (WDI)"/>
                        <xsd:enumeration value="Chatham x Lakeshore Limited Partnership (CLLP)"/>
                        <xsd:enumeration value="Waasigan Transmission Line Partnership (WTLP)"/>
                        <xsd:enumeration value="ERTH (Westario) Acquisition Inc. (EWAI)"/>
                        <xsd:enumeration value="Canada Energy Regulator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IssueDate" ma:index="11" nillable="true" ma:displayName="Issue Date" ma:format="DateOnly" ma:internalName="IssueDate">
      <xsd:simpleType>
        <xsd:restriction base="dms:DateTime"/>
      </xsd:simpleType>
    </xsd:element>
    <xsd:element name="DocumentType" ma:index="12" nillable="true" ma:displayName="Document Type" ma:default="Working Document" ma:description="This metadata is intended to capture the type of document being filed with the respective regulator" ma:format="Dropdown" ma:internalName="DocumentType">
      <xsd:simpleType>
        <xsd:restriction base="dms:Choice">
          <xsd:enumeration value="Affidavit"/>
          <xsd:enumeration value="Amended Licence"/>
          <xsd:enumeration value="ARC Letter of Representation"/>
          <xsd:enumeration value="Argument-in-Chief"/>
          <xsd:enumeration value="Bi-annual Report"/>
          <xsd:enumeration value="Codes and Guidelines"/>
          <xsd:enumeration value="Comment Letter or Email"/>
          <xsd:enumeration value="Conditions of Service - CoS"/>
          <xsd:enumeration value="Correspondence"/>
          <xsd:enumeration value="Cost Award Claim"/>
          <xsd:enumeration value="Cross-Examination Material"/>
          <xsd:enumeration value="Decision"/>
          <xsd:enumeration value="Decision and Order"/>
          <xsd:enumeration value="Declaration and Undertaking"/>
          <xsd:enumeration value="Distribution System Plan"/>
          <xsd:enumeration value="Draft Rate Order"/>
          <xsd:enumeration value="Draft Settlement Proposal"/>
          <xsd:enumeration value="Estimate"/>
          <xsd:enumeration value="Exhibit List"/>
          <xsd:enumeration value="Final Argument"/>
          <xsd:enumeration value="Final Rate Order"/>
          <xsd:enumeration value="Interrogatory Question"/>
          <xsd:enumeration value="Interrogatory Response"/>
          <xsd:enumeration value="Intervenor Evidence"/>
          <xsd:enumeration value="Intervention Request"/>
          <xsd:enumeration value="Issues List"/>
          <xsd:enumeration value="Invoice"/>
          <xsd:enumeration value="Letter of Direction"/>
          <xsd:enumeration value="Licence"/>
          <xsd:enumeration value="Media Estimate"/>
          <xsd:enumeration value="Miscellaneous Exhibit"/>
          <xsd:enumeration value="Motion"/>
          <xsd:enumeration value="Notice"/>
          <xsd:enumeration value="Notice of Amendments"/>
          <xsd:enumeration value="Notice of Hearing on Cost Awards"/>
          <xsd:enumeration value="Notice of Proposal"/>
          <xsd:enumeration value="OEB Intervention form"/>
          <xsd:enumeration value="OEB Report"/>
          <xsd:enumeration value="Old Licence"/>
          <xsd:enumeration value="Online Ad"/>
          <xsd:enumeration value="Order"/>
          <xsd:enumeration value="Prefiled Evidence"/>
          <xsd:enumeration value="Procedural Order"/>
          <xsd:enumeration value="Regulation"/>
          <xsd:enumeration value="Reply Submission"/>
          <xsd:enumeration value="Report"/>
          <xsd:enumeration value="Settlement Agreement"/>
          <xsd:enumeration value="Settlement Proposal"/>
          <xsd:enumeration value="Statute"/>
          <xsd:enumeration value="Submission"/>
          <xsd:enumeration value="Tracker"/>
          <xsd:enumeration value="Transcript"/>
          <xsd:enumeration value="Undertaking"/>
          <xsd:enumeration value="Working Document"/>
          <xsd:enumeration value="Big Box Ad"/>
          <xsd:enumeration value="Shipping Manifest"/>
          <xsd:enumeration value="Letter of Comment"/>
          <xsd:enumeration value="Draft Notice"/>
          <xsd:enumeration value="Draft Settlement Proposal"/>
          <xsd:enumeration value="Question Response"/>
          <xsd:enumeration value="Draft Issues List"/>
          <xsd:enumeration value="Certificate of Approval"/>
          <xsd:enumeration value="Safety Plan"/>
          <xsd:enumeration value="Intervention Form"/>
          <xsd:enumeration value="Manifests"/>
          <xsd:enumeration value="Notice Package"/>
        </xsd:restriction>
      </xsd:simpleType>
    </xsd:element>
    <xsd:element name="Docket" ma:index="13" nillable="true" ma:displayName="Docket" ma:description="Docket of the proceeding as provided by the regulator" ma:format="Dropdown" ma:internalName="Docket">
      <xsd:simpleType>
        <xsd:restriction base="dms:Text">
          <xsd:maxLength value="255"/>
        </xsd:restriction>
      </xsd:simpleType>
    </xsd:element>
    <xsd:element name="Author0" ma:index="14" nillable="true" ma:displayName="Author" ma:format="Dropdown" ma:list="UserInfo" ma:SharePointGroup="0" ma:internalName="Author0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Approved" ma:index="15" nillable="true" ma:displayName="RA Approved" ma:default="0" ma:format="Dropdown" ma:internalName="RAApproved">
      <xsd:simpleType>
        <xsd:restriction base="dms:Boolean"/>
      </xsd:simpleType>
    </xsd:element>
    <xsd:element name="Strategic" ma:index="16" nillable="true" ma:displayName="Strategic" ma:default="0" ma:format="Dropdown" ma:internalName="Strategic">
      <xsd:simpleType>
        <xsd:restriction base="dms:Boolean"/>
      </xsd:simpleType>
    </xsd:element>
    <xsd:element name="Legal_x0020_Review" ma:index="17" nillable="true" ma:displayName="Legal Review" ma:default="0" ma:format="Dropdown" ma:internalName="Legal_x0020_Review">
      <xsd:simpleType>
        <xsd:restriction base="dms:Boolean"/>
      </xsd:simpleType>
    </xsd:element>
    <xsd:element name="Formatted" ma:index="18" nillable="true" ma:displayName="Formatted" ma:default="0" ma:format="Dropdown" ma:internalName="Formatted">
      <xsd:simpleType>
        <xsd:restriction base="dms:Boolean"/>
      </xsd:simpleType>
    </xsd:element>
    <xsd:element name="PDF" ma:index="19" nillable="true" ma:displayName="PDF" ma:default="0" ma:format="Dropdown" ma:internalName="PDF">
      <xsd:simpleType>
        <xsd:restriction base="dms:Boolean"/>
      </xsd:simpleType>
    </xsd:element>
    <xsd:element name="Confidential" ma:index="20" nillable="true" ma:displayName="Confidential" ma:default="0" ma:format="Dropdown" ma:internalName="Confidential">
      <xsd:simpleType>
        <xsd:restriction base="dms:Boolean"/>
      </xsd:simpleType>
    </xsd:element>
    <xsd:element name="RADirectorApproved" ma:index="21" nillable="true" ma:displayName="Director Review" ma:default="0" ma:format="Dropdown" ma:internalName="RADirectorApproved">
      <xsd:simpleType>
        <xsd:restriction base="dms:Boolean"/>
      </xsd:simpleType>
    </xsd:element>
    <xsd:element name="Witness" ma:index="22" nillable="true" ma:displayName="Witness" ma:format="Dropdown" ma:list="UserInfo" ma:SharePointGroup="0" ma:internalName="Witnes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itness_x0020_Approved" ma:index="23" nillable="true" ma:displayName="Witness Approved" ma:default="0" ma:description="Has Witness provided their approval or signoff?" ma:internalName="Witness_x0020_Approved">
      <xsd:simpleType>
        <xsd:restriction base="dms:Boolean"/>
      </xsd:simpleType>
    </xsd:element>
    <xsd:element name="RRA" ma:index="24" nillable="true" ma:displayName="RRA" ma:format="Dropdown" ma:internalName="RRA">
      <xsd:simpleType>
        <xsd:restriction base="dms:Choice">
          <xsd:enumeration value="Julie"/>
          <xsd:enumeration value="Cassie"/>
          <xsd:enumeration value="Carla"/>
        </xsd:restriction>
      </xsd:simpleType>
    </xsd:element>
    <xsd:element name="Allmapsinthefolder" ma:index="25" nillable="true" ma:displayName="All maps in the folder" ma:default="0" ma:format="Dropdown" ma:internalName="Allmapsinthefolder">
      <xsd:simpleType>
        <xsd:restriction base="dms:Boolean"/>
      </xsd:simpleType>
    </xsd:element>
    <xsd:element name="MegafileReady" ma:index="26" nillable="true" ma:displayName="Megafile Ready" ma:default="0" ma:format="Dropdown" ma:internalName="MegafileReady">
      <xsd:simpleType>
        <xsd:restriction base="dms:Boolean"/>
      </xsd:simpleType>
    </xsd:element>
    <xsd:element name="ReadyforPrinting" ma:index="27" nillable="true" ma:displayName="Ready for MD Review" ma:default="0" ma:format="Dropdown" ma:internalName="ReadyforPrinting">
      <xsd:simpleType>
        <xsd:restriction base="dms:Boolean"/>
      </xsd:simpleType>
    </xsd:element>
    <xsd:element name="PRINTED" ma:index="28" nillable="true" ma:displayName="PRINTED" ma:default="0" ma:format="Dropdown" ma:internalName="PRINTED">
      <xsd:simpleType>
        <xsd:restriction base="dms:Boolean"/>
      </xsd:simpleType>
    </xsd:element>
    <xsd:element name="AcceptedService_x002d_Legal" ma:index="29" nillable="true" ma:displayName="Accepted Service - Legal" ma:default="1" ma:format="Dropdown" ma:internalName="AcceptedService_x002d_Legal">
      <xsd:simpleType>
        <xsd:restriction base="dms:Boolean"/>
      </xsd:simpleType>
    </xsd:element>
    <xsd:element name="Issue" ma:index="30" nillable="true" ma:displayName="Issue" ma:format="Dropdown" ma:internalName="Issue">
      <xsd:simpleType>
        <xsd:restriction base="dms:Choice">
          <xsd:enumeration value="Commodity accounts"/>
          <xsd:enumeration value="Z-factor"/>
          <xsd:enumeration value="ESM"/>
          <xsd:enumeration value="Wheeling credits"/>
          <xsd:enumeration value="DVA"/>
          <xsd:enumeration value="IRM model"/>
        </xsd:restriction>
      </xsd:simpleType>
    </xsd:element>
    <xsd:element name="IssueNo_x002e_" ma:index="31" nillable="true" ma:displayName="Issue No." ma:format="Dropdown" ma:internalName="IssueNo_x002e_">
      <xsd:simpleType>
        <xsd:restriction base="dms:Choice">
          <xsd:enumeration value="Issue 4"/>
          <xsd:enumeration value="Issue 5 and 6"/>
        </xsd:restriction>
      </xsd:simpleType>
    </xsd:element>
    <xsd:element name="MediaServiceDateTaken" ma:index="33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3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EventHashCode" ma:index="3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3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Metadata" ma:index="4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4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4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51" nillable="true" ma:taxonomy="true" ma:internalName="lcf76f155ced4ddcb4097134ff3c332f" ma:taxonomyFieldName="MediaServiceImageTags" ma:displayName="Image Tags" ma:readOnly="false" ma:fieldId="{5cf76f15-5ced-4ddc-b409-7134ff3c332f}" ma:taxonomyMulti="true" ma:sspId="580d2c26-bc55-47b7-94d5-84c37aad99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RegLead" ma:index="53" nillable="true" ma:displayName="Reg Lead" ma:format="Dropdown" ma:list="UserInfo" ma:SharePointGroup="0" ma:internalName="RegLead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DReview" ma:index="54" nillable="true" ma:displayName="MD Complete" ma:default="0" ma:description="Managing Director Review Completed" ma:format="Dropdown" ma:internalName="MDReview">
      <xsd:simpleType>
        <xsd:restriction base="dms:Boolean"/>
      </xsd:simpleType>
    </xsd:element>
    <xsd:element name="MatchingIR" ma:index="55" nillable="true" ma:displayName="Matching IR" ma:description="Does this IR match one that receiving in another proceeding" ma:internalName="MatchingIR">
      <xsd:simpleType>
        <xsd:restriction base="dms:Text">
          <xsd:maxLength value="255"/>
        </xsd:restriction>
      </xsd:simpleType>
    </xsd:element>
    <xsd:element name="MediaServiceLocation" ma:index="56" nillable="true" ma:displayName="Location" ma:description="" ma:indexed="true" ma:internalName="MediaServiceLocation" ma:readOnly="true">
      <xsd:simpleType>
        <xsd:restriction base="dms:Text"/>
      </xsd:simpleType>
    </xsd:element>
    <xsd:element name="JeffSmithApproval" ma:index="57" nillable="true" ma:displayName="Partnership Approval" ma:default="No" ma:format="Dropdown" ma:internalName="JeffSmithApproval">
      <xsd:simpleType>
        <xsd:restriction base="dms:Choice">
          <xsd:enumeration value="No"/>
          <xsd:enumeration value="Yes"/>
        </xsd:restriction>
      </xsd:simpleType>
    </xsd:element>
    <xsd:element name="MediaServiceBillingMetadata" ma:index="58" nillable="true" ma:displayName="MediaServiceBillingMetadata" ma:hidden="true" ma:internalName="MediaServiceBillingMetadata" ma:readOnly="true">
      <xsd:simpleType>
        <xsd:restriction base="dms:Note"/>
      </xsd:simpleType>
    </xsd:element>
    <xsd:element name="Attachment" ma:index="59" nillable="true" ma:displayName="Attachment" ma:format="Dropdown" ma:internalName="Attachment" ma:percentage="FALSE">
      <xsd:simpleType>
        <xsd:restriction base="dms:Number"/>
      </xsd:simpleType>
    </xsd:element>
    <xsd:element name="UpdatedTemplate" ma:index="60" nillable="true" ma:displayName="Updated Template" ma:default="No" ma:format="Dropdown" ma:internalName="UpdatedTemplate">
      <xsd:simpleType>
        <xsd:restriction base="dms:Choice">
          <xsd:enumeration value="Yes"/>
          <xsd:enumeration value="In Progress"/>
          <xsd:enumeration value="No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5e108a-442b-424d-88d6-fdac133e65d6" elementFormDefault="qualified">
    <xsd:import namespace="http://schemas.microsoft.com/office/2006/documentManagement/types"/>
    <xsd:import namespace="http://schemas.microsoft.com/office/infopath/2007/PartnerControls"/>
    <xsd:element name="TaxCatchAll" ma:index="32" nillable="true" ma:displayName="Taxonomy Catch All Column" ma:hidden="true" ma:list="{ebb991a1-6648-4b90-9385-0647b8402727}" ma:internalName="TaxCatchAll" ma:showField="CatchAllData" ma:web="1f5e108a-442b-424d-88d6-fdac133e65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DReview xmlns="7e651a3a-8d05-4ee0-9344-b668032e30e0">false</MDReview>
    <RA xmlns="7e651a3a-8d05-4ee0-9344-b668032e30e0">
      <UserInfo>
        <DisplayName/>
        <AccountId xsi:nil="true"/>
        <AccountType/>
      </UserInfo>
    </RA>
    <RAContact xmlns="7e651a3a-8d05-4ee0-9344-b668032e30e0">ANDREY Elise</RAContact>
    <Allmapsinthefolder xmlns="7e651a3a-8d05-4ee0-9344-b668032e30e0">false</Allmapsinthefolder>
    <MatchingIR xmlns="7e651a3a-8d05-4ee0-9344-b668032e30e0" xsi:nil="true"/>
    <RRA xmlns="7e651a3a-8d05-4ee0-9344-b668032e30e0" xsi:nil="true"/>
    <Issue xmlns="7e651a3a-8d05-4ee0-9344-b668032e30e0" xsi:nil="true"/>
    <DraftReady xmlns="7e651a3a-8d05-4ee0-9344-b668032e30e0" xsi:nil="true"/>
    <DocumentType xmlns="7e651a3a-8d05-4ee0-9344-b668032e30e0">Prefiled Evidence</DocumentType>
    <Confidential xmlns="7e651a3a-8d05-4ee0-9344-b668032e30e0">false</Confidential>
    <RAApproved xmlns="7e651a3a-8d05-4ee0-9344-b668032e30e0">false</RAApproved>
    <AcceptedService_x002d_Legal xmlns="7e651a3a-8d05-4ee0-9344-b668032e30e0">true</AcceptedService_x002d_Legal>
    <IssueNo_x002e_ xmlns="7e651a3a-8d05-4ee0-9344-b668032e30e0" xsi:nil="true"/>
    <Attachment xmlns="7e651a3a-8d05-4ee0-9344-b668032e30e0" xsi:nil="true"/>
    <Author0 xmlns="7e651a3a-8d05-4ee0-9344-b668032e30e0">
      <UserInfo>
        <DisplayName/>
        <AccountId xsi:nil="true"/>
        <AccountType/>
      </UserInfo>
    </Author0>
    <ReadyforPrinting xmlns="7e651a3a-8d05-4ee0-9344-b668032e30e0">false</ReadyforPrinting>
    <RADirectorApproved xmlns="7e651a3a-8d05-4ee0-9344-b668032e30e0">false</RADirectorApproved>
    <CaseNumber_x002f_DocketNumber xmlns="7e651a3a-8d05-4ee0-9344-b668032e30e0">EB-2026-0049</CaseNumber_x002f_DocketNumber>
    <Formatted xmlns="7e651a3a-8d05-4ee0-9344-b668032e30e0">false</Formatted>
    <PRINTED xmlns="7e651a3a-8d05-4ee0-9344-b668032e30e0">false</PRINTED>
    <Legal_x0020_Review xmlns="7e651a3a-8d05-4ee0-9344-b668032e30e0">false</Legal_x0020_Review>
    <PDF xmlns="7e651a3a-8d05-4ee0-9344-b668032e30e0">false</PDF>
    <MegafileReady xmlns="7e651a3a-8d05-4ee0-9344-b668032e30e0">false</MegafileReady>
    <IssueDate xmlns="7e651a3a-8d05-4ee0-9344-b668032e30e0">2026-08-24T04:00:00+00:00</IssueDate>
    <TaxCatchAll xmlns="1f5e108a-442b-424d-88d6-fdac133e65d6" xsi:nil="true"/>
    <Applicant xmlns="7e651a3a-8d05-4ee0-9344-b668032e30e0">Hydro One Networks Inc. - HONI</Applicant>
    <Strategic xmlns="7e651a3a-8d05-4ee0-9344-b668032e30e0">false</Strategic>
    <Witness xmlns="7e651a3a-8d05-4ee0-9344-b668032e30e0">
      <UserInfo>
        <DisplayName>i:0#.f|membership|uri.akselrud@hydroone.com,#i:0#.f|membership|uri.akselrud@hydroone.com,#Uri.Akselrud@HydroOne.com,#,#Uri Akselrud,#,#RA&amp;PRCE SPRT,#Director, Pricing &amp; Load Forecast</DisplayName>
        <AccountId>70</AccountId>
        <AccountType/>
      </UserInfo>
    </Witness>
    <Docket xmlns="7e651a3a-8d05-4ee0-9344-b668032e30e0" xsi:nil="true"/>
    <Witness_x0020_Approved xmlns="7e651a3a-8d05-4ee0-9344-b668032e30e0">false</Witness_x0020_Approved>
    <JeffSmithApproval xmlns="7e651a3a-8d05-4ee0-9344-b668032e30e0">No</JeffSmithApproval>
    <RegLead xmlns="7e651a3a-8d05-4ee0-9344-b668032e30e0">
      <UserInfo>
        <DisplayName/>
        <AccountId xsi:nil="true"/>
        <AccountType/>
      </UserInfo>
    </RegLead>
    <UpdatedTemplate xmlns="7e651a3a-8d05-4ee0-9344-b668032e30e0">No</UpdatedTemplate>
    <Applicant0 xmlns="7e651a3a-8d05-4ee0-9344-b668032e30e0">
      <Value>Hydro One Networks Inc. - HONI</Value>
    </Applicant0>
    <TitleofExhibit xmlns="7e651a3a-8d05-4ee0-9344-b668032e30e0" xsi:nil="true"/>
    <TypeofDocument xmlns="7e651a3a-8d05-4ee0-9344-b668032e30e0" xsi:nil="true"/>
    <lcf76f155ced4ddcb4097134ff3c332f xmlns="7e651a3a-8d05-4ee0-9344-b668032e30e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B7B3E7B-4F7F-4610-B97A-4B81B9F84CE7}"/>
</file>

<file path=customXml/itemProps2.xml><?xml version="1.0" encoding="utf-8"?>
<ds:datastoreItem xmlns:ds="http://schemas.openxmlformats.org/officeDocument/2006/customXml" ds:itemID="{DE1FFEFE-CF75-4595-A9FB-335C9937A961}"/>
</file>

<file path=customXml/itemProps3.xml><?xml version="1.0" encoding="utf-8"?>
<ds:datastoreItem xmlns:ds="http://schemas.openxmlformats.org/officeDocument/2006/customXml" ds:itemID="{74D8A639-F0A1-4A87-90E8-94F54E5057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Hydro One Inc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Nicholas Elmer</dc:creator>
  <cp:keywords/>
  <dc:description/>
  <cp:lastModifiedBy>Nicholas Elmer</cp:lastModifiedBy>
  <cp:revision/>
  <dcterms:created xsi:type="dcterms:W3CDTF">2026-08-04T16:52:09Z</dcterms:created>
  <dcterms:modified xsi:type="dcterms:W3CDTF">2026-08-12T20:28:45Z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0x01010062A9886C0063524695E58E529275A6AB</vt:lpwstr>
  </property>
  <property fmtid="{D5CDD505-2E9C-101B-9397-08002B2CF9AE}" pid="3" name="MediaServiceImageTags">
    <vt:lpwstr/>
  </property>
</Properties>
</file>