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1\departments\Regulatory\ACTIVE APPLICATIONS\CNPI_2027 _COS\2. Interrogatories\IRR Attachments\"/>
    </mc:Choice>
  </mc:AlternateContent>
  <xr:revisionPtr revIDLastSave="0" documentId="13_ncr:1_{27D9C2DA-C9B0-44D3-B2AB-811CE6CD0AE4}" xr6:coauthVersionLast="47" xr6:coauthVersionMax="47" xr10:uidLastSave="{00000000-0000-0000-0000-000000000000}"/>
  <bookViews>
    <workbookView xWindow="-120" yWindow="-120" windowWidth="29040" windowHeight="15720" tabRatio="840" xr2:uid="{F36BFD34-051D-4EB3-A8CF-1D20787ADFEF}"/>
  </bookViews>
  <sheets>
    <sheet name="Weighting Factor Calcs" sheetId="9" r:id="rId1"/>
    <sheet name="Billing Account 5313" sheetId="10" r:id="rId2"/>
    <sheet name="Postage Print  Account 5315" sheetId="11" r:id="rId3"/>
    <sheet name="Collections Labour Account 5320" sheetId="12" r:id="rId4"/>
    <sheet name="Misc. Labour  account  5340" sheetId="13" r:id="rId5"/>
  </sheets>
  <definedNames>
    <definedName name="_xlnm.Print_Area" localSheetId="1">'Billing Account 5313'!$A$1:$K$21</definedName>
    <definedName name="_xlnm.Print_Area" localSheetId="3">'Collections Labour Account 5320'!$A$1:$H$19</definedName>
    <definedName name="_xlnm.Print_Area" localSheetId="4">'Misc. Labour  account  5340'!$A$1:$H$20</definedName>
    <definedName name="_xlnm.Print_Area" localSheetId="2">'Postage Print  Account 5315'!$A$1:$F$20</definedName>
    <definedName name="_xlnm.Print_Area" localSheetId="0">'Weighting Factor Calcs'!$A$1:$L$20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9" l="1"/>
  <c r="L6" i="9"/>
  <c r="L5" i="9"/>
  <c r="C15" i="9" l="1"/>
  <c r="C14" i="9"/>
  <c r="C13" i="9"/>
  <c r="C12" i="9"/>
  <c r="C7" i="9"/>
  <c r="C6" i="9"/>
  <c r="C5" i="9"/>
  <c r="C4" i="9"/>
  <c r="J20" i="10"/>
  <c r="E19" i="10"/>
  <c r="C17" i="12" s="1"/>
  <c r="E17" i="10"/>
  <c r="C15" i="12" s="1"/>
  <c r="G10" i="10"/>
  <c r="F10" i="9" l="1"/>
  <c r="I10" i="9"/>
  <c r="E17" i="13"/>
  <c r="E13" i="13"/>
  <c r="E14" i="13"/>
  <c r="E15" i="13"/>
  <c r="E10" i="9"/>
  <c r="E17" i="12"/>
  <c r="E16" i="13"/>
  <c r="G10" i="9"/>
  <c r="C18" i="13"/>
  <c r="E12" i="13"/>
  <c r="H10" i="9"/>
  <c r="J10" i="9"/>
  <c r="D10" i="9"/>
  <c r="E15" i="12"/>
  <c r="D20" i="10"/>
  <c r="G17" i="10" s="1"/>
  <c r="C20" i="10"/>
  <c r="F14" i="10" s="1"/>
  <c r="C18" i="11"/>
  <c r="D11" i="11" s="1"/>
  <c r="E11" i="11" s="1"/>
  <c r="D5" i="9" s="1"/>
  <c r="E11" i="13"/>
  <c r="E14" i="10"/>
  <c r="C12" i="12" s="1"/>
  <c r="E16" i="10"/>
  <c r="C14" i="12" s="1"/>
  <c r="E13" i="10"/>
  <c r="C11" i="12" s="1"/>
  <c r="E18" i="10"/>
  <c r="C16" i="12" s="1"/>
  <c r="E15" i="10"/>
  <c r="C13" i="12" s="1"/>
  <c r="E14" i="12" l="1"/>
  <c r="E13" i="12"/>
  <c r="E16" i="12"/>
  <c r="E12" i="12"/>
  <c r="K10" i="9"/>
  <c r="F6" i="10"/>
  <c r="I11" i="10" s="1"/>
  <c r="I17" i="10" s="1"/>
  <c r="D16" i="11"/>
  <c r="E16" i="11" s="1"/>
  <c r="I5" i="9" s="1"/>
  <c r="I13" i="9" s="1"/>
  <c r="D13" i="9"/>
  <c r="G16" i="10"/>
  <c r="G15" i="10"/>
  <c r="D17" i="11"/>
  <c r="E17" i="11" s="1"/>
  <c r="J5" i="9" s="1"/>
  <c r="J13" i="9" s="1"/>
  <c r="D15" i="11"/>
  <c r="E15" i="11" s="1"/>
  <c r="H5" i="9" s="1"/>
  <c r="H13" i="9" s="1"/>
  <c r="D13" i="11"/>
  <c r="E13" i="11" s="1"/>
  <c r="F5" i="9" s="1"/>
  <c r="F13" i="9" s="1"/>
  <c r="D12" i="11"/>
  <c r="E12" i="11" s="1"/>
  <c r="E5" i="9" s="1"/>
  <c r="E13" i="9" s="1"/>
  <c r="D18" i="11"/>
  <c r="D14" i="11"/>
  <c r="E14" i="11" s="1"/>
  <c r="G5" i="9" s="1"/>
  <c r="G13" i="9" s="1"/>
  <c r="G13" i="10"/>
  <c r="F5" i="10"/>
  <c r="G20" i="10"/>
  <c r="F19" i="10"/>
  <c r="G19" i="10"/>
  <c r="I19" i="10" s="1"/>
  <c r="F13" i="10"/>
  <c r="G18" i="10"/>
  <c r="F18" i="10"/>
  <c r="F15" i="10"/>
  <c r="F16" i="10"/>
  <c r="G14" i="10"/>
  <c r="F17" i="10"/>
  <c r="E20" i="10"/>
  <c r="F20" i="10"/>
  <c r="C18" i="12"/>
  <c r="E11" i="12"/>
  <c r="E18" i="13"/>
  <c r="F11" i="13" s="1"/>
  <c r="F7" i="10"/>
  <c r="H11" i="10"/>
  <c r="I13" i="10" l="1"/>
  <c r="I14" i="10"/>
  <c r="I15" i="10"/>
  <c r="I18" i="10"/>
  <c r="I16" i="10"/>
  <c r="E18" i="12"/>
  <c r="F11" i="12" s="1"/>
  <c r="E18" i="11"/>
  <c r="K5" i="9"/>
  <c r="K13" i="9" s="1"/>
  <c r="G11" i="13"/>
  <c r="D7" i="9" s="1"/>
  <c r="D15" i="9" s="1"/>
  <c r="F12" i="13"/>
  <c r="G12" i="13" s="1"/>
  <c r="E7" i="9" s="1"/>
  <c r="E15" i="9" s="1"/>
  <c r="F14" i="13"/>
  <c r="G14" i="13" s="1"/>
  <c r="G7" i="9" s="1"/>
  <c r="G15" i="9" s="1"/>
  <c r="F15" i="13"/>
  <c r="G15" i="13" s="1"/>
  <c r="H7" i="9" s="1"/>
  <c r="H15" i="9" s="1"/>
  <c r="F17" i="13"/>
  <c r="G17" i="13" s="1"/>
  <c r="F13" i="13"/>
  <c r="G13" i="13" s="1"/>
  <c r="F7" i="9" s="1"/>
  <c r="F15" i="9" s="1"/>
  <c r="F16" i="13"/>
  <c r="G16" i="13" s="1"/>
  <c r="I7" i="9" s="1"/>
  <c r="I15" i="9" s="1"/>
  <c r="G11" i="12"/>
  <c r="D6" i="9" s="1"/>
  <c r="F15" i="12"/>
  <c r="G15" i="12" s="1"/>
  <c r="H6" i="9" s="1"/>
  <c r="H14" i="9" s="1"/>
  <c r="F12" i="12"/>
  <c r="G12" i="12" s="1"/>
  <c r="E6" i="9" s="1"/>
  <c r="E14" i="9" s="1"/>
  <c r="F14" i="12"/>
  <c r="G14" i="12" s="1"/>
  <c r="G6" i="9" s="1"/>
  <c r="G14" i="9" s="1"/>
  <c r="H13" i="10"/>
  <c r="H16" i="10"/>
  <c r="H15" i="10"/>
  <c r="J11" i="10"/>
  <c r="H18" i="10"/>
  <c r="H14" i="10"/>
  <c r="H17" i="10"/>
  <c r="J17" i="10" s="1"/>
  <c r="H19" i="10"/>
  <c r="J19" i="10" s="1"/>
  <c r="J14" i="10" l="1"/>
  <c r="J18" i="10"/>
  <c r="J15" i="10"/>
  <c r="J16" i="10"/>
  <c r="J13" i="10"/>
  <c r="F13" i="12"/>
  <c r="G13" i="12" s="1"/>
  <c r="F6" i="9" s="1"/>
  <c r="F14" i="9" s="1"/>
  <c r="F17" i="12"/>
  <c r="G17" i="12" s="1"/>
  <c r="J6" i="9" s="1"/>
  <c r="J14" i="9" s="1"/>
  <c r="F16" i="12"/>
  <c r="G16" i="12" s="1"/>
  <c r="I6" i="9" s="1"/>
  <c r="I14" i="9" s="1"/>
  <c r="D14" i="9"/>
  <c r="F18" i="13"/>
  <c r="G18" i="13"/>
  <c r="G18" i="12"/>
  <c r="F18" i="12"/>
  <c r="K6" i="9" l="1"/>
  <c r="K14" i="9" s="1"/>
  <c r="J7" i="9"/>
  <c r="J15" i="9" l="1"/>
  <c r="K7" i="9"/>
  <c r="K15" i="9" s="1"/>
  <c r="H4" i="9"/>
  <c r="D4" i="9"/>
  <c r="G4" i="9"/>
  <c r="I4" i="9"/>
  <c r="I12" i="9" s="1"/>
  <c r="E4" i="9"/>
  <c r="F4" i="9"/>
  <c r="J4" i="9"/>
  <c r="G8" i="9" l="1"/>
  <c r="G16" i="9" s="1"/>
  <c r="G12" i="9"/>
  <c r="J8" i="9"/>
  <c r="J16" i="9" s="1"/>
  <c r="J12" i="9"/>
  <c r="F12" i="9"/>
  <c r="F8" i="9"/>
  <c r="F16" i="9" s="1"/>
  <c r="E8" i="9"/>
  <c r="E16" i="9" s="1"/>
  <c r="E12" i="9"/>
  <c r="I8" i="9"/>
  <c r="I16" i="9" s="1"/>
  <c r="D8" i="9"/>
  <c r="D16" i="9" s="1"/>
  <c r="D19" i="9" s="1"/>
  <c r="D12" i="9"/>
  <c r="H8" i="9"/>
  <c r="H16" i="9" s="1"/>
  <c r="H12" i="9"/>
  <c r="K4" i="9"/>
  <c r="H19" i="9" l="1"/>
  <c r="I19" i="9"/>
  <c r="E19" i="9"/>
  <c r="F19" i="9"/>
  <c r="J19" i="9"/>
  <c r="G19" i="9"/>
  <c r="K12" i="9"/>
  <c r="K8" i="9"/>
  <c r="K16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tc={FAB092C9-53D0-4CAD-81AA-2D2782A95110}</author>
  </authors>
  <commentList>
    <comment ref="D10" authorId="0" shapeId="0" xr:uid="{FAB092C9-53D0-4CAD-81AA-2D2782A95110}">
      <text>
        <t>[Threaded comment]
Your version of Excel allows you to read this threaded comment; however, any edits to it will get removed if the file is opened in a newer version of Excel. Learn more: https://go.microsoft.com/fwlink/?linkid=870924
Comment:
    Unmetered accounts included with “interval” batches.</t>
      </text>
    </comment>
  </commentList>
</comments>
</file>

<file path=xl/sharedStrings.xml><?xml version="1.0" encoding="utf-8"?>
<sst xmlns="http://schemas.openxmlformats.org/spreadsheetml/2006/main" count="85" uniqueCount="40">
  <si>
    <t>Table 7-4 Billing and Collecting – Allocation Factors by Cost Drive</t>
  </si>
  <si>
    <t>Cost Acounts</t>
  </si>
  <si>
    <t>Residential</t>
  </si>
  <si>
    <t>General Service &lt;50</t>
  </si>
  <si>
    <t>General Service &gt;50</t>
  </si>
  <si>
    <t xml:space="preserve">Street Light </t>
  </si>
  <si>
    <t xml:space="preserve">Sentinel Light </t>
  </si>
  <si>
    <t xml:space="preserve">Unmetered Scattered Load </t>
  </si>
  <si>
    <t>Embedded Distributor</t>
  </si>
  <si>
    <t>Total</t>
  </si>
  <si>
    <t>Cost Drivers</t>
  </si>
  <si>
    <t>Cost</t>
  </si>
  <si>
    <t>Number of Meters</t>
  </si>
  <si>
    <t>Total  Allocated Cost</t>
  </si>
  <si>
    <t>Number of Customers/Connections</t>
  </si>
  <si>
    <t>Cost Per Customer/ Connectiosn'</t>
  </si>
  <si>
    <t>Weights</t>
  </si>
  <si>
    <t xml:space="preserve"> Weighting Factor for Billing and Collecting</t>
  </si>
  <si>
    <t>Billing Account 5313</t>
  </si>
  <si>
    <t>Relative Share</t>
  </si>
  <si>
    <t>Allocated  Cost</t>
  </si>
  <si>
    <t xml:space="preserve">Smart Metered </t>
  </si>
  <si>
    <t xml:space="preserve">Interval Metered </t>
  </si>
  <si>
    <t>Allocated Cost by Meter and Class</t>
  </si>
  <si>
    <t>Smart Metered</t>
  </si>
  <si>
    <t xml:space="preserve">Total </t>
  </si>
  <si>
    <t>Amount ( Smart Vs Interval Cost</t>
  </si>
  <si>
    <t>Postage Print  Account 5315</t>
  </si>
  <si>
    <t>Class</t>
  </si>
  <si>
    <t>Number of paper-billed accounts</t>
  </si>
  <si>
    <t>Allocated Cost</t>
  </si>
  <si>
    <t>Collections Labour Account  5320</t>
  </si>
  <si>
    <t>Numbe of Meters</t>
  </si>
  <si>
    <t>Relative difficulty /length of conversation</t>
  </si>
  <si>
    <t>Weighted Customer x difficulty</t>
  </si>
  <si>
    <t>% Share</t>
  </si>
  <si>
    <t>Misc. Labour  account  5340</t>
  </si>
  <si>
    <t>Rate Class</t>
  </si>
  <si>
    <t>Number of Customers</t>
  </si>
  <si>
    <t>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</si>
</sst>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&quot;$&quot;* #,##0_-;\-&quot;$&quot;* #,##0_-;_-&quot;$&quot;* &quot;-&quot;??_-;_-@_-"/>
    <numFmt numFmtId="166" formatCode="_-* #,##0.0_-;\-* #,##0.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0" fillId="0" borderId="1" xfId="0" applyBorder="1"/>
    <xf numFmtId="9" fontId="0" fillId="0" borderId="1" xfId="2" applyFont="1" applyBorder="1"/>
    <xf numFmtId="164" fontId="0" fillId="0" borderId="1" xfId="3" applyNumberFormat="1" applyFont="1" applyBorder="1"/>
    <xf numFmtId="164" fontId="0" fillId="0" borderId="0" xfId="0" applyNumberFormat="1"/>
    <xf numFmtId="0" fontId="0" fillId="2" borderId="0" xfId="0" applyFill="1"/>
    <xf numFmtId="9" fontId="0" fillId="0" borderId="0" xfId="2" applyFont="1" applyBorder="1"/>
    <xf numFmtId="44" fontId="0" fillId="2" borderId="0" xfId="0" applyNumberFormat="1" applyFill="1"/>
    <xf numFmtId="0" fontId="2" fillId="0" borderId="0" xfId="0" applyFont="1"/>
    <xf numFmtId="44" fontId="0" fillId="0" borderId="0" xfId="0" applyNumberFormat="1"/>
    <xf numFmtId="164" fontId="0" fillId="0" borderId="2" xfId="0" applyNumberFormat="1" applyBorder="1"/>
    <xf numFmtId="0" fontId="0" fillId="0" borderId="6" xfId="0" applyBorder="1"/>
    <xf numFmtId="0" fontId="0" fillId="0" borderId="3" xfId="0" applyBorder="1"/>
    <xf numFmtId="44" fontId="0" fillId="0" borderId="6" xfId="0" applyNumberFormat="1" applyBorder="1"/>
    <xf numFmtId="0" fontId="0" fillId="2" borderId="2" xfId="0" applyFill="1" applyBorder="1"/>
    <xf numFmtId="0" fontId="0" fillId="2" borderId="8" xfId="0" applyFill="1" applyBorder="1"/>
    <xf numFmtId="0" fontId="0" fillId="0" borderId="1" xfId="0" applyBorder="1" applyAlignment="1">
      <alignment wrapText="1"/>
    </xf>
    <xf numFmtId="44" fontId="0" fillId="0" borderId="1" xfId="0" applyNumberFormat="1" applyBorder="1" applyAlignment="1">
      <alignment wrapText="1"/>
    </xf>
    <xf numFmtId="164" fontId="0" fillId="0" borderId="1" xfId="0" applyNumberFormat="1" applyBorder="1"/>
    <xf numFmtId="0" fontId="2" fillId="0" borderId="6" xfId="0" applyFont="1" applyBorder="1"/>
    <xf numFmtId="164" fontId="0" fillId="0" borderId="11" xfId="0" applyNumberFormat="1" applyBorder="1"/>
    <xf numFmtId="164" fontId="0" fillId="0" borderId="12" xfId="0" applyNumberFormat="1" applyBorder="1"/>
    <xf numFmtId="9" fontId="0" fillId="0" borderId="11" xfId="2" applyFont="1" applyBorder="1"/>
    <xf numFmtId="9" fontId="0" fillId="0" borderId="14" xfId="2" applyFont="1" applyBorder="1"/>
    <xf numFmtId="0" fontId="0" fillId="0" borderId="11" xfId="0" applyBorder="1"/>
    <xf numFmtId="0" fontId="0" fillId="0" borderId="12" xfId="0" applyBorder="1"/>
    <xf numFmtId="0" fontId="0" fillId="0" borderId="15" xfId="0" applyBorder="1"/>
    <xf numFmtId="0" fontId="0" fillId="0" borderId="16" xfId="0" applyBorder="1"/>
    <xf numFmtId="43" fontId="0" fillId="0" borderId="0" xfId="3" applyFont="1" applyFill="1" applyBorder="1"/>
    <xf numFmtId="0" fontId="0" fillId="0" borderId="6" xfId="0" applyBorder="1" applyAlignment="1">
      <alignment horizontal="left" wrapText="1"/>
    </xf>
    <xf numFmtId="165" fontId="0" fillId="0" borderId="6" xfId="0" applyNumberFormat="1" applyBorder="1"/>
    <xf numFmtId="164" fontId="0" fillId="0" borderId="8" xfId="0" applyNumberFormat="1" applyBorder="1"/>
    <xf numFmtId="0" fontId="0" fillId="0" borderId="8" xfId="0" applyBorder="1" applyAlignment="1">
      <alignment horizontal="left" wrapText="1"/>
    </xf>
    <xf numFmtId="44" fontId="0" fillId="0" borderId="8" xfId="0" applyNumberFormat="1" applyBorder="1"/>
    <xf numFmtId="44" fontId="0" fillId="0" borderId="2" xfId="0" applyNumberFormat="1" applyBorder="1"/>
    <xf numFmtId="0" fontId="2" fillId="0" borderId="1" xfId="0" applyFont="1" applyBorder="1"/>
    <xf numFmtId="44" fontId="0" fillId="0" borderId="1" xfId="0" applyNumberFormat="1" applyBorder="1"/>
    <xf numFmtId="0" fontId="0" fillId="0" borderId="10" xfId="0" applyBorder="1"/>
    <xf numFmtId="0" fontId="0" fillId="0" borderId="13" xfId="0" applyBorder="1"/>
    <xf numFmtId="164" fontId="0" fillId="0" borderId="10" xfId="3" applyNumberFormat="1" applyFont="1" applyBorder="1"/>
    <xf numFmtId="164" fontId="0" fillId="0" borderId="13" xfId="0" applyNumberFormat="1" applyBorder="1"/>
    <xf numFmtId="164" fontId="0" fillId="0" borderId="14" xfId="0" applyNumberFormat="1" applyBorder="1"/>
    <xf numFmtId="9" fontId="0" fillId="0" borderId="10" xfId="2" applyFont="1" applyBorder="1"/>
    <xf numFmtId="9" fontId="0" fillId="0" borderId="13" xfId="2" applyFont="1" applyBorder="1"/>
    <xf numFmtId="44" fontId="0" fillId="0" borderId="10" xfId="0" applyNumberFormat="1" applyBorder="1"/>
    <xf numFmtId="44" fontId="0" fillId="0" borderId="13" xfId="0" applyNumberFormat="1" applyBorder="1"/>
    <xf numFmtId="44" fontId="0" fillId="0" borderId="14" xfId="0" applyNumberFormat="1" applyBorder="1"/>
    <xf numFmtId="0" fontId="2" fillId="0" borderId="15" xfId="0" applyFont="1" applyBorder="1"/>
    <xf numFmtId="0" fontId="2" fillId="0" borderId="1" xfId="0" applyFont="1" applyBorder="1" applyAlignment="1">
      <alignment wrapText="1"/>
    </xf>
    <xf numFmtId="0" fontId="2" fillId="0" borderId="20" xfId="0" applyFont="1" applyBorder="1"/>
    <xf numFmtId="0" fontId="2" fillId="0" borderId="1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164" fontId="2" fillId="0" borderId="1" xfId="0" applyNumberFormat="1" applyFont="1" applyBorder="1"/>
    <xf numFmtId="9" fontId="2" fillId="0" borderId="1" xfId="2" applyFont="1" applyBorder="1"/>
    <xf numFmtId="44" fontId="2" fillId="0" borderId="1" xfId="0" applyNumberFormat="1" applyFont="1" applyBorder="1"/>
    <xf numFmtId="44" fontId="0" fillId="2" borderId="0" xfId="1" applyFont="1" applyFill="1"/>
    <xf numFmtId="44" fontId="0" fillId="2" borderId="9" xfId="0" applyNumberFormat="1" applyFill="1" applyBorder="1"/>
    <xf numFmtId="0" fontId="0" fillId="0" borderId="4" xfId="0" applyBorder="1"/>
    <xf numFmtId="1" fontId="0" fillId="0" borderId="2" xfId="0" applyNumberFormat="1" applyBorder="1"/>
    <xf numFmtId="0" fontId="0" fillId="0" borderId="9" xfId="0" applyBorder="1" applyAlignment="1">
      <alignment horizontal="left" wrapText="1"/>
    </xf>
    <xf numFmtId="0" fontId="2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21" xfId="0" applyBorder="1"/>
    <xf numFmtId="0" fontId="2" fillId="0" borderId="22" xfId="0" applyFont="1" applyBorder="1"/>
    <xf numFmtId="0" fontId="2" fillId="0" borderId="22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3" xfId="0" applyFont="1" applyBorder="1"/>
    <xf numFmtId="0" fontId="2" fillId="0" borderId="24" xfId="0" applyFont="1" applyBorder="1"/>
    <xf numFmtId="0" fontId="0" fillId="0" borderId="25" xfId="0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0" fontId="0" fillId="0" borderId="26" xfId="0" applyBorder="1"/>
    <xf numFmtId="0" fontId="0" fillId="0" borderId="27" xfId="0" applyBorder="1" applyAlignment="1">
      <alignment horizontal="center" vertical="center"/>
    </xf>
    <xf numFmtId="165" fontId="0" fillId="0" borderId="0" xfId="0" applyNumberFormat="1" applyBorder="1"/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left" wrapText="1"/>
    </xf>
    <xf numFmtId="0" fontId="0" fillId="0" borderId="30" xfId="0" applyBorder="1"/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44" fontId="0" fillId="0" borderId="0" xfId="0" applyNumberFormat="1" applyBorder="1"/>
    <xf numFmtId="0" fontId="0" fillId="0" borderId="28" xfId="0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2" fillId="0" borderId="32" xfId="0" applyFont="1" applyBorder="1"/>
    <xf numFmtId="166" fontId="2" fillId="0" borderId="32" xfId="3" applyNumberFormat="1" applyFont="1" applyFill="1" applyBorder="1"/>
    <xf numFmtId="166" fontId="2" fillId="0" borderId="33" xfId="3" applyNumberFormat="1" applyFont="1" applyFill="1" applyBorder="1"/>
    <xf numFmtId="43" fontId="0" fillId="0" borderId="34" xfId="3" applyFont="1" applyFill="1" applyBorder="1"/>
    <xf numFmtId="0" fontId="0" fillId="0" borderId="35" xfId="0" applyBorder="1"/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tefan, Oana" id="{810A4773-8C9D-4323-9907-9347D6C0A47A}" userId="S::StefanO@cnpower.com::35cf37e6-d391-41ec-8534-c357bc09ff2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0" dT="2026-08-26T12:46:24.64" personId="{810A4773-8C9D-4323-9907-9347D6C0A47A}" id="{FAB092C9-53D0-4CAD-81AA-2D2782A95110}">
    <text>Unmetered accounts included with “interval” batches.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E176D-C2FF-4EF4-9CB2-18905B86A324}">
  <dimension ref="B1:L22"/>
  <sheetViews>
    <sheetView showGridLines="0" tabSelected="1" view="pageBreakPreview" zoomScaleNormal="85" zoomScaleSheetLayoutView="100" workbookViewId="0">
      <pane xSplit="3" ySplit="24" topLeftCell="D25" activePane="bottomRight" state="frozen"/>
      <selection pane="topRight" activeCell="D1" sqref="D1"/>
      <selection pane="bottomLeft" activeCell="A25" sqref="A25"/>
      <selection pane="bottomRight" activeCell="C29" sqref="C29"/>
    </sheetView>
  </sheetViews>
  <sheetFormatPr defaultRowHeight="15" x14ac:dyDescent="0.25"/>
  <cols>
    <col min="1" max="1" width="3.85546875" customWidth="1"/>
    <col min="2" max="2" width="12.7109375" customWidth="1"/>
    <col min="3" max="3" width="32.42578125" customWidth="1"/>
    <col min="4" max="4" width="16.140625" customWidth="1"/>
    <col min="5" max="5" width="11.85546875" customWidth="1"/>
    <col min="6" max="6" width="12" customWidth="1"/>
    <col min="7" max="7" width="9" customWidth="1"/>
    <col min="8" max="8" width="10.85546875" customWidth="1"/>
    <col min="9" max="9" width="12.140625" customWidth="1"/>
    <col min="10" max="10" width="12.28515625" customWidth="1"/>
    <col min="11" max="11" width="12.85546875" customWidth="1"/>
    <col min="12" max="12" width="61.28515625" customWidth="1"/>
    <col min="13" max="13" width="17.42578125" customWidth="1"/>
    <col min="14" max="14" width="14.5703125" customWidth="1"/>
    <col min="15" max="15" width="16.42578125" customWidth="1"/>
    <col min="16" max="16" width="23.42578125" customWidth="1"/>
  </cols>
  <sheetData>
    <row r="1" spans="2:12" ht="34.5" customHeight="1" thickBot="1" x14ac:dyDescent="0.3">
      <c r="B1" t="s">
        <v>0</v>
      </c>
    </row>
    <row r="2" spans="2:12" ht="45.95" customHeight="1" x14ac:dyDescent="0.25">
      <c r="B2" s="71"/>
      <c r="C2" s="72" t="s">
        <v>1</v>
      </c>
      <c r="D2" s="73" t="s">
        <v>2</v>
      </c>
      <c r="E2" s="74" t="s">
        <v>3</v>
      </c>
      <c r="F2" s="74" t="s">
        <v>4</v>
      </c>
      <c r="G2" s="74" t="s">
        <v>5</v>
      </c>
      <c r="H2" s="74" t="s">
        <v>6</v>
      </c>
      <c r="I2" s="74" t="s">
        <v>7</v>
      </c>
      <c r="J2" s="74" t="s">
        <v>8</v>
      </c>
      <c r="K2" s="75" t="s">
        <v>9</v>
      </c>
      <c r="L2" s="76" t="s">
        <v>10</v>
      </c>
    </row>
    <row r="3" spans="2:12" x14ac:dyDescent="0.25">
      <c r="B3" s="77" t="s">
        <v>11</v>
      </c>
      <c r="C3" s="19"/>
      <c r="D3" s="19"/>
      <c r="E3" s="78"/>
      <c r="F3" s="78"/>
      <c r="G3" s="78"/>
      <c r="H3" s="78"/>
      <c r="I3" s="78"/>
      <c r="J3" s="78"/>
      <c r="K3" s="79"/>
      <c r="L3" s="80"/>
    </row>
    <row r="4" spans="2:12" x14ac:dyDescent="0.25">
      <c r="B4" s="81"/>
      <c r="C4" s="29" t="str">
        <f>'Billing Account 5313'!$B$2</f>
        <v>Billing Account 5313</v>
      </c>
      <c r="D4" s="30">
        <f>'Billing Account 5313'!J13</f>
        <v>44452.321115602266</v>
      </c>
      <c r="E4" s="82">
        <f>'Billing Account 5313'!J14</f>
        <v>3981.178884397737</v>
      </c>
      <c r="F4" s="82">
        <f>'Billing Account 5313'!J15</f>
        <v>22658.94736842105</v>
      </c>
      <c r="G4" s="82">
        <f>'Billing Account 5313'!J16</f>
        <v>1472.8315789473686</v>
      </c>
      <c r="H4" s="82">
        <f>'Billing Account 5313'!J17</f>
        <v>3058.9578947368423</v>
      </c>
      <c r="I4" s="82">
        <f>'Billing Account 5313'!J18</f>
        <v>4984.968421052632</v>
      </c>
      <c r="J4" s="82">
        <f>'Billing Account 5313'!J19</f>
        <v>113.29473684210527</v>
      </c>
      <c r="K4" s="82">
        <f t="shared" ref="K4:K5" si="0">SUM(D4:J4)</f>
        <v>80722.5</v>
      </c>
      <c r="L4" s="80" t="s">
        <v>12</v>
      </c>
    </row>
    <row r="5" spans="2:12" x14ac:dyDescent="0.25">
      <c r="B5" s="81"/>
      <c r="C5" s="29" t="str">
        <f>'Postage Print  Account 5315'!$B$2</f>
        <v>Postage Print  Account 5315</v>
      </c>
      <c r="D5" s="30">
        <f>'Postage Print  Account 5315'!$E$11</f>
        <v>249387.88601276706</v>
      </c>
      <c r="E5" s="82">
        <f>'Postage Print  Account 5315'!$E$12</f>
        <v>17892.812814362329</v>
      </c>
      <c r="F5" s="82">
        <f>'Postage Print  Account 5315'!$E$13</f>
        <v>481.13834273206101</v>
      </c>
      <c r="G5" s="82">
        <f>'Postage Print  Account 5315'!$E$14</f>
        <v>193.47218107092013</v>
      </c>
      <c r="H5" s="82">
        <f>'Postage Print  Account 5315'!$E$15</f>
        <v>3095.5548971347221</v>
      </c>
      <c r="I5" s="82">
        <f>'Postage Print  Account 5315'!$E$16</f>
        <v>2076.1557519328921</v>
      </c>
      <c r="J5" s="82">
        <f>'Postage Print  Account 5315'!$E$17</f>
        <v>0</v>
      </c>
      <c r="K5" s="82">
        <f t="shared" si="0"/>
        <v>273127.01999999996</v>
      </c>
      <c r="L5" s="80" t="str">
        <f>'Postage Print  Account 5315'!$C10</f>
        <v>Number of paper-billed accounts</v>
      </c>
    </row>
    <row r="6" spans="2:12" x14ac:dyDescent="0.25">
      <c r="B6" s="81"/>
      <c r="C6" s="29" t="str">
        <f>'Collections Labour Account 5320'!$B$2</f>
        <v>Collections Labour Account  5320</v>
      </c>
      <c r="D6" s="30">
        <f>'Collections Labour Account 5320'!$G$11</f>
        <v>401249.87183991662</v>
      </c>
      <c r="E6" s="82">
        <f>'Collections Labour Account 5320'!$G$12</f>
        <v>28748.960271065589</v>
      </c>
      <c r="F6" s="82">
        <f>'Collections Labour Account 5320'!$G$13</f>
        <v>1413.6978890177807</v>
      </c>
      <c r="G6" s="82">
        <f>'Collections Labour Account 5320'!$G$14</f>
        <v>0</v>
      </c>
      <c r="H6" s="82">
        <f>'Collections Labour Account 5320'!$G$15</f>
        <v>0</v>
      </c>
      <c r="I6" s="82">
        <f>'Collections Labour Account 5320'!$G$16</f>
        <v>0</v>
      </c>
      <c r="J6" s="82">
        <f>'Collections Labour Account 5320'!$G$17</f>
        <v>0</v>
      </c>
      <c r="K6" s="82">
        <f>SUM(D6:J6)</f>
        <v>431412.52999999997</v>
      </c>
      <c r="L6" s="80" t="str">
        <f>'Collections Labour Account 5320'!C$10&amp; " and "&amp;'Collections Labour Account 5320'!D$10</f>
        <v>Numbe of Meters and Relative difficulty /length of conversation</v>
      </c>
    </row>
    <row r="7" spans="2:12" x14ac:dyDescent="0.25">
      <c r="B7" s="81"/>
      <c r="C7" s="29" t="str">
        <f>'Misc. Labour  account  5340'!$B$2</f>
        <v>Misc. Labour  account  5340</v>
      </c>
      <c r="D7" s="30">
        <f>'Misc. Labour  account  5340'!$G$11</f>
        <v>323656.89462704223</v>
      </c>
      <c r="E7" s="82">
        <f>'Misc. Labour  account  5340'!$G$12</f>
        <v>28704.125779253955</v>
      </c>
      <c r="F7" s="82">
        <f>'Misc. Labour  account  5340'!$G$13</f>
        <v>2255.6627755077971</v>
      </c>
      <c r="G7" s="82">
        <f>'Misc. Labour  account  5340'!$G$14</f>
        <v>70267.502734431109</v>
      </c>
      <c r="H7" s="82">
        <f>'Misc. Labour  account  5340'!$G$15</f>
        <v>6654.4382954513521</v>
      </c>
      <c r="I7" s="82">
        <f>'Misc. Labour  account  5340'!$G$16</f>
        <v>502.37477536896625</v>
      </c>
      <c r="J7" s="82">
        <f>'Misc. Labour  account  5340'!G17</f>
        <v>11.231012944570931</v>
      </c>
      <c r="K7" s="82">
        <f t="shared" ref="K7" si="1">SUM(D7:J7)</f>
        <v>432052.23</v>
      </c>
      <c r="L7" s="80" t="str">
        <f>'Misc. Labour  account  5340'!C$10&amp;" and "&amp;'Misc. Labour  account  5340'!D$10</f>
        <v>Number of Customers and Relative difficulty /length of conversation</v>
      </c>
    </row>
    <row r="8" spans="2:12" x14ac:dyDescent="0.25">
      <c r="B8" s="81"/>
      <c r="C8" s="29" t="s">
        <v>13</v>
      </c>
      <c r="D8" s="30">
        <f>SUM(D4:D7)</f>
        <v>1018746.9735953282</v>
      </c>
      <c r="E8" s="82">
        <f t="shared" ref="E8:K8" si="2">SUM(E4:E7)</f>
        <v>79327.077749079617</v>
      </c>
      <c r="F8" s="82">
        <f t="shared" si="2"/>
        <v>26809.44637567869</v>
      </c>
      <c r="G8" s="82">
        <f t="shared" si="2"/>
        <v>71933.806494449396</v>
      </c>
      <c r="H8" s="82">
        <f t="shared" si="2"/>
        <v>12808.951087322916</v>
      </c>
      <c r="I8" s="82">
        <f t="shared" si="2"/>
        <v>7563.4989483544905</v>
      </c>
      <c r="J8" s="82">
        <f t="shared" si="2"/>
        <v>124.5257497866762</v>
      </c>
      <c r="K8" s="82">
        <f t="shared" si="2"/>
        <v>1217314.2799999998</v>
      </c>
      <c r="L8" s="80"/>
    </row>
    <row r="9" spans="2:12" x14ac:dyDescent="0.25">
      <c r="B9" s="83"/>
      <c r="C9" s="11"/>
      <c r="D9" s="11"/>
      <c r="E9" s="79"/>
      <c r="F9" s="79"/>
      <c r="G9" s="79"/>
      <c r="H9" s="79"/>
      <c r="I9" s="79"/>
      <c r="J9" s="79"/>
      <c r="K9" s="79"/>
      <c r="L9" s="80"/>
    </row>
    <row r="10" spans="2:12" x14ac:dyDescent="0.25">
      <c r="B10" s="84" t="s">
        <v>14</v>
      </c>
      <c r="C10" s="64"/>
      <c r="D10" s="31">
        <f>'Misc. Labour  account  5340'!$C$11</f>
        <v>28818.139220781319</v>
      </c>
      <c r="E10" s="10">
        <f>'Misc. Labour  account  5340'!$C$12</f>
        <v>2555.7913538982712</v>
      </c>
      <c r="F10" s="10">
        <f>'Misc. Labour  account  5340'!$C$13</f>
        <v>200.84232710266656</v>
      </c>
      <c r="G10" s="10">
        <f>'Misc. Labour  account  5340'!$C$14</f>
        <v>6256.5596782076891</v>
      </c>
      <c r="H10" s="10">
        <f>'Misc. Labour  account  5340'!$C$15</f>
        <v>592.50562066782277</v>
      </c>
      <c r="I10" s="10">
        <f>'Misc. Labour  account  5340'!$C$16</f>
        <v>44.731029858870748</v>
      </c>
      <c r="J10" s="10">
        <f>'Misc. Labour  account  5340'!$C$17</f>
        <v>1</v>
      </c>
      <c r="K10" s="63">
        <f t="shared" ref="K10" si="3">SUM(D10:J10)</f>
        <v>38469.569230516638</v>
      </c>
      <c r="L10" s="85"/>
    </row>
    <row r="11" spans="2:12" ht="14.45" customHeight="1" x14ac:dyDescent="0.25">
      <c r="B11" s="86" t="s">
        <v>15</v>
      </c>
      <c r="C11" s="11"/>
      <c r="D11" s="11"/>
      <c r="E11" s="79"/>
      <c r="F11" s="79"/>
      <c r="G11" s="79"/>
      <c r="H11" s="79"/>
      <c r="I11" s="79"/>
      <c r="J11" s="79"/>
      <c r="K11" s="62"/>
      <c r="L11" s="80"/>
    </row>
    <row r="12" spans="2:12" x14ac:dyDescent="0.25">
      <c r="B12" s="87"/>
      <c r="C12" s="29" t="str">
        <f>'Billing Account 5313'!$B$2</f>
        <v>Billing Account 5313</v>
      </c>
      <c r="D12" s="13">
        <f t="shared" ref="D12:K16" si="4">D4/D$10</f>
        <v>1.5425118455790801</v>
      </c>
      <c r="E12" s="88">
        <f t="shared" si="4"/>
        <v>1.5577088788274385</v>
      </c>
      <c r="F12" s="88">
        <f t="shared" si="4"/>
        <v>112.81958188444138</v>
      </c>
      <c r="G12" s="88">
        <f t="shared" si="4"/>
        <v>0.23540598263250154</v>
      </c>
      <c r="H12" s="88">
        <f t="shared" si="4"/>
        <v>5.1627491588839964</v>
      </c>
      <c r="I12" s="88">
        <f t="shared" si="4"/>
        <v>111.44318467025073</v>
      </c>
      <c r="J12" s="88">
        <f t="shared" si="4"/>
        <v>113.29473684210527</v>
      </c>
      <c r="K12" s="88">
        <f t="shared" si="4"/>
        <v>2.0983468651883292</v>
      </c>
      <c r="L12" s="80"/>
    </row>
    <row r="13" spans="2:12" x14ac:dyDescent="0.25">
      <c r="B13" s="87"/>
      <c r="C13" s="29" t="str">
        <f>'Postage Print  Account 5315'!$B$2</f>
        <v>Postage Print  Account 5315</v>
      </c>
      <c r="D13" s="13">
        <f t="shared" si="4"/>
        <v>8.6538511075319065</v>
      </c>
      <c r="E13" s="88">
        <f t="shared" si="4"/>
        <v>7.0008894846095178</v>
      </c>
      <c r="F13" s="88">
        <f t="shared" si="4"/>
        <v>2.3956023098961245</v>
      </c>
      <c r="G13" s="88">
        <f t="shared" si="4"/>
        <v>3.0923093684346335E-2</v>
      </c>
      <c r="H13" s="88">
        <f t="shared" si="4"/>
        <v>5.2245156655993767</v>
      </c>
      <c r="I13" s="88">
        <f t="shared" si="4"/>
        <v>46.41421756850437</v>
      </c>
      <c r="J13" s="88">
        <f t="shared" si="4"/>
        <v>0</v>
      </c>
      <c r="K13" s="88">
        <f t="shared" si="4"/>
        <v>7.0998200776144209</v>
      </c>
      <c r="L13" s="80"/>
    </row>
    <row r="14" spans="2:12" x14ac:dyDescent="0.25">
      <c r="B14" s="87"/>
      <c r="C14" s="29" t="str">
        <f>'Collections Labour Account 5320'!$B$2</f>
        <v>Collections Labour Account  5320</v>
      </c>
      <c r="D14" s="13">
        <f t="shared" si="4"/>
        <v>13.923517711045257</v>
      </c>
      <c r="E14" s="88">
        <f t="shared" si="4"/>
        <v>11.248555257539184</v>
      </c>
      <c r="F14" s="88">
        <f t="shared" si="4"/>
        <v>7.038844398049255</v>
      </c>
      <c r="G14" s="88">
        <f t="shared" si="4"/>
        <v>0</v>
      </c>
      <c r="H14" s="88">
        <f t="shared" si="4"/>
        <v>0</v>
      </c>
      <c r="I14" s="88">
        <f t="shared" si="4"/>
        <v>0</v>
      </c>
      <c r="J14" s="88">
        <f t="shared" si="4"/>
        <v>0</v>
      </c>
      <c r="K14" s="88">
        <f t="shared" si="4"/>
        <v>11.214384216649213</v>
      </c>
      <c r="L14" s="80"/>
    </row>
    <row r="15" spans="2:12" x14ac:dyDescent="0.25">
      <c r="B15" s="87"/>
      <c r="C15" s="29" t="str">
        <f>'Misc. Labour  account  5340'!$B$2</f>
        <v>Misc. Labour  account  5340</v>
      </c>
      <c r="D15" s="13">
        <f t="shared" si="4"/>
        <v>11.231012944570931</v>
      </c>
      <c r="E15" s="88">
        <f t="shared" si="4"/>
        <v>11.231012944570933</v>
      </c>
      <c r="F15" s="88">
        <f t="shared" si="4"/>
        <v>11.23101294457093</v>
      </c>
      <c r="G15" s="88">
        <f t="shared" si="4"/>
        <v>11.231012944570933</v>
      </c>
      <c r="H15" s="88">
        <f t="shared" si="4"/>
        <v>11.231012944570933</v>
      </c>
      <c r="I15" s="88">
        <f t="shared" si="4"/>
        <v>11.231012944570931</v>
      </c>
      <c r="J15" s="88">
        <f t="shared" si="4"/>
        <v>11.231012944570931</v>
      </c>
      <c r="K15" s="88">
        <f t="shared" si="4"/>
        <v>11.231012944570931</v>
      </c>
      <c r="L15" s="80"/>
    </row>
    <row r="16" spans="2:12" x14ac:dyDescent="0.25">
      <c r="B16" s="89"/>
      <c r="C16" s="32" t="s">
        <v>13</v>
      </c>
      <c r="D16" s="33">
        <f t="shared" si="4"/>
        <v>35.350893608727169</v>
      </c>
      <c r="E16" s="34">
        <f t="shared" si="4"/>
        <v>31.038166565547076</v>
      </c>
      <c r="F16" s="34">
        <f t="shared" si="4"/>
        <v>133.48504153695771</v>
      </c>
      <c r="G16" s="34">
        <f t="shared" si="4"/>
        <v>11.49734202088778</v>
      </c>
      <c r="H16" s="34">
        <f t="shared" si="4"/>
        <v>21.618277769054306</v>
      </c>
      <c r="I16" s="34">
        <f t="shared" si="4"/>
        <v>169.08841518332602</v>
      </c>
      <c r="J16" s="34">
        <f t="shared" si="4"/>
        <v>124.5257497866762</v>
      </c>
      <c r="K16" s="34">
        <f t="shared" si="4"/>
        <v>31.643564104022893</v>
      </c>
      <c r="L16" s="80"/>
    </row>
    <row r="17" spans="2:12" x14ac:dyDescent="0.25">
      <c r="B17" s="90" t="s">
        <v>16</v>
      </c>
      <c r="C17" s="12"/>
      <c r="D17" s="12"/>
      <c r="E17" s="62"/>
      <c r="F17" s="62"/>
      <c r="G17" s="62"/>
      <c r="H17" s="62"/>
      <c r="I17" s="62"/>
      <c r="J17" s="62"/>
      <c r="K17" s="62"/>
      <c r="L17" s="80"/>
    </row>
    <row r="18" spans="2:12" ht="15.75" thickBot="1" x14ac:dyDescent="0.3">
      <c r="B18" s="91"/>
      <c r="C18" s="11" t="s">
        <v>16</v>
      </c>
      <c r="D18" s="11"/>
      <c r="E18" s="79"/>
      <c r="F18" s="79"/>
      <c r="G18" s="79"/>
      <c r="H18" s="79"/>
      <c r="I18" s="79"/>
      <c r="J18" s="79"/>
      <c r="K18" s="79"/>
      <c r="L18" s="80"/>
    </row>
    <row r="19" spans="2:12" ht="15.75" thickBot="1" x14ac:dyDescent="0.3">
      <c r="B19" s="92"/>
      <c r="C19" s="93" t="s">
        <v>17</v>
      </c>
      <c r="D19" s="94">
        <f t="shared" ref="D19:J19" si="5">D16/$D16</f>
        <v>1</v>
      </c>
      <c r="E19" s="95">
        <f t="shared" si="5"/>
        <v>0.8780023189536742</v>
      </c>
      <c r="F19" s="95">
        <f t="shared" si="5"/>
        <v>3.7760019029336194</v>
      </c>
      <c r="G19" s="95">
        <f t="shared" si="5"/>
        <v>0.32523483417826249</v>
      </c>
      <c r="H19" s="95">
        <f t="shared" si="5"/>
        <v>0.61153412437973964</v>
      </c>
      <c r="I19" s="95">
        <f t="shared" si="5"/>
        <v>4.7831440148257727</v>
      </c>
      <c r="J19" s="95">
        <f t="shared" si="5"/>
        <v>3.5225629984056246</v>
      </c>
      <c r="K19" s="96"/>
      <c r="L19" s="97"/>
    </row>
    <row r="20" spans="2:12" x14ac:dyDescent="0.25">
      <c r="K20" s="28"/>
    </row>
    <row r="21" spans="2:12" x14ac:dyDescent="0.25">
      <c r="K21" s="28"/>
    </row>
    <row r="22" spans="2:12" x14ac:dyDescent="0.25">
      <c r="K22" s="28"/>
    </row>
  </sheetData>
  <mergeCells count="4">
    <mergeCell ref="B3:B9"/>
    <mergeCell ref="B10:C10"/>
    <mergeCell ref="B11:B16"/>
    <mergeCell ref="B17:B19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BE174-3226-4993-B511-9B0438DA5A2D}">
  <dimension ref="B2:J20"/>
  <sheetViews>
    <sheetView showGridLines="0" view="pageBreakPreview" zoomScale="85" zoomScaleNormal="100" zoomScaleSheetLayoutView="85" workbookViewId="0">
      <selection activeCell="D24" sqref="D24"/>
    </sheetView>
  </sheetViews>
  <sheetFormatPr defaultRowHeight="15" x14ac:dyDescent="0.25"/>
  <cols>
    <col min="2" max="2" width="26.85546875" customWidth="1"/>
    <col min="3" max="3" width="10.5703125" customWidth="1"/>
    <col min="5" max="5" width="10.28515625" customWidth="1"/>
    <col min="6" max="6" width="11.5703125" bestFit="1" customWidth="1"/>
    <col min="8" max="10" width="11.5703125" bestFit="1" customWidth="1"/>
  </cols>
  <sheetData>
    <row r="2" spans="2:10" x14ac:dyDescent="0.25">
      <c r="B2" s="15" t="s">
        <v>18</v>
      </c>
      <c r="C2" s="14"/>
      <c r="D2" s="14"/>
      <c r="E2" s="14"/>
      <c r="F2" s="61">
        <v>80722.5</v>
      </c>
    </row>
    <row r="4" spans="2:10" ht="30" x14ac:dyDescent="0.25">
      <c r="B4" s="1"/>
      <c r="C4" s="68"/>
      <c r="D4" s="68"/>
      <c r="E4" s="16" t="s">
        <v>19</v>
      </c>
      <c r="F4" s="17" t="s">
        <v>20</v>
      </c>
    </row>
    <row r="5" spans="2:10" x14ac:dyDescent="0.25">
      <c r="B5" s="16" t="s">
        <v>21</v>
      </c>
      <c r="C5" s="1"/>
      <c r="D5" s="1"/>
      <c r="E5" s="2">
        <v>0.6</v>
      </c>
      <c r="F5" s="36">
        <f>E5*F2</f>
        <v>48433.5</v>
      </c>
    </row>
    <row r="6" spans="2:10" x14ac:dyDescent="0.25">
      <c r="B6" s="16" t="s">
        <v>22</v>
      </c>
      <c r="C6" s="1"/>
      <c r="D6" s="1"/>
      <c r="E6" s="2">
        <v>0.4</v>
      </c>
      <c r="F6" s="36">
        <f>E6*F2</f>
        <v>32289</v>
      </c>
    </row>
    <row r="7" spans="2:10" x14ac:dyDescent="0.25">
      <c r="B7" s="1" t="s">
        <v>9</v>
      </c>
      <c r="C7" s="1"/>
      <c r="D7" s="1"/>
      <c r="E7" s="2">
        <v>1</v>
      </c>
      <c r="F7" s="36">
        <f>SUM(F5:F6)</f>
        <v>80722.5</v>
      </c>
    </row>
    <row r="8" spans="2:10" ht="15.75" thickBot="1" x14ac:dyDescent="0.3"/>
    <row r="9" spans="2:10" ht="15.75" thickBot="1" x14ac:dyDescent="0.3">
      <c r="C9" s="65" t="s">
        <v>39</v>
      </c>
      <c r="D9" s="67"/>
      <c r="E9" s="66"/>
      <c r="F9" s="65" t="s">
        <v>19</v>
      </c>
      <c r="G9" s="66"/>
      <c r="H9" s="69" t="s">
        <v>23</v>
      </c>
      <c r="I9" s="70"/>
      <c r="J9" s="70"/>
    </row>
    <row r="10" spans="2:10" ht="41.25" customHeight="1" x14ac:dyDescent="0.25">
      <c r="B10" s="49"/>
      <c r="C10" s="50" t="s">
        <v>21</v>
      </c>
      <c r="D10" s="51" t="s">
        <v>22</v>
      </c>
      <c r="E10" s="52" t="s">
        <v>9</v>
      </c>
      <c r="F10" s="53" t="s">
        <v>24</v>
      </c>
      <c r="G10" s="52" t="str">
        <f>D10</f>
        <v xml:space="preserve">Interval Metered </v>
      </c>
      <c r="H10" s="54" t="s">
        <v>24</v>
      </c>
      <c r="I10" s="55" t="s">
        <v>22</v>
      </c>
      <c r="J10" s="56" t="s">
        <v>25</v>
      </c>
    </row>
    <row r="11" spans="2:10" x14ac:dyDescent="0.25">
      <c r="B11" s="26" t="s">
        <v>26</v>
      </c>
      <c r="C11" s="37"/>
      <c r="D11" s="1"/>
      <c r="E11" s="38"/>
      <c r="F11" s="37"/>
      <c r="G11" s="38"/>
      <c r="H11" s="44">
        <f>F5</f>
        <v>48433.5</v>
      </c>
      <c r="I11" s="36">
        <f>F6</f>
        <v>32289</v>
      </c>
      <c r="J11" s="45">
        <f>H11+I11</f>
        <v>80722.5</v>
      </c>
    </row>
    <row r="12" spans="2:10" x14ac:dyDescent="0.25">
      <c r="B12" s="26"/>
      <c r="C12" s="37"/>
      <c r="D12" s="1"/>
      <c r="E12" s="38"/>
      <c r="F12" s="37"/>
      <c r="G12" s="38"/>
      <c r="H12" s="44"/>
      <c r="I12" s="36"/>
      <c r="J12" s="45"/>
    </row>
    <row r="13" spans="2:10" x14ac:dyDescent="0.25">
      <c r="B13" s="47" t="s">
        <v>2</v>
      </c>
      <c r="C13" s="39">
        <v>28383</v>
      </c>
      <c r="D13" s="3">
        <v>0</v>
      </c>
      <c r="E13" s="40">
        <f t="shared" ref="E13:E20" si="0">C13+D13</f>
        <v>28383</v>
      </c>
      <c r="F13" s="42">
        <f t="shared" ref="F13:F20" si="1">C13/$C$20</f>
        <v>0.91780113177041234</v>
      </c>
      <c r="G13" s="43">
        <f t="shared" ref="G13:G20" si="2">D13/$D$20</f>
        <v>0</v>
      </c>
      <c r="H13" s="44">
        <f t="shared" ref="H13:H19" si="3">$H$11*F13</f>
        <v>44452.321115602266</v>
      </c>
      <c r="I13" s="36">
        <f t="shared" ref="I13:I19" si="4">$I$11*G13</f>
        <v>0</v>
      </c>
      <c r="J13" s="45">
        <f t="shared" ref="J13:J20" si="5">H13+I13</f>
        <v>44452.321115602266</v>
      </c>
    </row>
    <row r="14" spans="2:10" x14ac:dyDescent="0.25">
      <c r="B14" s="47" t="s">
        <v>3</v>
      </c>
      <c r="C14" s="39">
        <v>2542</v>
      </c>
      <c r="D14" s="3">
        <v>0</v>
      </c>
      <c r="E14" s="40">
        <f t="shared" si="0"/>
        <v>2542</v>
      </c>
      <c r="F14" s="42">
        <f t="shared" si="1"/>
        <v>8.2198868229587718E-2</v>
      </c>
      <c r="G14" s="43">
        <f t="shared" si="2"/>
        <v>0</v>
      </c>
      <c r="H14" s="44">
        <f t="shared" si="3"/>
        <v>3981.178884397737</v>
      </c>
      <c r="I14" s="36">
        <f t="shared" si="4"/>
        <v>0</v>
      </c>
      <c r="J14" s="45">
        <f t="shared" si="5"/>
        <v>3981.178884397737</v>
      </c>
    </row>
    <row r="15" spans="2:10" x14ac:dyDescent="0.25">
      <c r="B15" s="47" t="s">
        <v>4</v>
      </c>
      <c r="C15" s="39">
        <v>0</v>
      </c>
      <c r="D15" s="3">
        <v>200</v>
      </c>
      <c r="E15" s="40">
        <f t="shared" si="0"/>
        <v>200</v>
      </c>
      <c r="F15" s="42">
        <f t="shared" si="1"/>
        <v>0</v>
      </c>
      <c r="G15" s="43">
        <f t="shared" si="2"/>
        <v>0.70175438596491224</v>
      </c>
      <c r="H15" s="44">
        <f t="shared" si="3"/>
        <v>0</v>
      </c>
      <c r="I15" s="36">
        <f t="shared" si="4"/>
        <v>22658.94736842105</v>
      </c>
      <c r="J15" s="45">
        <f t="shared" si="5"/>
        <v>22658.94736842105</v>
      </c>
    </row>
    <row r="16" spans="2:10" x14ac:dyDescent="0.25">
      <c r="B16" s="47" t="s">
        <v>5</v>
      </c>
      <c r="C16" s="39">
        <v>0</v>
      </c>
      <c r="D16" s="3">
        <v>13</v>
      </c>
      <c r="E16" s="40">
        <f t="shared" si="0"/>
        <v>13</v>
      </c>
      <c r="F16" s="42">
        <f t="shared" si="1"/>
        <v>0</v>
      </c>
      <c r="G16" s="43">
        <f t="shared" si="2"/>
        <v>4.5614035087719301E-2</v>
      </c>
      <c r="H16" s="44">
        <f t="shared" si="3"/>
        <v>0</v>
      </c>
      <c r="I16" s="36">
        <f t="shared" si="4"/>
        <v>1472.8315789473686</v>
      </c>
      <c r="J16" s="45">
        <f t="shared" si="5"/>
        <v>1472.8315789473686</v>
      </c>
    </row>
    <row r="17" spans="2:10" x14ac:dyDescent="0.25">
      <c r="B17" s="47" t="s">
        <v>6</v>
      </c>
      <c r="C17" s="39">
        <v>0</v>
      </c>
      <c r="D17" s="3">
        <v>27</v>
      </c>
      <c r="E17" s="40">
        <f t="shared" si="0"/>
        <v>27</v>
      </c>
      <c r="F17" s="42">
        <f t="shared" si="1"/>
        <v>0</v>
      </c>
      <c r="G17" s="43">
        <f t="shared" si="2"/>
        <v>9.4736842105263161E-2</v>
      </c>
      <c r="H17" s="44">
        <f t="shared" si="3"/>
        <v>0</v>
      </c>
      <c r="I17" s="36">
        <f t="shared" si="4"/>
        <v>3058.9578947368423</v>
      </c>
      <c r="J17" s="45">
        <f t="shared" si="5"/>
        <v>3058.9578947368423</v>
      </c>
    </row>
    <row r="18" spans="2:10" x14ac:dyDescent="0.25">
      <c r="B18" s="47" t="s">
        <v>7</v>
      </c>
      <c r="C18" s="39">
        <v>0</v>
      </c>
      <c r="D18" s="3">
        <v>44</v>
      </c>
      <c r="E18" s="40">
        <f t="shared" si="0"/>
        <v>44</v>
      </c>
      <c r="F18" s="42">
        <f t="shared" si="1"/>
        <v>0</v>
      </c>
      <c r="G18" s="43">
        <f t="shared" si="2"/>
        <v>0.15438596491228071</v>
      </c>
      <c r="H18" s="44">
        <f t="shared" si="3"/>
        <v>0</v>
      </c>
      <c r="I18" s="36">
        <f t="shared" si="4"/>
        <v>4984.968421052632</v>
      </c>
      <c r="J18" s="45">
        <f t="shared" si="5"/>
        <v>4984.968421052632</v>
      </c>
    </row>
    <row r="19" spans="2:10" x14ac:dyDescent="0.25">
      <c r="B19" s="47" t="s">
        <v>8</v>
      </c>
      <c r="C19" s="39">
        <v>0</v>
      </c>
      <c r="D19" s="3">
        <v>1</v>
      </c>
      <c r="E19" s="40">
        <f t="shared" si="0"/>
        <v>1</v>
      </c>
      <c r="F19" s="42">
        <f t="shared" si="1"/>
        <v>0</v>
      </c>
      <c r="G19" s="43">
        <f t="shared" si="2"/>
        <v>3.5087719298245615E-3</v>
      </c>
      <c r="H19" s="44">
        <f t="shared" si="3"/>
        <v>0</v>
      </c>
      <c r="I19" s="36">
        <f t="shared" si="4"/>
        <v>113.29473684210527</v>
      </c>
      <c r="J19" s="45">
        <f t="shared" si="5"/>
        <v>113.29473684210527</v>
      </c>
    </row>
    <row r="20" spans="2:10" ht="15.75" thickBot="1" x14ac:dyDescent="0.3">
      <c r="B20" s="27" t="s">
        <v>9</v>
      </c>
      <c r="C20" s="20">
        <f>SUM(C13:C19)</f>
        <v>30925</v>
      </c>
      <c r="D20" s="21">
        <f>SUM(D14:D19)</f>
        <v>285</v>
      </c>
      <c r="E20" s="41">
        <f t="shared" si="0"/>
        <v>31210</v>
      </c>
      <c r="F20" s="22">
        <f t="shared" si="1"/>
        <v>1</v>
      </c>
      <c r="G20" s="23">
        <f t="shared" si="2"/>
        <v>1</v>
      </c>
      <c r="H20" s="24"/>
      <c r="I20" s="25"/>
      <c r="J20" s="46">
        <f t="shared" si="5"/>
        <v>0</v>
      </c>
    </row>
  </sheetData>
  <mergeCells count="4">
    <mergeCell ref="F9:G9"/>
    <mergeCell ref="C9:E9"/>
    <mergeCell ref="C4:D4"/>
    <mergeCell ref="H9:J9"/>
  </mergeCells>
  <pageMargins left="0.70866141732283472" right="0.70866141732283472" top="0.74803149606299213" bottom="0.74803149606299213" header="0.31496062992125984" footer="0.31496062992125984"/>
  <pageSetup scale="6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6075-3B36-44F1-94C9-5BEB4A27ACD5}">
  <dimension ref="B2:F35"/>
  <sheetViews>
    <sheetView showGridLines="0" view="pageBreakPreview" zoomScale="85" zoomScaleNormal="85" zoomScaleSheetLayoutView="85" workbookViewId="0">
      <selection activeCell="D24" sqref="D24"/>
    </sheetView>
  </sheetViews>
  <sheetFormatPr defaultRowHeight="15" x14ac:dyDescent="0.25"/>
  <cols>
    <col min="2" max="2" width="26.85546875" customWidth="1"/>
    <col min="3" max="3" width="15.85546875" customWidth="1"/>
    <col min="4" max="4" width="14.140625" bestFit="1" customWidth="1"/>
    <col min="5" max="5" width="14.28515625" bestFit="1" customWidth="1"/>
    <col min="6" max="6" width="3.5703125" customWidth="1"/>
  </cols>
  <sheetData>
    <row r="2" spans="2:5" x14ac:dyDescent="0.25">
      <c r="B2" s="5" t="s">
        <v>27</v>
      </c>
      <c r="C2" s="5"/>
      <c r="D2" s="7">
        <v>273127.02</v>
      </c>
    </row>
    <row r="10" spans="2:5" ht="45" x14ac:dyDescent="0.25">
      <c r="B10" s="35" t="s">
        <v>28</v>
      </c>
      <c r="C10" s="48" t="s">
        <v>29</v>
      </c>
      <c r="D10" s="35" t="s">
        <v>19</v>
      </c>
      <c r="E10" s="35" t="s">
        <v>30</v>
      </c>
    </row>
    <row r="11" spans="2:5" x14ac:dyDescent="0.25">
      <c r="B11" s="35" t="s">
        <v>2</v>
      </c>
      <c r="C11" s="3">
        <v>15468.139220781319</v>
      </c>
      <c r="D11" s="2">
        <f t="shared" ref="D11:D18" si="0">C11/$C$18</f>
        <v>0.9130839051104026</v>
      </c>
      <c r="E11" s="36">
        <f t="shared" ref="E11:E17" si="1">D11*D$2</f>
        <v>249387.88601276706</v>
      </c>
    </row>
    <row r="12" spans="2:5" x14ac:dyDescent="0.25">
      <c r="B12" s="35" t="s">
        <v>3</v>
      </c>
      <c r="C12" s="3">
        <v>1109.7913538982712</v>
      </c>
      <c r="D12" s="2">
        <f t="shared" si="0"/>
        <v>6.5510958287328461E-2</v>
      </c>
      <c r="E12" s="36">
        <f t="shared" si="1"/>
        <v>17892.812814362329</v>
      </c>
    </row>
    <row r="13" spans="2:5" x14ac:dyDescent="0.25">
      <c r="B13" s="35" t="s">
        <v>4</v>
      </c>
      <c r="C13" s="3">
        <v>29.842327102666559</v>
      </c>
      <c r="D13" s="2">
        <f t="shared" si="0"/>
        <v>1.7615918876574752E-3</v>
      </c>
      <c r="E13" s="36">
        <f t="shared" si="1"/>
        <v>481.13834273206101</v>
      </c>
    </row>
    <row r="14" spans="2:5" x14ac:dyDescent="0.25">
      <c r="B14" s="35" t="s">
        <v>5</v>
      </c>
      <c r="C14" s="3">
        <v>12</v>
      </c>
      <c r="D14" s="2">
        <f t="shared" si="0"/>
        <v>7.0835972607514303E-4</v>
      </c>
      <c r="E14" s="36">
        <f t="shared" si="1"/>
        <v>193.47218107092013</v>
      </c>
    </row>
    <row r="15" spans="2:5" x14ac:dyDescent="0.25">
      <c r="B15" s="35" t="s">
        <v>6</v>
      </c>
      <c r="C15" s="3">
        <v>192</v>
      </c>
      <c r="D15" s="2">
        <f t="shared" si="0"/>
        <v>1.1333755617202288E-2</v>
      </c>
      <c r="E15" s="36">
        <f t="shared" si="1"/>
        <v>3095.5548971347221</v>
      </c>
    </row>
    <row r="16" spans="2:5" x14ac:dyDescent="0.25">
      <c r="B16" s="35" t="s">
        <v>7</v>
      </c>
      <c r="C16" s="3">
        <v>128.77235830644898</v>
      </c>
      <c r="D16" s="2">
        <f t="shared" si="0"/>
        <v>7.6014293713338645E-3</v>
      </c>
      <c r="E16" s="36">
        <f t="shared" si="1"/>
        <v>2076.1557519328921</v>
      </c>
    </row>
    <row r="17" spans="2:6" x14ac:dyDescent="0.25">
      <c r="B17" s="35" t="s">
        <v>8</v>
      </c>
      <c r="C17" s="3">
        <v>0</v>
      </c>
      <c r="D17" s="2">
        <f t="shared" si="0"/>
        <v>0</v>
      </c>
      <c r="E17" s="36">
        <f t="shared" si="1"/>
        <v>0</v>
      </c>
    </row>
    <row r="18" spans="2:6" x14ac:dyDescent="0.25">
      <c r="B18" s="1"/>
      <c r="C18" s="18">
        <f>SUM(C11:C17)</f>
        <v>16940.545260088707</v>
      </c>
      <c r="D18" s="2">
        <f t="shared" si="0"/>
        <v>1</v>
      </c>
      <c r="E18" s="36">
        <f>SUM(E11:E17)</f>
        <v>273127.01999999996</v>
      </c>
    </row>
    <row r="20" spans="2:6" x14ac:dyDescent="0.25">
      <c r="B20" s="8"/>
      <c r="C20" s="4"/>
      <c r="D20" s="6"/>
      <c r="E20" s="6"/>
      <c r="F20" s="9"/>
    </row>
    <row r="21" spans="2:6" x14ac:dyDescent="0.25">
      <c r="B21" s="8"/>
      <c r="C21" s="4"/>
      <c r="D21" s="6"/>
      <c r="E21" s="6"/>
      <c r="F21" s="9"/>
    </row>
    <row r="22" spans="2:6" x14ac:dyDescent="0.25">
      <c r="B22" s="8"/>
      <c r="C22" s="4"/>
      <c r="D22" s="6"/>
      <c r="E22" s="6"/>
      <c r="F22" s="9"/>
    </row>
    <row r="23" spans="2:6" x14ac:dyDescent="0.25">
      <c r="B23" s="8"/>
      <c r="C23" s="4"/>
      <c r="D23" s="6"/>
      <c r="E23" s="6"/>
      <c r="F23" s="9"/>
    </row>
    <row r="24" spans="2:6" x14ac:dyDescent="0.25">
      <c r="B24" s="8"/>
      <c r="C24" s="4"/>
      <c r="D24" s="6"/>
      <c r="E24" s="6"/>
      <c r="F24" s="9"/>
    </row>
    <row r="25" spans="2:6" x14ac:dyDescent="0.25">
      <c r="B25" s="8"/>
      <c r="C25" s="4"/>
      <c r="D25" s="6"/>
      <c r="E25" s="6"/>
      <c r="F25" s="9"/>
    </row>
    <row r="26" spans="2:6" x14ac:dyDescent="0.25">
      <c r="B26" s="8"/>
      <c r="C26" s="4"/>
      <c r="D26" s="6"/>
      <c r="E26" s="6"/>
      <c r="F26" s="9"/>
    </row>
    <row r="27" spans="2:6" x14ac:dyDescent="0.25">
      <c r="C27" s="4"/>
      <c r="D27" s="6"/>
      <c r="E27" s="6"/>
      <c r="F27" s="9"/>
    </row>
    <row r="33" customFormat="1" x14ac:dyDescent="0.25"/>
    <row r="34" customFormat="1" x14ac:dyDescent="0.25"/>
    <row r="35" customFormat="1" x14ac:dyDescent="0.25"/>
  </sheetData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362C4-D435-4BB7-BA36-0DED340E25D5}">
  <dimension ref="B2:G18"/>
  <sheetViews>
    <sheetView showGridLines="0" view="pageBreakPreview" zoomScale="85" zoomScaleNormal="85" zoomScaleSheetLayoutView="85" workbookViewId="0">
      <selection activeCell="D24" sqref="D24"/>
    </sheetView>
  </sheetViews>
  <sheetFormatPr defaultRowHeight="15" x14ac:dyDescent="0.25"/>
  <cols>
    <col min="2" max="2" width="22.85546875" customWidth="1"/>
    <col min="3" max="3" width="15" bestFit="1" customWidth="1"/>
    <col min="4" max="4" width="16.28515625" customWidth="1"/>
    <col min="5" max="5" width="12" customWidth="1"/>
    <col min="6" max="6" width="16.7109375" customWidth="1"/>
    <col min="7" max="7" width="14.85546875" customWidth="1"/>
    <col min="9" max="9" width="12.140625" bestFit="1" customWidth="1"/>
  </cols>
  <sheetData>
    <row r="2" spans="2:7" x14ac:dyDescent="0.25">
      <c r="B2" s="5" t="s">
        <v>31</v>
      </c>
      <c r="C2" s="5"/>
      <c r="D2" s="5"/>
      <c r="E2" s="5"/>
      <c r="F2" s="7">
        <v>431412.52999999997</v>
      </c>
    </row>
    <row r="10" spans="2:7" ht="45" x14ac:dyDescent="0.25">
      <c r="B10" s="1"/>
      <c r="C10" s="48" t="s">
        <v>32</v>
      </c>
      <c r="D10" s="48" t="s">
        <v>33</v>
      </c>
      <c r="E10" s="48" t="s">
        <v>34</v>
      </c>
      <c r="F10" s="1" t="s">
        <v>35</v>
      </c>
      <c r="G10" s="1" t="s">
        <v>11</v>
      </c>
    </row>
    <row r="11" spans="2:7" x14ac:dyDescent="0.25">
      <c r="B11" s="35" t="s">
        <v>2</v>
      </c>
      <c r="C11" s="18">
        <f>'Billing Account 5313'!E13</f>
        <v>28383</v>
      </c>
      <c r="D11" s="1">
        <v>1</v>
      </c>
      <c r="E11" s="18">
        <f t="shared" ref="E11:E17" si="0">C11*D11</f>
        <v>28383</v>
      </c>
      <c r="F11" s="2">
        <f t="shared" ref="F11:F17" si="1">E11/$E$18</f>
        <v>0.93008395430683632</v>
      </c>
      <c r="G11" s="36">
        <f t="shared" ref="G11:G17" si="2">F11*F$2</f>
        <v>401249.87183991662</v>
      </c>
    </row>
    <row r="12" spans="2:7" x14ac:dyDescent="0.25">
      <c r="B12" s="35" t="s">
        <v>3</v>
      </c>
      <c r="C12" s="18">
        <f>'Billing Account 5313'!E14</f>
        <v>2542</v>
      </c>
      <c r="D12" s="1">
        <v>0.8</v>
      </c>
      <c r="E12" s="18">
        <f t="shared" si="0"/>
        <v>2033.6000000000001</v>
      </c>
      <c r="F12" s="2">
        <f t="shared" si="1"/>
        <v>6.6639140664425278E-2</v>
      </c>
      <c r="G12" s="36">
        <f t="shared" si="2"/>
        <v>28748.960271065589</v>
      </c>
    </row>
    <row r="13" spans="2:7" x14ac:dyDescent="0.25">
      <c r="B13" s="35" t="s">
        <v>4</v>
      </c>
      <c r="C13" s="18">
        <f>'Billing Account 5313'!E15</f>
        <v>200</v>
      </c>
      <c r="D13" s="1">
        <v>0.5</v>
      </c>
      <c r="E13" s="18">
        <f t="shared" si="0"/>
        <v>100</v>
      </c>
      <c r="F13" s="2">
        <f t="shared" si="1"/>
        <v>3.2769050287384575E-3</v>
      </c>
      <c r="G13" s="36">
        <f t="shared" si="2"/>
        <v>1413.6978890177807</v>
      </c>
    </row>
    <row r="14" spans="2:7" x14ac:dyDescent="0.25">
      <c r="B14" s="35" t="s">
        <v>5</v>
      </c>
      <c r="C14" s="18">
        <f>'Billing Account 5313'!E16</f>
        <v>13</v>
      </c>
      <c r="D14" s="1">
        <v>0</v>
      </c>
      <c r="E14" s="18">
        <f t="shared" si="0"/>
        <v>0</v>
      </c>
      <c r="F14" s="2">
        <f t="shared" si="1"/>
        <v>0</v>
      </c>
      <c r="G14" s="36">
        <f t="shared" si="2"/>
        <v>0</v>
      </c>
    </row>
    <row r="15" spans="2:7" x14ac:dyDescent="0.25">
      <c r="B15" s="35" t="s">
        <v>6</v>
      </c>
      <c r="C15" s="18">
        <f>'Billing Account 5313'!E17</f>
        <v>27</v>
      </c>
      <c r="D15" s="1">
        <v>0</v>
      </c>
      <c r="E15" s="18">
        <f t="shared" si="0"/>
        <v>0</v>
      </c>
      <c r="F15" s="2">
        <f t="shared" si="1"/>
        <v>0</v>
      </c>
      <c r="G15" s="36">
        <f t="shared" si="2"/>
        <v>0</v>
      </c>
    </row>
    <row r="16" spans="2:7" x14ac:dyDescent="0.25">
      <c r="B16" s="35" t="s">
        <v>7</v>
      </c>
      <c r="C16" s="18">
        <f>'Billing Account 5313'!E18</f>
        <v>44</v>
      </c>
      <c r="D16" s="1">
        <v>0</v>
      </c>
      <c r="E16" s="18">
        <f t="shared" si="0"/>
        <v>0</v>
      </c>
      <c r="F16" s="2">
        <f t="shared" si="1"/>
        <v>0</v>
      </c>
      <c r="G16" s="36">
        <f t="shared" si="2"/>
        <v>0</v>
      </c>
    </row>
    <row r="17" spans="2:7" x14ac:dyDescent="0.25">
      <c r="B17" s="35" t="s">
        <v>8</v>
      </c>
      <c r="C17" s="18">
        <f>'Billing Account 5313'!E19</f>
        <v>1</v>
      </c>
      <c r="D17" s="1">
        <v>0</v>
      </c>
      <c r="E17" s="18">
        <f t="shared" si="0"/>
        <v>0</v>
      </c>
      <c r="F17" s="2">
        <f t="shared" si="1"/>
        <v>0</v>
      </c>
      <c r="G17" s="36">
        <f t="shared" si="2"/>
        <v>0</v>
      </c>
    </row>
    <row r="18" spans="2:7" x14ac:dyDescent="0.25">
      <c r="B18" s="1"/>
      <c r="C18" s="18">
        <f>SUM(C11:C17)</f>
        <v>31210</v>
      </c>
      <c r="D18" s="1"/>
      <c r="E18" s="18">
        <f>SUM(E11:E17)</f>
        <v>30516.6</v>
      </c>
      <c r="F18" s="2">
        <f>SUM(F11:F17)</f>
        <v>1</v>
      </c>
      <c r="G18" s="36">
        <f>SUM(G11:G17)</f>
        <v>431412.52999999997</v>
      </c>
    </row>
  </sheetData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B5C32-4324-40F2-B0BF-69C1B585FEB7}">
  <dimension ref="B2:G18"/>
  <sheetViews>
    <sheetView showGridLines="0" view="pageBreakPreview" zoomScale="85" zoomScaleNormal="85" zoomScaleSheetLayoutView="85" workbookViewId="0">
      <selection activeCell="D24" sqref="D24"/>
    </sheetView>
  </sheetViews>
  <sheetFormatPr defaultRowHeight="15" x14ac:dyDescent="0.25"/>
  <cols>
    <col min="1" max="1" width="4" customWidth="1"/>
    <col min="2" max="2" width="25" customWidth="1"/>
    <col min="3" max="3" width="14.85546875" customWidth="1"/>
    <col min="4" max="4" width="12.140625" customWidth="1"/>
    <col min="5" max="5" width="14.7109375" bestFit="1" customWidth="1"/>
    <col min="6" max="6" width="13.28515625" customWidth="1"/>
    <col min="7" max="7" width="12.5703125" bestFit="1" customWidth="1"/>
    <col min="8" max="8" width="7.140625" customWidth="1"/>
  </cols>
  <sheetData>
    <row r="2" spans="2:7" x14ac:dyDescent="0.25">
      <c r="B2" s="5" t="s">
        <v>36</v>
      </c>
      <c r="C2" s="5"/>
      <c r="D2" s="5"/>
      <c r="E2" s="60">
        <v>432052.23</v>
      </c>
      <c r="F2" s="7"/>
    </row>
    <row r="6" spans="2:7" x14ac:dyDescent="0.25">
      <c r="F6" s="9"/>
    </row>
    <row r="8" spans="2:7" x14ac:dyDescent="0.25">
      <c r="D8" s="9"/>
    </row>
    <row r="9" spans="2:7" x14ac:dyDescent="0.25">
      <c r="D9" s="9"/>
    </row>
    <row r="10" spans="2:7" ht="75" x14ac:dyDescent="0.25">
      <c r="B10" s="35" t="s">
        <v>37</v>
      </c>
      <c r="C10" s="48" t="s">
        <v>38</v>
      </c>
      <c r="D10" s="48" t="s">
        <v>33</v>
      </c>
      <c r="E10" s="48" t="s">
        <v>34</v>
      </c>
      <c r="F10" s="35" t="s">
        <v>19</v>
      </c>
      <c r="G10" s="35" t="s">
        <v>11</v>
      </c>
    </row>
    <row r="11" spans="2:7" x14ac:dyDescent="0.25">
      <c r="B11" s="35" t="s">
        <v>2</v>
      </c>
      <c r="C11" s="18">
        <v>28818.139220781319</v>
      </c>
      <c r="D11" s="1">
        <v>1</v>
      </c>
      <c r="E11" s="18">
        <f t="shared" ref="E11:E17" si="0">C11*D11</f>
        <v>28818.139220781319</v>
      </c>
      <c r="F11" s="2">
        <f t="shared" ref="F11:F17" si="1">E11/$E$18</f>
        <v>0.74911520449053637</v>
      </c>
      <c r="G11" s="36">
        <f t="shared" ref="G11:G17" si="2">F11*E$2</f>
        <v>323656.89462704223</v>
      </c>
    </row>
    <row r="12" spans="2:7" x14ac:dyDescent="0.25">
      <c r="B12" s="35" t="s">
        <v>3</v>
      </c>
      <c r="C12" s="18">
        <v>2555.7913538982712</v>
      </c>
      <c r="D12" s="1">
        <v>1</v>
      </c>
      <c r="E12" s="18">
        <f t="shared" si="0"/>
        <v>2555.7913538982712</v>
      </c>
      <c r="F12" s="2">
        <f t="shared" si="1"/>
        <v>6.6436703218159421E-2</v>
      </c>
      <c r="G12" s="36">
        <f t="shared" si="2"/>
        <v>28704.125779253955</v>
      </c>
    </row>
    <row r="13" spans="2:7" x14ac:dyDescent="0.25">
      <c r="B13" s="35" t="s">
        <v>4</v>
      </c>
      <c r="C13" s="18">
        <v>200.84232710266656</v>
      </c>
      <c r="D13" s="1">
        <v>1</v>
      </c>
      <c r="E13" s="18">
        <f t="shared" si="0"/>
        <v>200.84232710266656</v>
      </c>
      <c r="F13" s="2">
        <f t="shared" si="1"/>
        <v>5.2208103994922034E-3</v>
      </c>
      <c r="G13" s="36">
        <f t="shared" si="2"/>
        <v>2255.6627755077971</v>
      </c>
    </row>
    <row r="14" spans="2:7" x14ac:dyDescent="0.25">
      <c r="B14" s="35" t="s">
        <v>5</v>
      </c>
      <c r="C14" s="18">
        <v>6256.5596782076891</v>
      </c>
      <c r="D14" s="1">
        <v>1</v>
      </c>
      <c r="E14" s="18">
        <f t="shared" si="0"/>
        <v>6256.5596782076891</v>
      </c>
      <c r="F14" s="2">
        <f t="shared" si="1"/>
        <v>0.16263659311382586</v>
      </c>
      <c r="G14" s="36">
        <f t="shared" si="2"/>
        <v>70267.502734431109</v>
      </c>
    </row>
    <row r="15" spans="2:7" x14ac:dyDescent="0.25">
      <c r="B15" s="35" t="s">
        <v>6</v>
      </c>
      <c r="C15" s="18">
        <v>592.50562066782277</v>
      </c>
      <c r="D15" s="1">
        <v>1</v>
      </c>
      <c r="E15" s="18">
        <f t="shared" si="0"/>
        <v>592.50562066782277</v>
      </c>
      <c r="F15" s="2">
        <f t="shared" si="1"/>
        <v>1.5401930214435769E-2</v>
      </c>
      <c r="G15" s="36">
        <f t="shared" si="2"/>
        <v>6654.4382954513521</v>
      </c>
    </row>
    <row r="16" spans="2:7" x14ac:dyDescent="0.25">
      <c r="B16" s="35" t="s">
        <v>7</v>
      </c>
      <c r="C16" s="18">
        <v>44.731029858870748</v>
      </c>
      <c r="D16" s="1">
        <v>1</v>
      </c>
      <c r="E16" s="18">
        <f t="shared" si="0"/>
        <v>44.731029858870748</v>
      </c>
      <c r="F16" s="2">
        <f t="shared" si="1"/>
        <v>1.1627639912169098E-3</v>
      </c>
      <c r="G16" s="36">
        <f t="shared" si="2"/>
        <v>502.37477536896625</v>
      </c>
    </row>
    <row r="17" spans="2:7" x14ac:dyDescent="0.25">
      <c r="B17" s="35" t="s">
        <v>8</v>
      </c>
      <c r="C17" s="18">
        <v>1</v>
      </c>
      <c r="D17" s="1">
        <v>1</v>
      </c>
      <c r="E17" s="18">
        <f t="shared" si="0"/>
        <v>1</v>
      </c>
      <c r="F17" s="2">
        <f t="shared" si="1"/>
        <v>2.599457233346749E-5</v>
      </c>
      <c r="G17" s="36">
        <f t="shared" si="2"/>
        <v>11.231012944570931</v>
      </c>
    </row>
    <row r="18" spans="2:7" x14ac:dyDescent="0.25">
      <c r="B18" s="35" t="s">
        <v>9</v>
      </c>
      <c r="C18" s="57">
        <f>SUM(C11:C17)</f>
        <v>38469.569230516638</v>
      </c>
      <c r="D18" s="35"/>
      <c r="E18" s="57">
        <f>SUM(E11:E17)</f>
        <v>38469.569230516638</v>
      </c>
      <c r="F18" s="58">
        <f>SUM(F11:F17)</f>
        <v>1</v>
      </c>
      <c r="G18" s="59">
        <f>SUM(G11:G17)</f>
        <v>432052.23</v>
      </c>
    </row>
  </sheetData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272D71965398419885AC6B8D26BDE7" ma:contentTypeVersion="5" ma:contentTypeDescription="Create a new document." ma:contentTypeScope="" ma:versionID="acbca82fcf99b0852a5a37c340dd8bc0">
  <xsd:schema xmlns:xsd="http://www.w3.org/2001/XMLSchema" xmlns:xs="http://www.w3.org/2001/XMLSchema" xmlns:p="http://schemas.microsoft.com/office/2006/metadata/properties" xmlns:ns2="039874c8-4df7-4c11-92bb-8e4d262fc182" targetNamespace="http://schemas.microsoft.com/office/2006/metadata/properties" ma:root="true" ma:fieldsID="2d06fa5f7943b6ffb9d06530bd889680" ns2:_="">
    <xsd:import namespace="039874c8-4df7-4c11-92bb-8e4d262fc1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Index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9874c8-4df7-4c11-92bb-8e4d262fc1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Index" ma:index="12" nillable="true" ma:displayName="Project Number" ma:format="Dropdown" ma:internalName="Index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dex xmlns="039874c8-4df7-4c11-92bb-8e4d262fc182" xsi:nil="true"/>
  </documentManagement>
</p:properties>
</file>

<file path=customXml/itemProps1.xml><?xml version="1.0" encoding="utf-8"?>
<ds:datastoreItem xmlns:ds="http://schemas.openxmlformats.org/officeDocument/2006/customXml" ds:itemID="{69D362B5-84DF-499D-A62D-CA932FAC37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84DE75-71EF-428E-8D0B-BF2B0B1D8B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9874c8-4df7-4c11-92bb-8e4d262fc1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91BE4B-1BED-4238-8A62-A250BEA6C628}">
  <ds:schemaRefs>
    <ds:schemaRef ds:uri="http://schemas.microsoft.com/office/2006/metadata/properties"/>
    <ds:schemaRef ds:uri="http://schemas.microsoft.com/office/infopath/2007/PartnerControls"/>
    <ds:schemaRef ds:uri="039874c8-4df7-4c11-92bb-8e4d262fc1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Weighting Factor Calcs</vt:lpstr>
      <vt:lpstr>Billing Account 5313</vt:lpstr>
      <vt:lpstr>Postage Print  Account 5315</vt:lpstr>
      <vt:lpstr>Collections Labour Account 5320</vt:lpstr>
      <vt:lpstr>Misc. Labour  account  5340</vt:lpstr>
      <vt:lpstr>'Billing Account 5313'!Print_Area</vt:lpstr>
      <vt:lpstr>'Collections Labour Account 5320'!Print_Area</vt:lpstr>
      <vt:lpstr>'Misc. Labour  account  5340'!Print_Area</vt:lpstr>
      <vt:lpstr>'Postage Print  Account 5315'!Print_Area</vt:lpstr>
      <vt:lpstr>'Weighting Factor Calcs'!Print_Area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Dionne</dc:creator>
  <cp:keywords/>
  <dc:description/>
  <cp:lastModifiedBy>Too, Erick</cp:lastModifiedBy>
  <cp:revision/>
  <cp:lastPrinted>2026-08-26T19:48:40Z</cp:lastPrinted>
  <dcterms:created xsi:type="dcterms:W3CDTF">2024-07-24T12:45:33Z</dcterms:created>
  <dcterms:modified xsi:type="dcterms:W3CDTF">2026-08-26T19:48:46Z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0x01010069272D71965398419885AC6B8D26BDE7</vt:lpwstr>
  </property>
</Properties>
</file>