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X:\Finance\Regulatory files\Rate Applications\Year 2027 Future Year Rate Application\Upload Ready\"/>
    </mc:Choice>
  </mc:AlternateContent>
  <xr:revisionPtr revIDLastSave="0" documentId="13_ncr:1_{E03FE68C-7950-48EA-A6D1-9ADC6BC54CFA}" xr6:coauthVersionLast="47" xr6:coauthVersionMax="47" xr10:uidLastSave="{00000000-0000-0000-0000-000000000000}"/>
  <bookViews>
    <workbookView xWindow="-28920" yWindow="-120" windowWidth="29040" windowHeight="15720" xr2:uid="{FB599729-FD3D-4AE4-9797-BD7F259629FC}"/>
  </bookViews>
  <sheets>
    <sheet name="Utility Info" sheetId="2" r:id="rId1"/>
    <sheet name="ACM RR Revenue" sheetId="1" r:id="rId2"/>
    <sheet name="ACM Refund Proposed" sheetId="3" r:id="rId3"/>
    <sheet name="ACM RR" sheetId="4" r:id="rId4"/>
  </sheets>
  <definedNames>
    <definedName name="___INDEX_SHEET___ASAP_Utilities">#REF!</definedName>
    <definedName name="__BCC10">#REF!</definedName>
    <definedName name="__BCC14">#REF!</definedName>
    <definedName name="__OCC03">#REF!</definedName>
    <definedName name="__OCC15">#REF!</definedName>
    <definedName name="_BCC10">#REF!</definedName>
    <definedName name="_BCC14">#REF!</definedName>
    <definedName name="_Key2" hidden="1">#REF!</definedName>
    <definedName name="_OCC03">#REF!</definedName>
    <definedName name="_OCC15">#REF!</definedName>
    <definedName name="_Order1" hidden="1">255</definedName>
    <definedName name="_Order2" hidden="1">255</definedName>
    <definedName name="_Sort" hidden="1">#REF!</definedName>
    <definedName name="Annual_Actuals_Prior_Year">#REF!</definedName>
    <definedName name="Annual_Budget">#REF!</definedName>
    <definedName name="Annual_Budget_Capital_Spending">#REF!</definedName>
    <definedName name="Annual_Budgeted_Balance_Sheet">#REF!</definedName>
    <definedName name="BridgeBudget">#REF!</definedName>
    <definedName name="BS_Period_13">#REF!</definedName>
    <definedName name="BU41SUM">#REF!</definedName>
    <definedName name="BUOTnExp">#REF!</definedName>
    <definedName name="CAfile">#REF!</definedName>
    <definedName name="CArevReq">#REF!</definedName>
    <definedName name="CBYear.Date">#REF!</definedName>
    <definedName name="CDM_2007">#REF!</definedName>
    <definedName name="ClassRange1">#REF!</definedName>
    <definedName name="ClassRange2">#REF!</definedName>
    <definedName name="Clothing">#REF!</definedName>
    <definedName name="contactf">#REF!</definedName>
    <definedName name="Current_Period_Actuals">#REF!</definedName>
    <definedName name="Current_Period_Actuals_Prior_Year">#REF!</definedName>
    <definedName name="Current_Period_Budget_Balance_Sheet">#REF!</definedName>
    <definedName name="Current_Period_Budgets">#REF!</definedName>
    <definedName name="d">#REF!</definedName>
    <definedName name="db">#REF!</definedName>
    <definedName name="EDR_06_OthInfo">#REF!</definedName>
    <definedName name="EDR06Tariffs">#REF!</definedName>
    <definedName name="Final_Budgeted_Balance_Sheet">#REF!</definedName>
    <definedName name="FObject">#REF!</definedName>
    <definedName name="FolderPath">#REF!</definedName>
    <definedName name="g">#REF!</definedName>
    <definedName name="GL_reconciliation">#REF!</definedName>
    <definedName name="histdate">#REF!</definedName>
    <definedName name="IFRSMTH">#REF!</definedName>
    <definedName name="impactdata">#REF!</definedName>
    <definedName name="Incr2000">#REF!</definedName>
    <definedName name="IRM1Actuals">#REF!</definedName>
    <definedName name="IRM2Actuals">#REF!</definedName>
    <definedName name="IRM3Actuals">#REF!</definedName>
    <definedName name="labour">#REF!</definedName>
    <definedName name="LabourData">#REF!</definedName>
    <definedName name="LabourES">#REF!</definedName>
    <definedName name="LastCOSActuals">#REF!</definedName>
    <definedName name="LastCOSBudget">#REF!</definedName>
    <definedName name="LastSheet" hidden="1">"Z1.0 OEB Control Sheet"</definedName>
    <definedName name="LIMIT">#REF!</definedName>
    <definedName name="Local_Distribution_Company_List">#REF!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odel_Organization">#REF!</definedName>
    <definedName name="MofF">#REF!</definedName>
    <definedName name="MTHJE">#REF!</definedName>
    <definedName name="new" hidden="1">#REF!</definedName>
    <definedName name="NewRevReq">#REF!</definedName>
    <definedName name="NON">#REF!</definedName>
    <definedName name="Object">#REF!</definedName>
    <definedName name="ObjOTnExp">#REF!</definedName>
    <definedName name="OEBCostCat">#REF!</definedName>
    <definedName name="OEBProg">#REF!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erRateCharges">#REF!</definedName>
    <definedName name="othNYbud">#REF!</definedName>
    <definedName name="othPYACT">#REF!</definedName>
    <definedName name="OTHSTART">#REF!</definedName>
    <definedName name="PAGE11">#REF!</definedName>
    <definedName name="PAGE2">#REF!</definedName>
    <definedName name="PAGE3">#REF!</definedName>
    <definedName name="PAGE4">#REF!</definedName>
    <definedName name="PAGE7">#REF!</definedName>
    <definedName name="PAGE9">#REF!</definedName>
    <definedName name="PBYear.Date">#REF!</definedName>
    <definedName name="PCI">#REF!</definedName>
    <definedName name="PriceCapParams">#REF!</definedName>
    <definedName name="print_end">#REF!</definedName>
    <definedName name="printBS2009">#REF!</definedName>
    <definedName name="printPL2009">#REF!</definedName>
    <definedName name="Rate_Riders">#REF!</definedName>
    <definedName name="ratedescription">#REF!</definedName>
    <definedName name="RB">#REF!</definedName>
    <definedName name="reconciliation">#REF!</definedName>
    <definedName name="RevReqLookupKey">#REF!</definedName>
    <definedName name="RevReqRange">#REF!</definedName>
    <definedName name="RPP_Data">#REF!</definedName>
    <definedName name="SALBENF">#REF!</definedName>
    <definedName name="salreg">#REF!</definedName>
    <definedName name="SALREGF">#REF!</definedName>
    <definedName name="SEPT1103">#REF!</definedName>
    <definedName name="Shift">#REF!</definedName>
    <definedName name="SMcap2008">#REF!</definedName>
    <definedName name="SMoper2008">#REF!</definedName>
    <definedName name="Standby">#REF!</definedName>
    <definedName name="Surtax">#REF!</definedName>
    <definedName name="TEMPA">#REF!</definedName>
    <definedName name="terr_name">#REF!</definedName>
    <definedName name="TestBudget">#REF!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#REF!</definedName>
    <definedName name="Units1">#REF!</definedName>
    <definedName name="Utility">#REF!</definedName>
    <definedName name="UtilityInfo">#REF!</definedName>
    <definedName name="utitliy1">#REF!</definedName>
    <definedName name="vehincrga">#REF!</definedName>
    <definedName name="vehincrom">#REF!</definedName>
    <definedName name="WAGBENF">#REF!</definedName>
    <definedName name="wagdob">#REF!</definedName>
    <definedName name="wagdobf">#REF!</definedName>
    <definedName name="wagreg">#REF!</definedName>
    <definedName name="wagregf">#REF!</definedName>
    <definedName name="YTD.Month">#REF!</definedName>
    <definedName name="YTD_Actuals">#REF!</definedName>
    <definedName name="YTD_Actuals_Prior_Year">#REF!</definedName>
    <definedName name="YTD_Budgeted_Balance_Sheet">#REF!</definedName>
    <definedName name="YTD_Budgets">#REF!</definedName>
    <definedName name="YTD_Capital_Spending">#REF!</definedName>
    <definedName name="YTD_Capital_Spending_Budget">#REF!</definedName>
    <definedName name="Z_Factor_Analysi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W38" i="1" l="1"/>
  <c r="W68" i="1"/>
  <c r="W58" i="1"/>
  <c r="K57" i="1"/>
  <c r="K54" i="1"/>
  <c r="K46" i="1"/>
  <c r="Q40" i="1"/>
  <c r="Q51" i="1"/>
  <c r="Q58" i="1"/>
  <c r="Q66" i="1"/>
  <c r="Q70" i="1"/>
  <c r="AS75" i="1"/>
  <c r="AM75" i="1"/>
  <c r="AG75" i="1"/>
  <c r="AA75" i="1"/>
  <c r="U75" i="1"/>
  <c r="O75" i="1"/>
  <c r="I75" i="1"/>
  <c r="G12" i="1" s="1"/>
  <c r="G22" i="1" s="1"/>
  <c r="F10" i="3" s="1"/>
  <c r="AS74" i="1"/>
  <c r="AM74" i="1"/>
  <c r="AG74" i="1"/>
  <c r="AA74" i="1"/>
  <c r="U74" i="1"/>
  <c r="F14" i="1" s="1"/>
  <c r="O74" i="1"/>
  <c r="I74" i="1"/>
  <c r="AS73" i="1"/>
  <c r="E20" i="1" s="1"/>
  <c r="AM73" i="1"/>
  <c r="AG73" i="1"/>
  <c r="AA73" i="1"/>
  <c r="U73" i="1"/>
  <c r="O73" i="1"/>
  <c r="E13" i="1" s="1"/>
  <c r="I73" i="1"/>
  <c r="AS72" i="1"/>
  <c r="AM72" i="1"/>
  <c r="D19" i="1" s="1"/>
  <c r="AG72" i="1"/>
  <c r="AA72" i="1"/>
  <c r="U72" i="1"/>
  <c r="O72" i="1"/>
  <c r="I72" i="1"/>
  <c r="AS71" i="1"/>
  <c r="AM71" i="1"/>
  <c r="AG71" i="1"/>
  <c r="C17" i="1" s="1"/>
  <c r="H17" i="1" s="1"/>
  <c r="AA71" i="1"/>
  <c r="U71" i="1"/>
  <c r="O71" i="1"/>
  <c r="I71" i="1"/>
  <c r="E70" i="1"/>
  <c r="E69" i="1"/>
  <c r="E68" i="1"/>
  <c r="E67" i="1"/>
  <c r="E75" i="1" s="1"/>
  <c r="E66" i="1"/>
  <c r="E65" i="1"/>
  <c r="E64" i="1"/>
  <c r="E63" i="1"/>
  <c r="E62" i="1"/>
  <c r="E61" i="1"/>
  <c r="E60" i="1"/>
  <c r="E59" i="1"/>
  <c r="E58" i="1"/>
  <c r="E57" i="1"/>
  <c r="E56" i="1"/>
  <c r="D56" i="1"/>
  <c r="D57" i="1" s="1"/>
  <c r="D58" i="1" s="1"/>
  <c r="D59" i="1" s="1"/>
  <c r="D60" i="1" s="1"/>
  <c r="D61" i="1" s="1"/>
  <c r="D62" i="1" s="1"/>
  <c r="D63" i="1" s="1"/>
  <c r="D64" i="1" s="1"/>
  <c r="D65" i="1" s="1"/>
  <c r="D66" i="1" s="1"/>
  <c r="D67" i="1" s="1"/>
  <c r="D68" i="1" s="1"/>
  <c r="D69" i="1" s="1"/>
  <c r="D70" i="1" s="1"/>
  <c r="E55" i="1"/>
  <c r="E54" i="1"/>
  <c r="D54" i="1"/>
  <c r="E53" i="1"/>
  <c r="E52" i="1"/>
  <c r="E51" i="1"/>
  <c r="D51" i="1"/>
  <c r="D52" i="1" s="1"/>
  <c r="D53" i="1" s="1"/>
  <c r="E50" i="1"/>
  <c r="E49" i="1"/>
  <c r="E48" i="1"/>
  <c r="E47" i="1"/>
  <c r="D47" i="1"/>
  <c r="D48" i="1" s="1"/>
  <c r="E46" i="1"/>
  <c r="E45" i="1"/>
  <c r="E44" i="1"/>
  <c r="D44" i="1"/>
  <c r="D45" i="1" s="1"/>
  <c r="E43" i="1"/>
  <c r="E42" i="1"/>
  <c r="D42" i="1"/>
  <c r="E41" i="1"/>
  <c r="D41" i="1"/>
  <c r="E40" i="1"/>
  <c r="E39" i="1"/>
  <c r="E38" i="1"/>
  <c r="D38" i="1"/>
  <c r="D39" i="1" s="1"/>
  <c r="E37" i="1"/>
  <c r="AL36" i="1"/>
  <c r="AO36" i="1" s="1"/>
  <c r="E36" i="1"/>
  <c r="D36" i="1"/>
  <c r="B36" i="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AU35" i="1"/>
  <c r="AV35" i="1" s="1"/>
  <c r="AW35" i="1" s="1"/>
  <c r="AT35" i="1"/>
  <c r="AR36" i="1" s="1"/>
  <c r="AU36" i="1" s="1"/>
  <c r="AO35" i="1"/>
  <c r="AP35" i="1" s="1"/>
  <c r="AP36" i="1" s="1"/>
  <c r="AN35" i="1"/>
  <c r="AI35" i="1"/>
  <c r="AJ35" i="1" s="1"/>
  <c r="AK35" i="1" s="1"/>
  <c r="AH35" i="1"/>
  <c r="AF36" i="1" s="1"/>
  <c r="AI36" i="1" s="1"/>
  <c r="AD35" i="1"/>
  <c r="AC35" i="1"/>
  <c r="AB35" i="1"/>
  <c r="Z36" i="1" s="1"/>
  <c r="X35" i="1"/>
  <c r="Y35" i="1" s="1"/>
  <c r="W35" i="1"/>
  <c r="V35" i="1"/>
  <c r="T36" i="1" s="1"/>
  <c r="Q35" i="1"/>
  <c r="R35" i="1" s="1"/>
  <c r="S35" i="1" s="1"/>
  <c r="P35" i="1"/>
  <c r="N36" i="1" s="1"/>
  <c r="L35" i="1"/>
  <c r="K35" i="1"/>
  <c r="F35" i="1" s="1"/>
  <c r="G35" i="1" s="1"/>
  <c r="J35" i="1"/>
  <c r="H36" i="1" s="1"/>
  <c r="E35" i="1"/>
  <c r="AR32" i="1"/>
  <c r="AL32" i="1"/>
  <c r="AF32" i="1"/>
  <c r="Z32" i="1"/>
  <c r="T32" i="1"/>
  <c r="N32" i="1"/>
  <c r="H32" i="1"/>
  <c r="G20" i="1"/>
  <c r="F20" i="1"/>
  <c r="D20" i="1"/>
  <c r="C20" i="1"/>
  <c r="G19" i="1"/>
  <c r="F19" i="1"/>
  <c r="E19" i="1"/>
  <c r="C19" i="1"/>
  <c r="H18" i="1"/>
  <c r="J18" i="1" s="1"/>
  <c r="E15" i="4" s="1"/>
  <c r="F15" i="4" s="1"/>
  <c r="G17" i="1"/>
  <c r="F17" i="1"/>
  <c r="E17" i="1"/>
  <c r="D17" i="1"/>
  <c r="H16" i="1"/>
  <c r="J16" i="1" s="1"/>
  <c r="E13" i="4" s="1"/>
  <c r="F13" i="4" s="1"/>
  <c r="G15" i="1"/>
  <c r="F15" i="1"/>
  <c r="E15" i="1"/>
  <c r="D15" i="1"/>
  <c r="C15" i="1"/>
  <c r="G14" i="1"/>
  <c r="E14" i="1"/>
  <c r="D14" i="1"/>
  <c r="C14" i="1"/>
  <c r="G13" i="1"/>
  <c r="F13" i="1"/>
  <c r="D13" i="1"/>
  <c r="C13" i="1"/>
  <c r="F12" i="1"/>
  <c r="E12" i="1"/>
  <c r="D12" i="1"/>
  <c r="D22" i="1" s="1"/>
  <c r="D10" i="3" s="1"/>
  <c r="C12" i="1"/>
  <c r="C22" i="1" l="1"/>
  <c r="C10" i="3" s="1"/>
  <c r="AM76" i="1"/>
  <c r="AN76" i="1" s="1"/>
  <c r="F22" i="1"/>
  <c r="E10" i="3" s="1"/>
  <c r="G10" i="3" s="1"/>
  <c r="E74" i="1"/>
  <c r="AS76" i="1"/>
  <c r="AT76" i="1" s="1"/>
  <c r="H20" i="1"/>
  <c r="E22" i="1"/>
  <c r="O76" i="1"/>
  <c r="P76" i="1" s="1"/>
  <c r="H13" i="1"/>
  <c r="H19" i="1"/>
  <c r="AA76" i="1"/>
  <c r="AB76" i="1" s="1"/>
  <c r="H15" i="1"/>
  <c r="E72" i="1"/>
  <c r="P36" i="1"/>
  <c r="N37" i="1" s="1"/>
  <c r="Q36" i="1"/>
  <c r="R36" i="1" s="1"/>
  <c r="K36" i="1"/>
  <c r="J36" i="1"/>
  <c r="H37" i="1" s="1"/>
  <c r="AB36" i="1"/>
  <c r="Z37" i="1" s="1"/>
  <c r="AC36" i="1"/>
  <c r="AD36" i="1" s="1"/>
  <c r="W36" i="1"/>
  <c r="V36" i="1"/>
  <c r="T37" i="1" s="1"/>
  <c r="H14" i="1"/>
  <c r="AH36" i="1"/>
  <c r="AF37" i="1" s="1"/>
  <c r="AE35" i="1"/>
  <c r="AT36" i="1"/>
  <c r="AR37" i="1" s="1"/>
  <c r="H12" i="1"/>
  <c r="AQ35" i="1"/>
  <c r="L36" i="1"/>
  <c r="X36" i="1"/>
  <c r="AJ36" i="1"/>
  <c r="AV36" i="1"/>
  <c r="M35" i="1"/>
  <c r="E71" i="1"/>
  <c r="E76" i="1" s="1"/>
  <c r="AN36" i="1"/>
  <c r="AL37" i="1" s="1"/>
  <c r="E73" i="1"/>
  <c r="AG76" i="1"/>
  <c r="AH76" i="1" s="1"/>
  <c r="U76" i="1"/>
  <c r="V76" i="1" s="1"/>
  <c r="I76" i="1"/>
  <c r="J76" i="1" s="1"/>
  <c r="H22" i="1" l="1"/>
  <c r="AE36" i="1"/>
  <c r="S36" i="1"/>
  <c r="AH37" i="1"/>
  <c r="AF38" i="1" s="1"/>
  <c r="AI37" i="1"/>
  <c r="AJ37" i="1" s="1"/>
  <c r="AO37" i="1"/>
  <c r="AN37" i="1"/>
  <c r="AL38" i="1" s="1"/>
  <c r="AQ36" i="1"/>
  <c r="AC37" i="1"/>
  <c r="AD37" i="1" s="1"/>
  <c r="AB37" i="1"/>
  <c r="Z38" i="1" s="1"/>
  <c r="K37" i="1"/>
  <c r="J37" i="1"/>
  <c r="H38" i="1" s="1"/>
  <c r="AW36" i="1"/>
  <c r="F36" i="1"/>
  <c r="AK36" i="1"/>
  <c r="X37" i="1"/>
  <c r="Y36" i="1"/>
  <c r="M36" i="1"/>
  <c r="AU37" i="1"/>
  <c r="AT37" i="1"/>
  <c r="AR38" i="1" s="1"/>
  <c r="W37" i="1"/>
  <c r="V37" i="1"/>
  <c r="T38" i="1" s="1"/>
  <c r="Q37" i="1"/>
  <c r="P37" i="1"/>
  <c r="N38" i="1" s="1"/>
  <c r="AE37" i="1" l="1"/>
  <c r="AK37" i="1"/>
  <c r="AP37" i="1"/>
  <c r="Y37" i="1"/>
  <c r="X38" i="1"/>
  <c r="V38" i="1"/>
  <c r="T39" i="1" s="1"/>
  <c r="F37" i="1"/>
  <c r="G37" i="1" s="1"/>
  <c r="AH38" i="1"/>
  <c r="AF39" i="1" s="1"/>
  <c r="AI38" i="1"/>
  <c r="AJ38" i="1" s="1"/>
  <c r="AU38" i="1"/>
  <c r="AT38" i="1"/>
  <c r="AR39" i="1" s="1"/>
  <c r="G36" i="1"/>
  <c r="AO38" i="1"/>
  <c r="AN38" i="1"/>
  <c r="AL39" i="1" s="1"/>
  <c r="Q38" i="1"/>
  <c r="P38" i="1"/>
  <c r="N39" i="1" s="1"/>
  <c r="K38" i="1"/>
  <c r="J38" i="1"/>
  <c r="H39" i="1" s="1"/>
  <c r="AC38" i="1"/>
  <c r="AB38" i="1"/>
  <c r="Z39" i="1" s="1"/>
  <c r="R37" i="1"/>
  <c r="L37" i="1"/>
  <c r="AV37" i="1"/>
  <c r="AK38" i="1" l="1"/>
  <c r="AT39" i="1"/>
  <c r="AR40" i="1" s="1"/>
  <c r="AU39" i="1"/>
  <c r="R38" i="1"/>
  <c r="S37" i="1"/>
  <c r="Q39" i="1"/>
  <c r="P39" i="1"/>
  <c r="N40" i="1" s="1"/>
  <c r="Y38" i="1"/>
  <c r="AO39" i="1"/>
  <c r="AN39" i="1"/>
  <c r="AL40" i="1" s="1"/>
  <c r="AH39" i="1"/>
  <c r="AF40" i="1" s="1"/>
  <c r="AI39" i="1"/>
  <c r="AJ39" i="1" s="1"/>
  <c r="J39" i="1"/>
  <c r="H40" i="1" s="1"/>
  <c r="K39" i="1"/>
  <c r="W39" i="1"/>
  <c r="V39" i="1"/>
  <c r="T40" i="1" s="1"/>
  <c r="M37" i="1"/>
  <c r="L38" i="1"/>
  <c r="AC39" i="1"/>
  <c r="AB39" i="1"/>
  <c r="Z40" i="1" s="1"/>
  <c r="AQ37" i="1"/>
  <c r="AP38" i="1"/>
  <c r="AW37" i="1"/>
  <c r="AV38" i="1"/>
  <c r="F38" i="1"/>
  <c r="AD38" i="1"/>
  <c r="AK39" i="1" l="1"/>
  <c r="G38" i="1"/>
  <c r="M38" i="1"/>
  <c r="L39" i="1"/>
  <c r="AI40" i="1"/>
  <c r="AJ40" i="1" s="1"/>
  <c r="AH40" i="1"/>
  <c r="AF41" i="1" s="1"/>
  <c r="AW38" i="1"/>
  <c r="AV39" i="1"/>
  <c r="R39" i="1"/>
  <c r="S38" i="1"/>
  <c r="V40" i="1"/>
  <c r="T41" i="1" s="1"/>
  <c r="W40" i="1"/>
  <c r="AO40" i="1"/>
  <c r="AN40" i="1"/>
  <c r="AL41" i="1" s="1"/>
  <c r="AQ38" i="1"/>
  <c r="AP39" i="1"/>
  <c r="AU40" i="1"/>
  <c r="AT40" i="1"/>
  <c r="AR41" i="1" s="1"/>
  <c r="F39" i="1"/>
  <c r="G39" i="1" s="1"/>
  <c r="X39" i="1"/>
  <c r="AC40" i="1"/>
  <c r="AB40" i="1"/>
  <c r="Z41" i="1" s="1"/>
  <c r="J40" i="1"/>
  <c r="H41" i="1" s="1"/>
  <c r="K40" i="1"/>
  <c r="F40" i="1" s="1"/>
  <c r="G40" i="1" s="1"/>
  <c r="P40" i="1"/>
  <c r="N41" i="1" s="1"/>
  <c r="AD39" i="1"/>
  <c r="AE38" i="1"/>
  <c r="AK40" i="1" l="1"/>
  <c r="AI41" i="1"/>
  <c r="AJ41" i="1" s="1"/>
  <c r="AH41" i="1"/>
  <c r="AF42" i="1" s="1"/>
  <c r="P41" i="1"/>
  <c r="N42" i="1" s="1"/>
  <c r="Q41" i="1"/>
  <c r="M39" i="1"/>
  <c r="L40" i="1"/>
  <c r="W41" i="1"/>
  <c r="V41" i="1"/>
  <c r="T42" i="1" s="1"/>
  <c r="AB41" i="1"/>
  <c r="Z42" i="1" s="1"/>
  <c r="AC41" i="1"/>
  <c r="AE39" i="1"/>
  <c r="AD40" i="1"/>
  <c r="AN41" i="1"/>
  <c r="AL42" i="1" s="1"/>
  <c r="AO41" i="1"/>
  <c r="AU41" i="1"/>
  <c r="AT41" i="1"/>
  <c r="AR42" i="1" s="1"/>
  <c r="K41" i="1"/>
  <c r="J41" i="1"/>
  <c r="H42" i="1" s="1"/>
  <c r="S39" i="1"/>
  <c r="R40" i="1"/>
  <c r="AQ39" i="1"/>
  <c r="AP40" i="1"/>
  <c r="AV40" i="1"/>
  <c r="AW39" i="1"/>
  <c r="X40" i="1"/>
  <c r="Y39" i="1"/>
  <c r="AK41" i="1" l="1"/>
  <c r="Y40" i="1"/>
  <c r="X41" i="1"/>
  <c r="F41" i="1"/>
  <c r="G41" i="1" s="1"/>
  <c r="P42" i="1"/>
  <c r="N43" i="1" s="1"/>
  <c r="Q42" i="1"/>
  <c r="Q71" i="1" s="1"/>
  <c r="AU42" i="1"/>
  <c r="AU71" i="1" s="1"/>
  <c r="AT42" i="1"/>
  <c r="AR43" i="1" s="1"/>
  <c r="AI42" i="1"/>
  <c r="AI71" i="1" s="1"/>
  <c r="AH42" i="1"/>
  <c r="AF43" i="1" s="1"/>
  <c r="AO42" i="1"/>
  <c r="AO71" i="1" s="1"/>
  <c r="AN42" i="1"/>
  <c r="AL43" i="1" s="1"/>
  <c r="K42" i="1"/>
  <c r="J42" i="1"/>
  <c r="H43" i="1" s="1"/>
  <c r="AC42" i="1"/>
  <c r="AC71" i="1" s="1"/>
  <c r="AB42" i="1"/>
  <c r="Z43" i="1" s="1"/>
  <c r="AV41" i="1"/>
  <c r="AW40" i="1"/>
  <c r="AQ40" i="1"/>
  <c r="AP41" i="1"/>
  <c r="V42" i="1"/>
  <c r="T43" i="1" s="1"/>
  <c r="W42" i="1"/>
  <c r="W71" i="1" s="1"/>
  <c r="S40" i="1"/>
  <c r="R41" i="1"/>
  <c r="AE40" i="1"/>
  <c r="AD41" i="1"/>
  <c r="M40" i="1"/>
  <c r="L41" i="1"/>
  <c r="K43" i="1" l="1"/>
  <c r="J43" i="1"/>
  <c r="H44" i="1" s="1"/>
  <c r="Q43" i="1"/>
  <c r="P43" i="1"/>
  <c r="N44" i="1" s="1"/>
  <c r="Y41" i="1"/>
  <c r="X42" i="1"/>
  <c r="W43" i="1"/>
  <c r="V43" i="1"/>
  <c r="T44" i="1" s="1"/>
  <c r="AO43" i="1"/>
  <c r="AN43" i="1"/>
  <c r="AL44" i="1" s="1"/>
  <c r="AI43" i="1"/>
  <c r="AH43" i="1"/>
  <c r="AF44" i="1" s="1"/>
  <c r="AV42" i="1"/>
  <c r="AW41" i="1"/>
  <c r="AJ42" i="1"/>
  <c r="F42" i="1"/>
  <c r="K71" i="1"/>
  <c r="L42" i="1"/>
  <c r="M41" i="1"/>
  <c r="AQ41" i="1"/>
  <c r="AP42" i="1"/>
  <c r="AD42" i="1"/>
  <c r="AE41" i="1"/>
  <c r="S41" i="1"/>
  <c r="R42" i="1"/>
  <c r="AC43" i="1"/>
  <c r="AB43" i="1"/>
  <c r="Z44" i="1" s="1"/>
  <c r="AT43" i="1"/>
  <c r="AR44" i="1" s="1"/>
  <c r="AU43" i="1"/>
  <c r="AW42" i="1" l="1"/>
  <c r="AV43" i="1"/>
  <c r="Y42" i="1"/>
  <c r="X43" i="1"/>
  <c r="S42" i="1"/>
  <c r="R43" i="1"/>
  <c r="AI44" i="1"/>
  <c r="AH44" i="1"/>
  <c r="AF45" i="1" s="1"/>
  <c r="Q44" i="1"/>
  <c r="P44" i="1"/>
  <c r="N45" i="1" s="1"/>
  <c r="K44" i="1"/>
  <c r="J44" i="1"/>
  <c r="H45" i="1" s="1"/>
  <c r="AO44" i="1"/>
  <c r="AN44" i="1"/>
  <c r="AL45" i="1" s="1"/>
  <c r="AJ43" i="1"/>
  <c r="AK42" i="1"/>
  <c r="F43" i="1"/>
  <c r="L43" i="1"/>
  <c r="M42" i="1"/>
  <c r="G42" i="1"/>
  <c r="G71" i="1" s="1"/>
  <c r="F71" i="1"/>
  <c r="AE42" i="1"/>
  <c r="AD43" i="1"/>
  <c r="W44" i="1"/>
  <c r="V44" i="1"/>
  <c r="T45" i="1" s="1"/>
  <c r="AT44" i="1"/>
  <c r="AR45" i="1" s="1"/>
  <c r="AU44" i="1"/>
  <c r="AC44" i="1"/>
  <c r="AB44" i="1"/>
  <c r="Z45" i="1" s="1"/>
  <c r="AQ42" i="1"/>
  <c r="AP43" i="1"/>
  <c r="F44" i="1" l="1"/>
  <c r="G44" i="1" s="1"/>
  <c r="W45" i="1"/>
  <c r="V45" i="1"/>
  <c r="T46" i="1" s="1"/>
  <c r="AP44" i="1"/>
  <c r="AQ43" i="1"/>
  <c r="G43" i="1"/>
  <c r="R44" i="1"/>
  <c r="S43" i="1"/>
  <c r="AC45" i="1"/>
  <c r="AB45" i="1"/>
  <c r="Z46" i="1" s="1"/>
  <c r="Y43" i="1"/>
  <c r="X44" i="1"/>
  <c r="C11" i="3"/>
  <c r="Q45" i="1"/>
  <c r="P45" i="1"/>
  <c r="N46" i="1" s="1"/>
  <c r="AW43" i="1"/>
  <c r="AV44" i="1"/>
  <c r="AJ44" i="1"/>
  <c r="AK43" i="1"/>
  <c r="AO45" i="1"/>
  <c r="AN45" i="1"/>
  <c r="AL46" i="1" s="1"/>
  <c r="M43" i="1"/>
  <c r="L44" i="1"/>
  <c r="AE43" i="1"/>
  <c r="AD44" i="1"/>
  <c r="AT45" i="1"/>
  <c r="AR46" i="1" s="1"/>
  <c r="AU45" i="1"/>
  <c r="K45" i="1"/>
  <c r="J45" i="1"/>
  <c r="H46" i="1" s="1"/>
  <c r="AI45" i="1"/>
  <c r="AH45" i="1"/>
  <c r="AF46" i="1" s="1"/>
  <c r="AE44" i="1" l="1"/>
  <c r="AD45" i="1"/>
  <c r="AP45" i="1"/>
  <c r="AQ44" i="1"/>
  <c r="AW44" i="1"/>
  <c r="AV45" i="1"/>
  <c r="W46" i="1"/>
  <c r="V46" i="1"/>
  <c r="T47" i="1" s="1"/>
  <c r="Q46" i="1"/>
  <c r="P46" i="1"/>
  <c r="N47" i="1" s="1"/>
  <c r="AJ45" i="1"/>
  <c r="AK44" i="1"/>
  <c r="F45" i="1"/>
  <c r="AO46" i="1"/>
  <c r="AN46" i="1"/>
  <c r="AL47" i="1" s="1"/>
  <c r="R45" i="1"/>
  <c r="S44" i="1"/>
  <c r="Y44" i="1"/>
  <c r="X45" i="1"/>
  <c r="AH46" i="1"/>
  <c r="AF47" i="1" s="1"/>
  <c r="AI46" i="1"/>
  <c r="AB46" i="1"/>
  <c r="Z47" i="1" s="1"/>
  <c r="AC46" i="1"/>
  <c r="M44" i="1"/>
  <c r="L45" i="1"/>
  <c r="J46" i="1"/>
  <c r="H47" i="1" s="1"/>
  <c r="AU46" i="1"/>
  <c r="AT46" i="1"/>
  <c r="AR47" i="1" s="1"/>
  <c r="C12" i="3"/>
  <c r="F46" i="1" l="1"/>
  <c r="G46" i="1" s="1"/>
  <c r="M45" i="1"/>
  <c r="L46" i="1"/>
  <c r="AJ46" i="1"/>
  <c r="AK45" i="1"/>
  <c r="AP46" i="1"/>
  <c r="AQ45" i="1"/>
  <c r="Q47" i="1"/>
  <c r="P47" i="1"/>
  <c r="N48" i="1" s="1"/>
  <c r="AE45" i="1"/>
  <c r="AD46" i="1"/>
  <c r="W47" i="1"/>
  <c r="V47" i="1"/>
  <c r="T48" i="1" s="1"/>
  <c r="AI47" i="1"/>
  <c r="AH47" i="1"/>
  <c r="AF48" i="1" s="1"/>
  <c r="AU47" i="1"/>
  <c r="AT47" i="1"/>
  <c r="AR48" i="1" s="1"/>
  <c r="AB47" i="1"/>
  <c r="Z48" i="1" s="1"/>
  <c r="AC47" i="1"/>
  <c r="R46" i="1"/>
  <c r="S45" i="1"/>
  <c r="AO47" i="1"/>
  <c r="AN47" i="1"/>
  <c r="AL48" i="1" s="1"/>
  <c r="AW45" i="1"/>
  <c r="AV46" i="1"/>
  <c r="K47" i="1"/>
  <c r="J47" i="1"/>
  <c r="H48" i="1" s="1"/>
  <c r="Y45" i="1"/>
  <c r="X46" i="1"/>
  <c r="G45" i="1"/>
  <c r="AQ46" i="1" l="1"/>
  <c r="AP47" i="1"/>
  <c r="AK46" i="1"/>
  <c r="AJ47" i="1"/>
  <c r="AI48" i="1"/>
  <c r="AH48" i="1"/>
  <c r="AF49" i="1" s="1"/>
  <c r="M46" i="1"/>
  <c r="L47" i="1"/>
  <c r="X47" i="1"/>
  <c r="Y46" i="1"/>
  <c r="AN48" i="1"/>
  <c r="AL49" i="1" s="1"/>
  <c r="AO48" i="1"/>
  <c r="W48" i="1"/>
  <c r="V48" i="1"/>
  <c r="T49" i="1" s="1"/>
  <c r="R47" i="1"/>
  <c r="S46" i="1"/>
  <c r="K48" i="1"/>
  <c r="J48" i="1"/>
  <c r="H49" i="1" s="1"/>
  <c r="AE46" i="1"/>
  <c r="AD47" i="1"/>
  <c r="F47" i="1"/>
  <c r="AB48" i="1"/>
  <c r="Z49" i="1" s="1"/>
  <c r="AC48" i="1"/>
  <c r="AV47" i="1"/>
  <c r="AW46" i="1"/>
  <c r="AU48" i="1"/>
  <c r="AT48" i="1"/>
  <c r="AR49" i="1" s="1"/>
  <c r="Q48" i="1"/>
  <c r="P48" i="1"/>
  <c r="N49" i="1" s="1"/>
  <c r="V49" i="1" l="1"/>
  <c r="T50" i="1" s="1"/>
  <c r="W49" i="1"/>
  <c r="Q49" i="1"/>
  <c r="P49" i="1"/>
  <c r="N50" i="1" s="1"/>
  <c r="G47" i="1"/>
  <c r="AK47" i="1"/>
  <c r="AJ48" i="1"/>
  <c r="AI49" i="1"/>
  <c r="AH49" i="1"/>
  <c r="AF50" i="1" s="1"/>
  <c r="AC49" i="1"/>
  <c r="AB49" i="1"/>
  <c r="Z50" i="1" s="1"/>
  <c r="AD48" i="1"/>
  <c r="AE47" i="1"/>
  <c r="AU49" i="1"/>
  <c r="AT49" i="1"/>
  <c r="AR50" i="1" s="1"/>
  <c r="AO49" i="1"/>
  <c r="AN49" i="1"/>
  <c r="AL50" i="1" s="1"/>
  <c r="K49" i="1"/>
  <c r="J49" i="1"/>
  <c r="H50" i="1" s="1"/>
  <c r="F48" i="1"/>
  <c r="G48" i="1" s="1"/>
  <c r="Y47" i="1"/>
  <c r="X48" i="1"/>
  <c r="AQ47" i="1"/>
  <c r="AP48" i="1"/>
  <c r="AV48" i="1"/>
  <c r="AW47" i="1"/>
  <c r="M47" i="1"/>
  <c r="L48" i="1"/>
  <c r="R48" i="1"/>
  <c r="S47" i="1"/>
  <c r="AJ49" i="1" l="1"/>
  <c r="AK48" i="1"/>
  <c r="X49" i="1"/>
  <c r="Y48" i="1"/>
  <c r="Q50" i="1"/>
  <c r="P50" i="1"/>
  <c r="N51" i="1" s="1"/>
  <c r="R49" i="1"/>
  <c r="S48" i="1"/>
  <c r="L49" i="1"/>
  <c r="M48" i="1"/>
  <c r="K50" i="1"/>
  <c r="J50" i="1"/>
  <c r="H51" i="1" s="1"/>
  <c r="AU50" i="1"/>
  <c r="AT50" i="1"/>
  <c r="AR51" i="1" s="1"/>
  <c r="AD49" i="1"/>
  <c r="AE48" i="1"/>
  <c r="AC50" i="1"/>
  <c r="AB50" i="1"/>
  <c r="Z51" i="1" s="1"/>
  <c r="F49" i="1"/>
  <c r="AW48" i="1"/>
  <c r="AV49" i="1"/>
  <c r="AO50" i="1"/>
  <c r="AN50" i="1"/>
  <c r="AL51" i="1" s="1"/>
  <c r="AI50" i="1"/>
  <c r="AH50" i="1"/>
  <c r="AF51" i="1" s="1"/>
  <c r="AP49" i="1"/>
  <c r="AQ48" i="1"/>
  <c r="W50" i="1"/>
  <c r="V50" i="1"/>
  <c r="T51" i="1" s="1"/>
  <c r="AV50" i="1" l="1"/>
  <c r="AW49" i="1"/>
  <c r="AU51" i="1"/>
  <c r="AT51" i="1"/>
  <c r="AR52" i="1" s="1"/>
  <c r="F50" i="1"/>
  <c r="G50" i="1" s="1"/>
  <c r="R50" i="1"/>
  <c r="S49" i="1"/>
  <c r="AI51" i="1"/>
  <c r="AH51" i="1"/>
  <c r="AF52" i="1" s="1"/>
  <c r="AC51" i="1"/>
  <c r="AB51" i="1"/>
  <c r="Z52" i="1" s="1"/>
  <c r="X50" i="1"/>
  <c r="Y49" i="1"/>
  <c r="AE49" i="1"/>
  <c r="AD50" i="1"/>
  <c r="P51" i="1"/>
  <c r="N52" i="1" s="1"/>
  <c r="K51" i="1"/>
  <c r="J51" i="1"/>
  <c r="H52" i="1" s="1"/>
  <c r="G49" i="1"/>
  <c r="M49" i="1"/>
  <c r="L50" i="1"/>
  <c r="W51" i="1"/>
  <c r="V51" i="1"/>
  <c r="T52" i="1" s="1"/>
  <c r="AP50" i="1"/>
  <c r="AQ49" i="1"/>
  <c r="AO51" i="1"/>
  <c r="AN51" i="1"/>
  <c r="AL52" i="1" s="1"/>
  <c r="AJ50" i="1"/>
  <c r="AK49" i="1"/>
  <c r="AE50" i="1" l="1"/>
  <c r="AD51" i="1"/>
  <c r="S50" i="1"/>
  <c r="R51" i="1"/>
  <c r="X51" i="1"/>
  <c r="Y50" i="1"/>
  <c r="AU52" i="1"/>
  <c r="AT52" i="1"/>
  <c r="AR53" i="1" s="1"/>
  <c r="M50" i="1"/>
  <c r="L51" i="1"/>
  <c r="K52" i="1"/>
  <c r="J52" i="1"/>
  <c r="H53" i="1" s="1"/>
  <c r="AB52" i="1"/>
  <c r="Z53" i="1" s="1"/>
  <c r="AC52" i="1"/>
  <c r="AJ51" i="1"/>
  <c r="AK50" i="1"/>
  <c r="AO52" i="1"/>
  <c r="AN52" i="1"/>
  <c r="AL53" i="1" s="1"/>
  <c r="F51" i="1"/>
  <c r="AP51" i="1"/>
  <c r="AQ50" i="1"/>
  <c r="W52" i="1"/>
  <c r="V52" i="1"/>
  <c r="T53" i="1" s="1"/>
  <c r="P52" i="1"/>
  <c r="N53" i="1" s="1"/>
  <c r="Q52" i="1"/>
  <c r="AI52" i="1"/>
  <c r="AH52" i="1"/>
  <c r="AF53" i="1" s="1"/>
  <c r="AV51" i="1"/>
  <c r="AW50" i="1"/>
  <c r="Q53" i="1" l="1"/>
  <c r="P53" i="1"/>
  <c r="N54" i="1" s="1"/>
  <c r="AK51" i="1"/>
  <c r="AJ52" i="1"/>
  <c r="AP52" i="1"/>
  <c r="AQ51" i="1"/>
  <c r="K53" i="1"/>
  <c r="J53" i="1"/>
  <c r="H54" i="1" s="1"/>
  <c r="S51" i="1"/>
  <c r="R52" i="1"/>
  <c r="W53" i="1"/>
  <c r="V53" i="1"/>
  <c r="T54" i="1" s="1"/>
  <c r="AB53" i="1"/>
  <c r="Z54" i="1" s="1"/>
  <c r="AC53" i="1"/>
  <c r="AH53" i="1"/>
  <c r="AF54" i="1" s="1"/>
  <c r="AI53" i="1"/>
  <c r="G51" i="1"/>
  <c r="F52" i="1"/>
  <c r="G52" i="1" s="1"/>
  <c r="AW51" i="1"/>
  <c r="AV52" i="1"/>
  <c r="AO53" i="1"/>
  <c r="AN53" i="1"/>
  <c r="AL54" i="1" s="1"/>
  <c r="M51" i="1"/>
  <c r="L52" i="1"/>
  <c r="AE51" i="1"/>
  <c r="AD52" i="1"/>
  <c r="AU53" i="1"/>
  <c r="AT53" i="1"/>
  <c r="AR54" i="1" s="1"/>
  <c r="Y51" i="1"/>
  <c r="X52" i="1"/>
  <c r="J54" i="1" l="1"/>
  <c r="H55" i="1" s="1"/>
  <c r="Y52" i="1"/>
  <c r="X53" i="1"/>
  <c r="AI54" i="1"/>
  <c r="AI72" i="1" s="1"/>
  <c r="AH54" i="1"/>
  <c r="AF55" i="1" s="1"/>
  <c r="AU54" i="1"/>
  <c r="AU72" i="1" s="1"/>
  <c r="AT54" i="1"/>
  <c r="AR55" i="1" s="1"/>
  <c r="AP53" i="1"/>
  <c r="AQ52" i="1"/>
  <c r="W54" i="1"/>
  <c r="W72" i="1" s="1"/>
  <c r="V54" i="1"/>
  <c r="T55" i="1" s="1"/>
  <c r="AK52" i="1"/>
  <c r="AJ53" i="1"/>
  <c r="AO54" i="1"/>
  <c r="AO72" i="1" s="1"/>
  <c r="AN54" i="1"/>
  <c r="AL55" i="1" s="1"/>
  <c r="AB54" i="1"/>
  <c r="Z55" i="1" s="1"/>
  <c r="AC54" i="1"/>
  <c r="AC72" i="1" s="1"/>
  <c r="AE52" i="1"/>
  <c r="AD53" i="1"/>
  <c r="R53" i="1"/>
  <c r="S52" i="1"/>
  <c r="Q54" i="1"/>
  <c r="Q72" i="1" s="1"/>
  <c r="P54" i="1"/>
  <c r="N55" i="1" s="1"/>
  <c r="F53" i="1"/>
  <c r="G53" i="1" s="1"/>
  <c r="AV53" i="1"/>
  <c r="AW52" i="1"/>
  <c r="M52" i="1"/>
  <c r="L53" i="1"/>
  <c r="P55" i="1" l="1"/>
  <c r="N56" i="1" s="1"/>
  <c r="Q55" i="1"/>
  <c r="AN55" i="1"/>
  <c r="AL56" i="1" s="1"/>
  <c r="AO55" i="1"/>
  <c r="AU55" i="1"/>
  <c r="AT55" i="1"/>
  <c r="AR56" i="1" s="1"/>
  <c r="AK53" i="1"/>
  <c r="AJ54" i="1"/>
  <c r="R54" i="1"/>
  <c r="S53" i="1"/>
  <c r="AD54" i="1"/>
  <c r="AE53" i="1"/>
  <c r="W55" i="1"/>
  <c r="V55" i="1"/>
  <c r="T56" i="1" s="1"/>
  <c r="X54" i="1"/>
  <c r="Y53" i="1"/>
  <c r="AI55" i="1"/>
  <c r="AH55" i="1"/>
  <c r="AF56" i="1" s="1"/>
  <c r="M53" i="1"/>
  <c r="L54" i="1"/>
  <c r="AV54" i="1"/>
  <c r="AW53" i="1"/>
  <c r="J55" i="1"/>
  <c r="H56" i="1" s="1"/>
  <c r="K55" i="1"/>
  <c r="AC55" i="1"/>
  <c r="AB55" i="1"/>
  <c r="Z56" i="1" s="1"/>
  <c r="AQ53" i="1"/>
  <c r="AP54" i="1"/>
  <c r="F54" i="1"/>
  <c r="K72" i="1"/>
  <c r="AH56" i="1" l="1"/>
  <c r="AF57" i="1" s="1"/>
  <c r="AI56" i="1"/>
  <c r="AD55" i="1"/>
  <c r="AE54" i="1"/>
  <c r="AU56" i="1"/>
  <c r="AT56" i="1"/>
  <c r="AR57" i="1" s="1"/>
  <c r="AO56" i="1"/>
  <c r="AN56" i="1"/>
  <c r="AL57" i="1" s="1"/>
  <c r="M54" i="1"/>
  <c r="L55" i="1"/>
  <c r="J56" i="1"/>
  <c r="H57" i="1" s="1"/>
  <c r="K56" i="1"/>
  <c r="AC56" i="1"/>
  <c r="AB56" i="1"/>
  <c r="Z57" i="1" s="1"/>
  <c r="W56" i="1"/>
  <c r="V56" i="1"/>
  <c r="T57" i="1" s="1"/>
  <c r="F55" i="1"/>
  <c r="G54" i="1"/>
  <c r="G72" i="1" s="1"/>
  <c r="F72" i="1"/>
  <c r="AQ54" i="1"/>
  <c r="AP55" i="1"/>
  <c r="AV55" i="1"/>
  <c r="AW54" i="1"/>
  <c r="S54" i="1"/>
  <c r="R55" i="1"/>
  <c r="Y54" i="1"/>
  <c r="X55" i="1"/>
  <c r="AK54" i="1"/>
  <c r="AJ55" i="1"/>
  <c r="Q56" i="1"/>
  <c r="P56" i="1"/>
  <c r="N57" i="1" s="1"/>
  <c r="F56" i="1" l="1"/>
  <c r="G56" i="1" s="1"/>
  <c r="P57" i="1"/>
  <c r="N58" i="1" s="1"/>
  <c r="Q57" i="1"/>
  <c r="J57" i="1"/>
  <c r="H58" i="1" s="1"/>
  <c r="AV56" i="1"/>
  <c r="AW55" i="1"/>
  <c r="L56" i="1"/>
  <c r="M55" i="1"/>
  <c r="AP56" i="1"/>
  <c r="AQ55" i="1"/>
  <c r="AO57" i="1"/>
  <c r="AN57" i="1"/>
  <c r="AL58" i="1" s="1"/>
  <c r="D11" i="3"/>
  <c r="AT57" i="1"/>
  <c r="AR58" i="1" s="1"/>
  <c r="AU57" i="1"/>
  <c r="AH57" i="1"/>
  <c r="AF58" i="1" s="1"/>
  <c r="AI57" i="1"/>
  <c r="G55" i="1"/>
  <c r="AK55" i="1"/>
  <c r="AJ56" i="1"/>
  <c r="V57" i="1"/>
  <c r="T58" i="1" s="1"/>
  <c r="W57" i="1"/>
  <c r="AD56" i="1"/>
  <c r="AE55" i="1"/>
  <c r="Y55" i="1"/>
  <c r="X56" i="1"/>
  <c r="AC57" i="1"/>
  <c r="AB57" i="1"/>
  <c r="Z58" i="1" s="1"/>
  <c r="S55" i="1"/>
  <c r="R56" i="1"/>
  <c r="V58" i="1" l="1"/>
  <c r="T59" i="1" s="1"/>
  <c r="AQ56" i="1"/>
  <c r="AP57" i="1"/>
  <c r="P58" i="1"/>
  <c r="N59" i="1" s="1"/>
  <c r="AD57" i="1"/>
  <c r="AE56" i="1"/>
  <c r="AK56" i="1"/>
  <c r="AJ57" i="1"/>
  <c r="D12" i="3"/>
  <c r="AW56" i="1"/>
  <c r="AV57" i="1"/>
  <c r="J58" i="1"/>
  <c r="H59" i="1" s="1"/>
  <c r="K58" i="1"/>
  <c r="S56" i="1"/>
  <c r="R57" i="1"/>
  <c r="AI58" i="1"/>
  <c r="AH58" i="1"/>
  <c r="AF59" i="1" s="1"/>
  <c r="AB58" i="1"/>
  <c r="Z59" i="1" s="1"/>
  <c r="AC58" i="1"/>
  <c r="AU58" i="1"/>
  <c r="AT58" i="1"/>
  <c r="AR59" i="1" s="1"/>
  <c r="L57" i="1"/>
  <c r="M56" i="1"/>
  <c r="X57" i="1"/>
  <c r="Y56" i="1"/>
  <c r="AO58" i="1"/>
  <c r="AN58" i="1"/>
  <c r="AL59" i="1" s="1"/>
  <c r="F57" i="1"/>
  <c r="G57" i="1" s="1"/>
  <c r="AE57" i="1" l="1"/>
  <c r="AD58" i="1"/>
  <c r="Q59" i="1"/>
  <c r="P59" i="1"/>
  <c r="N60" i="1" s="1"/>
  <c r="AQ57" i="1"/>
  <c r="AP58" i="1"/>
  <c r="S57" i="1"/>
  <c r="R58" i="1"/>
  <c r="AJ58" i="1"/>
  <c r="AK57" i="1"/>
  <c r="L58" i="1"/>
  <c r="M57" i="1"/>
  <c r="AO59" i="1"/>
  <c r="AN59" i="1"/>
  <c r="AL60" i="1" s="1"/>
  <c r="AT59" i="1"/>
  <c r="AR60" i="1" s="1"/>
  <c r="AU59" i="1"/>
  <c r="F58" i="1"/>
  <c r="G58" i="1" s="1"/>
  <c r="V59" i="1"/>
  <c r="T60" i="1" s="1"/>
  <c r="W59" i="1"/>
  <c r="K59" i="1"/>
  <c r="J59" i="1"/>
  <c r="H60" i="1" s="1"/>
  <c r="AW57" i="1"/>
  <c r="AV58" i="1"/>
  <c r="AC59" i="1"/>
  <c r="AB59" i="1"/>
  <c r="Z60" i="1" s="1"/>
  <c r="AI59" i="1"/>
  <c r="AH59" i="1"/>
  <c r="AF60" i="1" s="1"/>
  <c r="Y57" i="1"/>
  <c r="X58" i="1"/>
  <c r="K60" i="1" l="1"/>
  <c r="J60" i="1"/>
  <c r="H61" i="1" s="1"/>
  <c r="AQ58" i="1"/>
  <c r="AP59" i="1"/>
  <c r="P60" i="1"/>
  <c r="N61" i="1" s="1"/>
  <c r="Q60" i="1"/>
  <c r="Q73" i="1" s="1"/>
  <c r="AJ59" i="1"/>
  <c r="AK58" i="1"/>
  <c r="AO60" i="1"/>
  <c r="AO73" i="1" s="1"/>
  <c r="AN60" i="1"/>
  <c r="AL61" i="1" s="1"/>
  <c r="AI60" i="1"/>
  <c r="AI73" i="1" s="1"/>
  <c r="AH60" i="1"/>
  <c r="AF61" i="1" s="1"/>
  <c r="AC60" i="1"/>
  <c r="AC73" i="1" s="1"/>
  <c r="AB60" i="1"/>
  <c r="Z61" i="1" s="1"/>
  <c r="R59" i="1"/>
  <c r="S58" i="1"/>
  <c r="F59" i="1"/>
  <c r="G59" i="1" s="1"/>
  <c r="W60" i="1"/>
  <c r="W73" i="1" s="1"/>
  <c r="V60" i="1"/>
  <c r="T61" i="1" s="1"/>
  <c r="L59" i="1"/>
  <c r="M58" i="1"/>
  <c r="AE58" i="1"/>
  <c r="AD59" i="1"/>
  <c r="AW58" i="1"/>
  <c r="AV59" i="1"/>
  <c r="X59" i="1"/>
  <c r="Y58" i="1"/>
  <c r="AU60" i="1"/>
  <c r="AU73" i="1" s="1"/>
  <c r="AT60" i="1"/>
  <c r="AR61" i="1" s="1"/>
  <c r="AC61" i="1" l="1"/>
  <c r="AB61" i="1"/>
  <c r="Z62" i="1" s="1"/>
  <c r="Q61" i="1"/>
  <c r="P61" i="1"/>
  <c r="N62" i="1" s="1"/>
  <c r="W61" i="1"/>
  <c r="V61" i="1"/>
  <c r="T62" i="1" s="1"/>
  <c r="AI61" i="1"/>
  <c r="AH61" i="1"/>
  <c r="AF62" i="1" s="1"/>
  <c r="AP60" i="1"/>
  <c r="AQ59" i="1"/>
  <c r="L60" i="1"/>
  <c r="M59" i="1"/>
  <c r="Y59" i="1"/>
  <c r="X60" i="1"/>
  <c r="F60" i="1"/>
  <c r="AE59" i="1"/>
  <c r="AD60" i="1"/>
  <c r="S59" i="1"/>
  <c r="R60" i="1"/>
  <c r="AW59" i="1"/>
  <c r="AV60" i="1"/>
  <c r="AO61" i="1"/>
  <c r="AN61" i="1"/>
  <c r="AL62" i="1" s="1"/>
  <c r="K61" i="1"/>
  <c r="J61" i="1"/>
  <c r="H62" i="1" s="1"/>
  <c r="AU61" i="1"/>
  <c r="AT61" i="1"/>
  <c r="AR62" i="1" s="1"/>
  <c r="AK59" i="1"/>
  <c r="AJ60" i="1"/>
  <c r="K73" i="1"/>
  <c r="M60" i="1" l="1"/>
  <c r="L61" i="1"/>
  <c r="AO62" i="1"/>
  <c r="AN62" i="1"/>
  <c r="AL63" i="1" s="1"/>
  <c r="P62" i="1"/>
  <c r="N63" i="1" s="1"/>
  <c r="Q62" i="1"/>
  <c r="S60" i="1"/>
  <c r="R61" i="1"/>
  <c r="F61" i="1"/>
  <c r="AB62" i="1"/>
  <c r="Z63" i="1" s="1"/>
  <c r="AC62" i="1"/>
  <c r="K62" i="1"/>
  <c r="J62" i="1"/>
  <c r="H63" i="1" s="1"/>
  <c r="W62" i="1"/>
  <c r="V62" i="1"/>
  <c r="T63" i="1" s="1"/>
  <c r="AE60" i="1"/>
  <c r="AD61" i="1"/>
  <c r="AK60" i="1"/>
  <c r="AJ61" i="1"/>
  <c r="AV61" i="1"/>
  <c r="AW60" i="1"/>
  <c r="G60" i="1"/>
  <c r="G73" i="1" s="1"/>
  <c r="F73" i="1"/>
  <c r="X61" i="1"/>
  <c r="Y60" i="1"/>
  <c r="AP61" i="1"/>
  <c r="AQ60" i="1"/>
  <c r="AT62" i="1"/>
  <c r="AR63" i="1" s="1"/>
  <c r="AU62" i="1"/>
  <c r="AI62" i="1"/>
  <c r="AH62" i="1"/>
  <c r="AF63" i="1" s="1"/>
  <c r="AH63" i="1" l="1"/>
  <c r="AF64" i="1" s="1"/>
  <c r="AI63" i="1"/>
  <c r="AE61" i="1"/>
  <c r="AD62" i="1"/>
  <c r="F62" i="1"/>
  <c r="G62" i="1" s="1"/>
  <c r="AC63" i="1"/>
  <c r="AB63" i="1"/>
  <c r="Z64" i="1" s="1"/>
  <c r="Y61" i="1"/>
  <c r="X62" i="1"/>
  <c r="R62" i="1"/>
  <c r="S61" i="1"/>
  <c r="Q63" i="1"/>
  <c r="P63" i="1"/>
  <c r="N64" i="1" s="1"/>
  <c r="AU63" i="1"/>
  <c r="AT63" i="1"/>
  <c r="AR64" i="1" s="1"/>
  <c r="W63" i="1"/>
  <c r="V63" i="1"/>
  <c r="T64" i="1" s="1"/>
  <c r="G61" i="1"/>
  <c r="AP62" i="1"/>
  <c r="AQ61" i="1"/>
  <c r="M61" i="1"/>
  <c r="L62" i="1"/>
  <c r="K63" i="1"/>
  <c r="F63" i="1" s="1"/>
  <c r="G63" i="1" s="1"/>
  <c r="J63" i="1"/>
  <c r="H64" i="1" s="1"/>
  <c r="AW61" i="1"/>
  <c r="AV62" i="1"/>
  <c r="AO63" i="1"/>
  <c r="AN63" i="1"/>
  <c r="AL64" i="1" s="1"/>
  <c r="AK61" i="1"/>
  <c r="AJ62" i="1"/>
  <c r="R63" i="1" l="1"/>
  <c r="S62" i="1"/>
  <c r="AI64" i="1"/>
  <c r="AH64" i="1"/>
  <c r="AF65" i="1" s="1"/>
  <c r="AJ63" i="1"/>
  <c r="AK62" i="1"/>
  <c r="AO64" i="1"/>
  <c r="AN64" i="1"/>
  <c r="AL65" i="1" s="1"/>
  <c r="W64" i="1"/>
  <c r="V64" i="1"/>
  <c r="T65" i="1" s="1"/>
  <c r="Y62" i="1"/>
  <c r="X63" i="1"/>
  <c r="AW62" i="1"/>
  <c r="AV63" i="1"/>
  <c r="AU64" i="1"/>
  <c r="AT64" i="1"/>
  <c r="AR65" i="1" s="1"/>
  <c r="M62" i="1"/>
  <c r="L63" i="1"/>
  <c r="AP63" i="1"/>
  <c r="AQ62" i="1"/>
  <c r="AB64" i="1"/>
  <c r="Z65" i="1" s="1"/>
  <c r="AC64" i="1"/>
  <c r="K64" i="1"/>
  <c r="J64" i="1"/>
  <c r="H65" i="1" s="1"/>
  <c r="Q64" i="1"/>
  <c r="P64" i="1"/>
  <c r="N65" i="1" s="1"/>
  <c r="AE62" i="1"/>
  <c r="AD63" i="1"/>
  <c r="K65" i="1" l="1"/>
  <c r="J65" i="1"/>
  <c r="H66" i="1" s="1"/>
  <c r="W65" i="1"/>
  <c r="V65" i="1"/>
  <c r="T66" i="1" s="1"/>
  <c r="S63" i="1"/>
  <c r="R64" i="1"/>
  <c r="AE63" i="1"/>
  <c r="AD64" i="1"/>
  <c r="M63" i="1"/>
  <c r="L64" i="1"/>
  <c r="AC65" i="1"/>
  <c r="AB65" i="1"/>
  <c r="Z66" i="1" s="1"/>
  <c r="AV64" i="1"/>
  <c r="AW63" i="1"/>
  <c r="AK63" i="1"/>
  <c r="AJ64" i="1"/>
  <c r="F64" i="1"/>
  <c r="AU65" i="1"/>
  <c r="AT65" i="1"/>
  <c r="AR66" i="1" s="1"/>
  <c r="AO65" i="1"/>
  <c r="AN65" i="1"/>
  <c r="AL66" i="1" s="1"/>
  <c r="AP64" i="1"/>
  <c r="AQ63" i="1"/>
  <c r="P65" i="1"/>
  <c r="N66" i="1" s="1"/>
  <c r="Q65" i="1"/>
  <c r="X64" i="1"/>
  <c r="Y63" i="1"/>
  <c r="AH65" i="1"/>
  <c r="AF66" i="1" s="1"/>
  <c r="AI65" i="1"/>
  <c r="AB66" i="1" l="1"/>
  <c r="Z67" i="1" s="1"/>
  <c r="AC66" i="1"/>
  <c r="AC74" i="1" s="1"/>
  <c r="R65" i="1"/>
  <c r="S64" i="1"/>
  <c r="AU66" i="1"/>
  <c r="AU74" i="1" s="1"/>
  <c r="AT66" i="1"/>
  <c r="AR67" i="1" s="1"/>
  <c r="W66" i="1"/>
  <c r="W74" i="1" s="1"/>
  <c r="V66" i="1"/>
  <c r="T67" i="1" s="1"/>
  <c r="AO66" i="1"/>
  <c r="AO74" i="1" s="1"/>
  <c r="AN66" i="1"/>
  <c r="AL67" i="1" s="1"/>
  <c r="X65" i="1"/>
  <c r="Y64" i="1"/>
  <c r="G64" i="1"/>
  <c r="P66" i="1"/>
  <c r="N67" i="1" s="1"/>
  <c r="Q74" i="1"/>
  <c r="AJ65" i="1"/>
  <c r="AK64" i="1"/>
  <c r="AE64" i="1"/>
  <c r="AD65" i="1"/>
  <c r="K66" i="1"/>
  <c r="J66" i="1"/>
  <c r="H67" i="1" s="1"/>
  <c r="AW64" i="1"/>
  <c r="AV65" i="1"/>
  <c r="F65" i="1"/>
  <c r="G65" i="1" s="1"/>
  <c r="AI66" i="1"/>
  <c r="AI74" i="1" s="1"/>
  <c r="AH66" i="1"/>
  <c r="AF67" i="1" s="1"/>
  <c r="M64" i="1"/>
  <c r="L65" i="1"/>
  <c r="AP65" i="1"/>
  <c r="AQ64" i="1"/>
  <c r="P67" i="1" l="1"/>
  <c r="N68" i="1" s="1"/>
  <c r="Q67" i="1"/>
  <c r="AW65" i="1"/>
  <c r="AV66" i="1"/>
  <c r="AP66" i="1"/>
  <c r="AQ65" i="1"/>
  <c r="F66" i="1"/>
  <c r="K74" i="1"/>
  <c r="AE65" i="1"/>
  <c r="AD66" i="1"/>
  <c r="AI67" i="1"/>
  <c r="AH67" i="1"/>
  <c r="AF68" i="1" s="1"/>
  <c r="Y65" i="1"/>
  <c r="X66" i="1"/>
  <c r="R66" i="1"/>
  <c r="S65" i="1"/>
  <c r="K67" i="1"/>
  <c r="J67" i="1"/>
  <c r="H68" i="1" s="1"/>
  <c r="AT67" i="1"/>
  <c r="AR68" i="1" s="1"/>
  <c r="AU67" i="1"/>
  <c r="M65" i="1"/>
  <c r="L66" i="1"/>
  <c r="AO67" i="1"/>
  <c r="AN67" i="1"/>
  <c r="AL68" i="1" s="1"/>
  <c r="W67" i="1"/>
  <c r="V67" i="1"/>
  <c r="T68" i="1" s="1"/>
  <c r="AK65" i="1"/>
  <c r="AJ66" i="1"/>
  <c r="AC67" i="1"/>
  <c r="AB67" i="1"/>
  <c r="Z68" i="1" s="1"/>
  <c r="AB68" i="1" l="1"/>
  <c r="Z69" i="1" s="1"/>
  <c r="AC68" i="1"/>
  <c r="M66" i="1"/>
  <c r="L67" i="1"/>
  <c r="X67" i="1"/>
  <c r="Y66" i="1"/>
  <c r="G66" i="1"/>
  <c r="G74" i="1" s="1"/>
  <c r="F74" i="1"/>
  <c r="AP67" i="1"/>
  <c r="AQ66" i="1"/>
  <c r="AJ67" i="1"/>
  <c r="AK66" i="1"/>
  <c r="R67" i="1"/>
  <c r="S66" i="1"/>
  <c r="AI68" i="1"/>
  <c r="AH68" i="1"/>
  <c r="AF69" i="1" s="1"/>
  <c r="AU68" i="1"/>
  <c r="AT68" i="1"/>
  <c r="AR69" i="1" s="1"/>
  <c r="AW66" i="1"/>
  <c r="AV67" i="1"/>
  <c r="V68" i="1"/>
  <c r="T69" i="1" s="1"/>
  <c r="K68" i="1"/>
  <c r="J68" i="1"/>
  <c r="H69" i="1" s="1"/>
  <c r="AE66" i="1"/>
  <c r="AD67" i="1"/>
  <c r="F67" i="1"/>
  <c r="AO68" i="1"/>
  <c r="AN68" i="1"/>
  <c r="AL69" i="1" s="1"/>
  <c r="Q68" i="1"/>
  <c r="P68" i="1"/>
  <c r="N69" i="1" s="1"/>
  <c r="AJ68" i="1" l="1"/>
  <c r="AK67" i="1"/>
  <c r="AO69" i="1"/>
  <c r="AN69" i="1"/>
  <c r="AL70" i="1" s="1"/>
  <c r="AE67" i="1"/>
  <c r="AD68" i="1"/>
  <c r="AI69" i="1"/>
  <c r="AH69" i="1"/>
  <c r="AF70" i="1" s="1"/>
  <c r="E11" i="3"/>
  <c r="AU69" i="1"/>
  <c r="AT69" i="1"/>
  <c r="AR70" i="1" s="1"/>
  <c r="Q69" i="1"/>
  <c r="P69" i="1"/>
  <c r="N70" i="1" s="1"/>
  <c r="K69" i="1"/>
  <c r="J69" i="1"/>
  <c r="H70" i="1" s="1"/>
  <c r="X68" i="1"/>
  <c r="Y67" i="1"/>
  <c r="F68" i="1"/>
  <c r="G68" i="1" s="1"/>
  <c r="M67" i="1"/>
  <c r="L68" i="1"/>
  <c r="W69" i="1"/>
  <c r="V69" i="1"/>
  <c r="T70" i="1" s="1"/>
  <c r="G67" i="1"/>
  <c r="AV68" i="1"/>
  <c r="AW67" i="1"/>
  <c r="R68" i="1"/>
  <c r="S67" i="1"/>
  <c r="AP68" i="1"/>
  <c r="AQ67" i="1"/>
  <c r="AC69" i="1"/>
  <c r="AB69" i="1"/>
  <c r="Z70" i="1" s="1"/>
  <c r="P70" i="1" l="1"/>
  <c r="Q75" i="1"/>
  <c r="Q76" i="1" s="1"/>
  <c r="R69" i="1"/>
  <c r="S68" i="1"/>
  <c r="AU70" i="1"/>
  <c r="AT70" i="1"/>
  <c r="AO70" i="1"/>
  <c r="AO75" i="1" s="1"/>
  <c r="AO76" i="1" s="1"/>
  <c r="AN70" i="1"/>
  <c r="Y68" i="1"/>
  <c r="X69" i="1"/>
  <c r="AE68" i="1"/>
  <c r="AD69" i="1"/>
  <c r="M68" i="1"/>
  <c r="L69" i="1"/>
  <c r="E12" i="3"/>
  <c r="AJ69" i="1"/>
  <c r="AK68" i="1"/>
  <c r="K70" i="1"/>
  <c r="J70" i="1"/>
  <c r="AH70" i="1"/>
  <c r="AI70" i="1"/>
  <c r="AI75" i="1" s="1"/>
  <c r="AI76" i="1" s="1"/>
  <c r="AV69" i="1"/>
  <c r="AW68" i="1"/>
  <c r="AU75" i="1"/>
  <c r="AU76" i="1" s="1"/>
  <c r="AB70" i="1"/>
  <c r="AC70" i="1"/>
  <c r="AC75" i="1" s="1"/>
  <c r="AC76" i="1" s="1"/>
  <c r="AP69" i="1"/>
  <c r="AQ68" i="1"/>
  <c r="W70" i="1"/>
  <c r="W75" i="1" s="1"/>
  <c r="W76" i="1" s="1"/>
  <c r="V70" i="1"/>
  <c r="F69" i="1"/>
  <c r="G69" i="1" s="1"/>
  <c r="AJ76" i="1" l="1"/>
  <c r="AK76" i="1" s="1"/>
  <c r="I17" i="1"/>
  <c r="J17" i="1" s="1"/>
  <c r="E14" i="4" s="1"/>
  <c r="F14" i="4" s="1"/>
  <c r="AP76" i="1"/>
  <c r="AQ76" i="1" s="1"/>
  <c r="I19" i="1"/>
  <c r="J19" i="1" s="1"/>
  <c r="E16" i="4" s="1"/>
  <c r="F16" i="4" s="1"/>
  <c r="X76" i="1"/>
  <c r="Y76" i="1" s="1"/>
  <c r="I14" i="1"/>
  <c r="J14" i="1" s="1"/>
  <c r="E11" i="4" s="1"/>
  <c r="F11" i="4" s="1"/>
  <c r="AD76" i="1"/>
  <c r="AE76" i="1" s="1"/>
  <c r="I15" i="1"/>
  <c r="J15" i="1" s="1"/>
  <c r="E12" i="4" s="1"/>
  <c r="F12" i="4" s="1"/>
  <c r="R76" i="1"/>
  <c r="S76" i="1" s="1"/>
  <c r="I13" i="1"/>
  <c r="J13" i="1" s="1"/>
  <c r="E10" i="4" s="1"/>
  <c r="F10" i="4" s="1"/>
  <c r="AE69" i="1"/>
  <c r="AD70" i="1"/>
  <c r="AE70" i="1" s="1"/>
  <c r="R70" i="1"/>
  <c r="S70" i="1" s="1"/>
  <c r="S69" i="1"/>
  <c r="Y69" i="1"/>
  <c r="X70" i="1"/>
  <c r="Y70" i="1" s="1"/>
  <c r="AV76" i="1"/>
  <c r="AW76" i="1" s="1"/>
  <c r="I20" i="1"/>
  <c r="J20" i="1" s="1"/>
  <c r="E17" i="4" s="1"/>
  <c r="F17" i="4" s="1"/>
  <c r="AW69" i="1"/>
  <c r="AV70" i="1"/>
  <c r="AW70" i="1" s="1"/>
  <c r="AK69" i="1"/>
  <c r="AJ70" i="1"/>
  <c r="AK70" i="1" s="1"/>
  <c r="F70" i="1"/>
  <c r="G70" i="1" s="1"/>
  <c r="G75" i="1" s="1"/>
  <c r="G76" i="1" s="1"/>
  <c r="K75" i="1"/>
  <c r="K76" i="1" s="1"/>
  <c r="AP70" i="1"/>
  <c r="AQ70" i="1" s="1"/>
  <c r="AQ69" i="1"/>
  <c r="M69" i="1"/>
  <c r="L70" i="1"/>
  <c r="M70" i="1" s="1"/>
  <c r="F75" i="1" l="1"/>
  <c r="L76" i="1"/>
  <c r="M76" i="1" s="1"/>
  <c r="I12" i="1"/>
  <c r="F11" i="3"/>
  <c r="F76" i="1"/>
  <c r="F12" i="3" l="1"/>
  <c r="G11" i="3"/>
  <c r="G12" i="3" s="1"/>
  <c r="G14" i="3" s="1"/>
  <c r="I22" i="1"/>
  <c r="J12" i="1"/>
  <c r="E9" i="4" l="1"/>
  <c r="J22" i="1"/>
  <c r="E19" i="4" l="1"/>
  <c r="F9" i="4"/>
</calcChain>
</file>

<file path=xl/sharedStrings.xml><?xml version="1.0" encoding="utf-8"?>
<sst xmlns="http://schemas.openxmlformats.org/spreadsheetml/2006/main" count="197" uniqueCount="91">
  <si>
    <t>Summary of ACM Rate Rider Revenues with Interest by Rate Class:</t>
  </si>
  <si>
    <t>1508 ACM RATE RIDER REVENUES</t>
  </si>
  <si>
    <t xml:space="preserve">Rate Class </t>
  </si>
  <si>
    <t>RR Collected
May-Dec, 2024</t>
  </si>
  <si>
    <t>RR Collected
Jan-Dec, 2025</t>
  </si>
  <si>
    <t>RR Collected
Jan-Jun, 2026</t>
  </si>
  <si>
    <t>RR Expected Collection
Jul-Dec, 2026</t>
  </si>
  <si>
    <t>RR Expected Collection
Jan-Apr, 2027</t>
  </si>
  <si>
    <t>ACM Principal
RR Revenues</t>
  </si>
  <si>
    <t>ACM Interest</t>
  </si>
  <si>
    <t>1508 ACM RR Revenue
Total Balance</t>
  </si>
  <si>
    <t>$</t>
  </si>
  <si>
    <t>RESIDENTIAL SERVICE</t>
  </si>
  <si>
    <t xml:space="preserve">GENERAL SERVICE LESS THAN 50 KW </t>
  </si>
  <si>
    <t xml:space="preserve">GENERAL SERVICE 50 TO 4,999 KW </t>
  </si>
  <si>
    <t xml:space="preserve">GENERAL SERVICE 1,000 TO 4,999 KW (CO-GENERATION) </t>
  </si>
  <si>
    <t xml:space="preserve">STANDBY POWER </t>
  </si>
  <si>
    <t xml:space="preserve">LARGE USE SERVICE </t>
  </si>
  <si>
    <t xml:space="preserve">STREET LIGHTING </t>
  </si>
  <si>
    <t xml:space="preserve">SENTINEL LIGHTING </t>
  </si>
  <si>
    <t>UNMETERED SCATTERED LOAD</t>
  </si>
  <si>
    <t>Total</t>
  </si>
  <si>
    <t>The OEB approved ACM Rate Rider is in effect for the period of May 2024 until the effective date of the next Cost of Service based rate order.</t>
  </si>
  <si>
    <t xml:space="preserve">The summary of ACM Rate Rider Revenues include revenues collected from customers during May 2024 to June 2026 and forecasted revenues for the period of July 2026  to April 2027. </t>
  </si>
  <si>
    <t>ACM Rate Rider  Revenues were not collected from Street Lighting and Standby Power rate classes.</t>
  </si>
  <si>
    <t>ACM Rate Rider Revenue Calculations by Rate Class:</t>
  </si>
  <si>
    <t>Month</t>
  </si>
  <si>
    <t>Days</t>
  </si>
  <si>
    <t>Interest 
Rate</t>
  </si>
  <si>
    <t>Principal 
Transactions</t>
  </si>
  <si>
    <t>Interest 
Transactions</t>
  </si>
  <si>
    <t>Total
Transactions</t>
  </si>
  <si>
    <t>Opening Principal Balance</t>
  </si>
  <si>
    <t>ACM RR 
Billed /
Forecasted</t>
  </si>
  <si>
    <t>Closing 
Principal 
Balance</t>
  </si>
  <si>
    <t>Interest 
Earned</t>
  </si>
  <si>
    <t>Closing 
Interest</t>
  </si>
  <si>
    <t xml:space="preserve">RESIDENTIAL 
Closing 
Balance </t>
  </si>
  <si>
    <t>Closing Principal Balance</t>
  </si>
  <si>
    <t xml:space="preserve">GS&lt;50 
Closing 
Balance </t>
  </si>
  <si>
    <t>Interest Earned</t>
  </si>
  <si>
    <t>Closing Interest</t>
  </si>
  <si>
    <t xml:space="preserve">GS&gt;50 
Closing 
Balance </t>
  </si>
  <si>
    <t xml:space="preserve">COGEN 
Closing 
Balance </t>
  </si>
  <si>
    <t xml:space="preserve">LU 
Closing 
Balance </t>
  </si>
  <si>
    <t xml:space="preserve">SENL 
Closing 
Balance </t>
  </si>
  <si>
    <t xml:space="preserve">UNM 
Closing 
Balance </t>
  </si>
  <si>
    <t>%</t>
  </si>
  <si>
    <t>Subtotal 2024 Actual</t>
  </si>
  <si>
    <t>Subtotal 2025 Actual</t>
  </si>
  <si>
    <t>Subtotal 2026 Actual</t>
  </si>
  <si>
    <t>Subtotal 2026 Forecast</t>
  </si>
  <si>
    <t>Subtotal 2027 Forecast</t>
  </si>
  <si>
    <t>TOTAL ACM REVENUE</t>
  </si>
  <si>
    <t>ACM Rate Riders billed to customers for the period of May 2024 to June 2026.</t>
  </si>
  <si>
    <t>The anticipated unbilled ACM Rate Rider Revenue is projected using the forecasted customer counts from the load forecast for the period of July 2026 to April 2027.</t>
  </si>
  <si>
    <t>ADVANCE CAPITAL MODULE REFUND RATE RIDER CALCULATION</t>
  </si>
  <si>
    <t>for Advance Capital Module (ACM) Rate Rider Revenue Refund Proposal</t>
  </si>
  <si>
    <t>Utility Name</t>
  </si>
  <si>
    <t>London Hydro Inc.</t>
  </si>
  <si>
    <t>Assigned EB Number</t>
  </si>
  <si>
    <t>EB-2026-0056</t>
  </si>
  <si>
    <t>Name and Title</t>
  </si>
  <si>
    <t>Phone Number</t>
  </si>
  <si>
    <t>Email Address</t>
  </si>
  <si>
    <t>Last COS rebasing Year</t>
  </si>
  <si>
    <t>ACM RATE RIDER REVENUES AND CARRYING CHARGES SUMMARY</t>
  </si>
  <si>
    <t>2024
Actual</t>
  </si>
  <si>
    <t>2025
Actual</t>
  </si>
  <si>
    <t>2026
Bridge</t>
  </si>
  <si>
    <t>2027
Test</t>
  </si>
  <si>
    <t>TOTAL</t>
  </si>
  <si>
    <t xml:space="preserve">ACM Rate Rider Revenues </t>
  </si>
  <si>
    <t>Carrying Charges</t>
  </si>
  <si>
    <t>Total Projected Revenues with Interest to April 30, 2027</t>
  </si>
  <si>
    <t xml:space="preserve">Proposed Refund to Customers </t>
  </si>
  <si>
    <t>The total ACM Revenue is proposed to be refunded to customers with interest.</t>
  </si>
  <si>
    <t>Please refer to Section 2.7.3 in Exhibit 2 for additional information.</t>
  </si>
  <si>
    <t>Units</t>
  </si>
  <si>
    <t>kW / kWh / # of Customers</t>
  </si>
  <si>
    <t>Allocated 
Account 1508 ACM
 Balance</t>
  </si>
  <si>
    <t>Rate Rider for 
ACM Refund</t>
  </si>
  <si>
    <t># of Customers</t>
  </si>
  <si>
    <t>Disposition is proposed through a fixed monthly rate rider, based on the number of customers in each relevant rate classes, to refund the total revenues to customers of the same rate classes whom it was collected from, with applicable carrying charges, over a 1-year default disposition period.</t>
  </si>
  <si>
    <t xml:space="preserve">This rate rider is applicable to all rate classes except Street Lighting and Standby Power. </t>
  </si>
  <si>
    <t>Disposition is proposed through a fixed monthly rate rider based on the number of customers in each relevant rate classes.</t>
  </si>
  <si>
    <t>Carrying charges were calculated using the Board prescribed interest rates.</t>
  </si>
  <si>
    <t>RATE RIDER CALCULATION FOR ACM REFUND</t>
  </si>
  <si>
    <t>Mike Packer, Director, Regulatory Affairs</t>
  </si>
  <si>
    <t>519-661-5800 Ext 5750</t>
  </si>
  <si>
    <t>packerm@londonhydro.com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</si>
</sst>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409]dd\-mmm\-yy;@"/>
    <numFmt numFmtId="165" formatCode="[$-409]dd/mmm/yy;@"/>
    <numFmt numFmtId="166" formatCode="_(* #,##0_);_(* \(#,##0\);_(* &quot;-&quot;??_);_(@_)"/>
    <numFmt numFmtId="167" formatCode="_(&quot;$&quot;* #,##0.00_);_(&quot;$&quot;* \(#,##0.00\);_(&quot;$&quot;* &quot;-&quot;??_);_(@_)"/>
    <numFmt numFmtId="168" formatCode="_(* #,##0_);_(* \(#,##0\);_(* &quot;-&quot;_);_(@_)"/>
    <numFmt numFmtId="169" formatCode="[$-F800]dddd\,\ mmmm\ dd\,\ yyyy"/>
    <numFmt numFmtId="170" formatCode="_(* #,##0.00_);_(* \(#,##0.00\);_(* &quot;-&quot;??_);_(@_)"/>
    <numFmt numFmtId="171" formatCode="_(&quot;$&quot;* #,##0_);_(&quot;$&quot;* \(#,##0\);_(&quot;$&quot;* &quot;-&quot;??_);_(@_)"/>
    <numFmt numFmtId="172" formatCode="_-* #,##0.0000_-;\-* #,##0.0000_-;_-* &quot;-&quot;??_-;_-@_-"/>
    <numFmt numFmtId="173" formatCode="_-* #,##0_-;\-* #,##0_-;_-* &quot;-&quot;??_-;_-@_-"/>
    <numFmt numFmtId="174" formatCode="_-* #,##0.00000_-;\-* #,##0.00000_-;_-* &quot;-&quot;??_-;_-@_-"/>
  </numFmts>
  <fonts count="28" x14ac:knownFonts="1">
    <font>
      <sz val="10"/>
      <name val="Arial"/>
      <family val="2"/>
    </font>
    <font>
      <sz val="11"/>
      <color theme="1"/>
      <name val="Aptos Narrow"/>
      <family val="2"/>
      <scheme val="minor"/>
    </font>
    <font>
      <sz val="11"/>
      <color theme="1"/>
      <name val="Aptos Narrow"/>
      <family val="2"/>
      <scheme val="minor"/>
    </font>
    <font>
      <b/>
      <sz val="11"/>
      <color theme="1"/>
      <name val="Aptos Narrow"/>
      <family val="2"/>
      <scheme val="minor"/>
    </font>
    <font>
      <sz val="11"/>
      <color theme="1"/>
      <name val="Calibri"/>
      <family val="2"/>
    </font>
    <font>
      <b/>
      <sz val="16"/>
      <color rgb="FFFF0000"/>
      <name val="Calibri"/>
      <family val="2"/>
    </font>
    <font>
      <b/>
      <sz val="11"/>
      <color theme="1"/>
      <name val="Calibri"/>
      <family val="2"/>
    </font>
    <font>
      <sz val="10"/>
      <name val="Arial"/>
      <family val="2"/>
    </font>
    <font>
      <b/>
      <sz val="11"/>
      <name val="Calibri"/>
      <family val="2"/>
    </font>
    <font>
      <b/>
      <sz val="10"/>
      <color theme="0"/>
      <name val="Calibri"/>
      <family val="2"/>
    </font>
    <font>
      <b/>
      <sz val="9"/>
      <name val="Calibri"/>
      <family val="2"/>
    </font>
    <font>
      <sz val="8"/>
      <name val="Calibri"/>
      <family val="2"/>
    </font>
    <font>
      <sz val="9"/>
      <name val="Calibri"/>
      <family val="2"/>
    </font>
    <font>
      <sz val="8"/>
      <name val="Arial"/>
      <family val="2"/>
    </font>
    <font>
      <sz val="9"/>
      <name val="Arial"/>
      <family val="2"/>
    </font>
    <font>
      <sz val="9"/>
      <color theme="1"/>
      <name val="Calibri"/>
      <family val="2"/>
    </font>
    <font>
      <sz val="10"/>
      <color theme="1"/>
      <name val="Calibri"/>
      <family val="2"/>
    </font>
    <font>
      <sz val="10"/>
      <name val="Calibri"/>
      <family val="2"/>
    </font>
    <font>
      <b/>
      <sz val="8"/>
      <name val="Calibri"/>
      <family val="2"/>
    </font>
    <font>
      <sz val="8"/>
      <color theme="1"/>
      <name val="Calibri"/>
      <family val="2"/>
    </font>
    <font>
      <i/>
      <sz val="9"/>
      <color theme="1"/>
      <name val="Calibri"/>
      <family val="2"/>
    </font>
    <font>
      <u/>
      <sz val="10"/>
      <color theme="10"/>
      <name val="Arial"/>
      <family val="2"/>
    </font>
    <font>
      <b/>
      <sz val="16"/>
      <color theme="1"/>
      <name val="Calibri"/>
      <family val="2"/>
    </font>
    <font>
      <b/>
      <sz val="12"/>
      <color theme="1"/>
      <name val="Calibri"/>
      <family val="2"/>
    </font>
    <font>
      <sz val="8"/>
      <color rgb="FF222222"/>
      <name val="Arial"/>
      <family val="2"/>
    </font>
    <font>
      <b/>
      <sz val="9"/>
      <color theme="1"/>
      <name val="Calibri"/>
      <family val="2"/>
    </font>
    <font>
      <sz val="10"/>
      <color indexed="8"/>
      <name val="Calibri"/>
      <family val="2"/>
    </font>
    <font>
      <sz val="12"/>
      <color theme="1"/>
      <name val="Arial"/>
      <family val="2"/>
    </font>
  </fonts>
  <fills count="6">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80D28C"/>
        <bgColor indexed="64"/>
      </patternFill>
    </fill>
    <fill>
      <patternFill patternType="solid">
        <fgColor rgb="FFF7F3E7"/>
        <bgColor indexed="64"/>
      </patternFill>
    </fill>
  </fills>
  <borders count="48">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auto="1"/>
      </top>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right style="medium">
        <color indexed="64"/>
      </right>
      <top style="medium">
        <color indexed="64"/>
      </top>
      <bottom style="medium">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thin">
        <color indexed="64"/>
      </right>
      <top/>
      <bottom style="hair">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auto="1"/>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s>
  <cellStyleXfs count="14">
    <xf numFmtId="164" fontId="0" fillId="0" borderId="0"/>
    <xf numFmtId="167" fontId="7" fillId="0" borderId="0" applyFont="0" applyFill="0" applyBorder="0" applyAlignment="0" applyProtection="0"/>
    <xf numFmtId="0" fontId="2" fillId="0" borderId="0"/>
    <xf numFmtId="0" fontId="1" fillId="0" borderId="0"/>
    <xf numFmtId="0" fontId="7" fillId="0" borderId="0">
      <alignment vertical="center"/>
    </xf>
    <xf numFmtId="165" fontId="7" fillId="0" borderId="0"/>
    <xf numFmtId="43" fontId="1" fillId="0" borderId="0" applyFont="0" applyFill="0" applyBorder="0" applyAlignment="0" applyProtection="0"/>
    <xf numFmtId="43" fontId="7" fillId="0" borderId="0" applyFont="0" applyFill="0" applyBorder="0" applyAlignment="0" applyProtection="0"/>
    <xf numFmtId="167" fontId="7" fillId="0" borderId="0" applyFont="0" applyFill="0" applyBorder="0" applyAlignment="0" applyProtection="0"/>
    <xf numFmtId="165" fontId="7" fillId="0" borderId="0"/>
    <xf numFmtId="9" fontId="1" fillId="0" borderId="0" applyFont="0" applyFill="0" applyBorder="0" applyAlignment="0" applyProtection="0"/>
    <xf numFmtId="170" fontId="7" fillId="0" borderId="0" applyFont="0" applyFill="0" applyBorder="0" applyAlignment="0" applyProtection="0"/>
    <xf numFmtId="164" fontId="21" fillId="0" borderId="0" applyNumberFormat="0" applyFill="0" applyBorder="0" applyAlignment="0" applyProtection="0"/>
    <xf numFmtId="43" fontId="7" fillId="0" borderId="0" applyFont="0" applyFill="0" applyBorder="0" applyAlignment="0" applyProtection="0"/>
  </cellStyleXfs>
  <cellXfs count="175">
    <xf numFmtId="164" fontId="0" fillId="0" borderId="0" xfId="0"/>
    <xf numFmtId="0" fontId="4" fillId="0" borderId="0" xfId="2" applyFont="1"/>
    <xf numFmtId="0" fontId="5" fillId="0" borderId="0" xfId="2" applyFont="1"/>
    <xf numFmtId="0" fontId="6" fillId="0" borderId="0" xfId="2" applyFont="1"/>
    <xf numFmtId="164" fontId="8" fillId="2" borderId="0" xfId="0" applyFont="1" applyFill="1"/>
    <xf numFmtId="164" fontId="0" fillId="2" borderId="0" xfId="0" applyFill="1"/>
    <xf numFmtId="0" fontId="10" fillId="4" borderId="4" xfId="3" applyFont="1" applyFill="1" applyBorder="1" applyAlignment="1">
      <alignment horizontal="center" vertical="center" wrapText="1"/>
    </xf>
    <xf numFmtId="0" fontId="10" fillId="4" borderId="5" xfId="3" applyFont="1" applyFill="1" applyBorder="1" applyAlignment="1">
      <alignment horizontal="center" vertical="center" wrapText="1"/>
    </xf>
    <xf numFmtId="0" fontId="10" fillId="4" borderId="6" xfId="3" applyFont="1" applyFill="1" applyBorder="1" applyAlignment="1">
      <alignment horizontal="center" vertical="center" wrapText="1"/>
    </xf>
    <xf numFmtId="3" fontId="10" fillId="5" borderId="7" xfId="4" applyNumberFormat="1" applyFont="1" applyFill="1" applyBorder="1" applyAlignment="1">
      <alignment horizontal="center" vertical="center" wrapText="1"/>
    </xf>
    <xf numFmtId="0" fontId="11" fillId="2" borderId="8" xfId="2" applyFont="1" applyFill="1" applyBorder="1" applyAlignment="1">
      <alignment horizontal="center"/>
    </xf>
    <xf numFmtId="165" fontId="12" fillId="2" borderId="5" xfId="5" applyFont="1" applyFill="1" applyBorder="1" applyAlignment="1">
      <alignment horizontal="center"/>
    </xf>
    <xf numFmtId="0" fontId="12" fillId="2" borderId="6" xfId="2" applyFont="1" applyFill="1" applyBorder="1" applyAlignment="1">
      <alignment horizontal="center"/>
    </xf>
    <xf numFmtId="0" fontId="12" fillId="5" borderId="7" xfId="2" applyFont="1" applyFill="1" applyBorder="1" applyAlignment="1">
      <alignment horizontal="center"/>
    </xf>
    <xf numFmtId="43" fontId="13" fillId="2" borderId="0" xfId="6" applyFont="1" applyFill="1"/>
    <xf numFmtId="164" fontId="12" fillId="2" borderId="4" xfId="0" applyFont="1" applyFill="1" applyBorder="1"/>
    <xf numFmtId="166" fontId="12" fillId="2" borderId="5" xfId="7" applyNumberFormat="1" applyFont="1" applyFill="1" applyBorder="1"/>
    <xf numFmtId="166" fontId="12" fillId="2" borderId="6" xfId="7" applyNumberFormat="1" applyFont="1" applyFill="1" applyBorder="1"/>
    <xf numFmtId="166" fontId="12" fillId="5" borderId="7" xfId="7" applyNumberFormat="1" applyFont="1" applyFill="1" applyBorder="1"/>
    <xf numFmtId="43" fontId="14" fillId="2" borderId="0" xfId="6" applyFont="1" applyFill="1"/>
    <xf numFmtId="43" fontId="0" fillId="2" borderId="0" xfId="6" applyFont="1" applyFill="1"/>
    <xf numFmtId="168" fontId="10" fillId="2" borderId="9" xfId="8" applyNumberFormat="1" applyFont="1" applyFill="1" applyBorder="1" applyAlignment="1">
      <alignment vertical="center"/>
    </xf>
    <xf numFmtId="168" fontId="10" fillId="2" borderId="10" xfId="8" applyNumberFormat="1" applyFont="1" applyFill="1" applyBorder="1" applyAlignment="1">
      <alignment vertical="center"/>
    </xf>
    <xf numFmtId="168" fontId="10" fillId="5" borderId="11" xfId="8" applyNumberFormat="1" applyFont="1" applyFill="1" applyBorder="1" applyAlignment="1">
      <alignment vertical="center"/>
    </xf>
    <xf numFmtId="164" fontId="12" fillId="2" borderId="0" xfId="0" applyFont="1" applyFill="1"/>
    <xf numFmtId="43" fontId="12" fillId="2" borderId="0" xfId="6" applyFont="1" applyFill="1"/>
    <xf numFmtId="0" fontId="15" fillId="0" borderId="0" xfId="2" applyFont="1"/>
    <xf numFmtId="167" fontId="12" fillId="2" borderId="0" xfId="0" applyNumberFormat="1" applyFont="1" applyFill="1"/>
    <xf numFmtId="0" fontId="4" fillId="0" borderId="12" xfId="2" applyFont="1" applyBorder="1"/>
    <xf numFmtId="167" fontId="4" fillId="0" borderId="12" xfId="2" applyNumberFormat="1" applyFont="1" applyBorder="1"/>
    <xf numFmtId="0" fontId="16" fillId="0" borderId="0" xfId="2" applyFont="1"/>
    <xf numFmtId="0" fontId="10" fillId="4" borderId="1" xfId="3" applyFont="1" applyFill="1" applyBorder="1" applyAlignment="1">
      <alignment horizontal="center" vertical="center" wrapText="1"/>
    </xf>
    <xf numFmtId="0" fontId="10" fillId="4" borderId="2" xfId="3" applyFont="1" applyFill="1" applyBorder="1" applyAlignment="1">
      <alignment horizontal="center" vertical="center" wrapText="1"/>
    </xf>
    <xf numFmtId="0" fontId="10" fillId="5" borderId="3" xfId="3" applyFont="1" applyFill="1" applyBorder="1" applyAlignment="1">
      <alignment horizontal="center" vertical="center" wrapText="1"/>
    </xf>
    <xf numFmtId="0" fontId="10" fillId="4" borderId="8" xfId="3" applyFont="1" applyFill="1" applyBorder="1" applyAlignment="1">
      <alignment horizontal="center" vertical="center" wrapText="1"/>
    </xf>
    <xf numFmtId="0" fontId="10" fillId="4" borderId="16" xfId="3" applyFont="1" applyFill="1" applyBorder="1" applyAlignment="1">
      <alignment horizontal="center" vertical="center" wrapText="1"/>
    </xf>
    <xf numFmtId="0" fontId="10" fillId="5" borderId="17" xfId="3" applyFont="1" applyFill="1" applyBorder="1" applyAlignment="1">
      <alignment horizontal="center" vertical="center" wrapText="1"/>
    </xf>
    <xf numFmtId="0" fontId="12" fillId="2" borderId="8" xfId="2" applyFont="1" applyFill="1" applyBorder="1" applyAlignment="1">
      <alignment horizontal="center"/>
    </xf>
    <xf numFmtId="165" fontId="12" fillId="2" borderId="16" xfId="5" applyFont="1" applyFill="1" applyBorder="1" applyAlignment="1">
      <alignment horizontal="center"/>
    </xf>
    <xf numFmtId="165" fontId="12" fillId="5" borderId="18" xfId="5" applyFont="1" applyFill="1" applyBorder="1" applyAlignment="1">
      <alignment horizontal="center"/>
    </xf>
    <xf numFmtId="165" fontId="12" fillId="2" borderId="8" xfId="5" applyFont="1" applyFill="1" applyBorder="1" applyAlignment="1">
      <alignment horizontal="center"/>
    </xf>
    <xf numFmtId="165" fontId="12" fillId="5" borderId="17" xfId="5" applyFont="1" applyFill="1" applyBorder="1" applyAlignment="1">
      <alignment horizontal="center"/>
    </xf>
    <xf numFmtId="165" fontId="12" fillId="2" borderId="6" xfId="5" applyFont="1" applyFill="1" applyBorder="1" applyAlignment="1">
      <alignment horizontal="center"/>
    </xf>
    <xf numFmtId="169" fontId="12" fillId="0" borderId="19" xfId="9" applyNumberFormat="1" applyFont="1" applyBorder="1" applyAlignment="1">
      <alignment horizontal="left"/>
    </xf>
    <xf numFmtId="0" fontId="12" fillId="0" borderId="0" xfId="6" applyNumberFormat="1" applyFont="1" applyFill="1" applyBorder="1" applyAlignment="1">
      <alignment horizontal="center"/>
    </xf>
    <xf numFmtId="10" fontId="12" fillId="0" borderId="0" xfId="10" applyNumberFormat="1" applyFont="1" applyFill="1" applyBorder="1" applyAlignment="1">
      <alignment horizontal="center"/>
    </xf>
    <xf numFmtId="166" fontId="12" fillId="2" borderId="0" xfId="7" applyNumberFormat="1" applyFont="1" applyFill="1" applyBorder="1"/>
    <xf numFmtId="166" fontId="12" fillId="5" borderId="20" xfId="7" applyNumberFormat="1" applyFont="1" applyFill="1" applyBorder="1"/>
    <xf numFmtId="166" fontId="12" fillId="5" borderId="21" xfId="7" applyNumberFormat="1" applyFont="1" applyFill="1" applyBorder="1"/>
    <xf numFmtId="169" fontId="12" fillId="2" borderId="22" xfId="9" applyNumberFormat="1" applyFont="1" applyFill="1" applyBorder="1" applyAlignment="1">
      <alignment horizontal="left"/>
    </xf>
    <xf numFmtId="0" fontId="12" fillId="2" borderId="23" xfId="6" applyNumberFormat="1" applyFont="1" applyFill="1" applyBorder="1" applyAlignment="1">
      <alignment horizontal="center"/>
    </xf>
    <xf numFmtId="10" fontId="12" fillId="2" borderId="23" xfId="10" applyNumberFormat="1" applyFont="1" applyFill="1" applyBorder="1" applyAlignment="1">
      <alignment horizontal="center"/>
    </xf>
    <xf numFmtId="166" fontId="12" fillId="2" borderId="23" xfId="7" applyNumberFormat="1" applyFont="1" applyFill="1" applyBorder="1"/>
    <xf numFmtId="166" fontId="12" fillId="5" borderId="24" xfId="7" applyNumberFormat="1" applyFont="1" applyFill="1" applyBorder="1"/>
    <xf numFmtId="166" fontId="12" fillId="5" borderId="25" xfId="7" applyNumberFormat="1" applyFont="1" applyFill="1" applyBorder="1"/>
    <xf numFmtId="0" fontId="12" fillId="0" borderId="0" xfId="6" applyNumberFormat="1" applyFont="1" applyBorder="1" applyAlignment="1">
      <alignment horizontal="center"/>
    </xf>
    <xf numFmtId="169" fontId="12" fillId="0" borderId="26" xfId="9" applyNumberFormat="1" applyFont="1" applyBorder="1" applyAlignment="1">
      <alignment horizontal="left"/>
    </xf>
    <xf numFmtId="0" fontId="12" fillId="0" borderId="27" xfId="6" applyNumberFormat="1" applyFont="1" applyFill="1" applyBorder="1" applyAlignment="1">
      <alignment horizontal="center"/>
    </xf>
    <xf numFmtId="10" fontId="12" fillId="0" borderId="27" xfId="10" applyNumberFormat="1" applyFont="1" applyFill="1" applyBorder="1" applyAlignment="1">
      <alignment horizontal="center"/>
    </xf>
    <xf numFmtId="166" fontId="12" fillId="2" borderId="27" xfId="7" applyNumberFormat="1" applyFont="1" applyFill="1" applyBorder="1"/>
    <xf numFmtId="166" fontId="12" fillId="5" borderId="28" xfId="7" applyNumberFormat="1" applyFont="1" applyFill="1" applyBorder="1"/>
    <xf numFmtId="166" fontId="12" fillId="5" borderId="29" xfId="7" applyNumberFormat="1" applyFont="1" applyFill="1" applyBorder="1"/>
    <xf numFmtId="169" fontId="10" fillId="0" borderId="19" xfId="0" applyNumberFormat="1" applyFont="1" applyBorder="1" applyAlignment="1">
      <alignment horizontal="left"/>
    </xf>
    <xf numFmtId="43" fontId="18" fillId="0" borderId="0" xfId="6" applyFont="1" applyBorder="1" applyAlignment="1">
      <alignment horizontal="center"/>
    </xf>
    <xf numFmtId="43" fontId="18" fillId="0" borderId="0" xfId="6" applyFont="1" applyBorder="1"/>
    <xf numFmtId="166" fontId="12" fillId="2" borderId="0" xfId="11" applyNumberFormat="1" applyFont="1" applyFill="1" applyBorder="1"/>
    <xf numFmtId="166" fontId="12" fillId="5" borderId="30" xfId="11" applyNumberFormat="1" applyFont="1" applyFill="1" applyBorder="1"/>
    <xf numFmtId="166" fontId="12" fillId="5" borderId="31" xfId="11" applyNumberFormat="1" applyFont="1" applyFill="1" applyBorder="1"/>
    <xf numFmtId="166" fontId="12" fillId="5" borderId="20" xfId="11" applyNumberFormat="1" applyFont="1" applyFill="1" applyBorder="1"/>
    <xf numFmtId="166" fontId="12" fillId="5" borderId="21" xfId="11" applyNumberFormat="1" applyFont="1" applyFill="1" applyBorder="1"/>
    <xf numFmtId="169" fontId="10" fillId="0" borderId="32" xfId="0" applyNumberFormat="1" applyFont="1" applyBorder="1" applyAlignment="1">
      <alignment horizontal="left"/>
    </xf>
    <xf numFmtId="0" fontId="4" fillId="0" borderId="33" xfId="2" applyFont="1" applyBorder="1"/>
    <xf numFmtId="166" fontId="10" fillId="0" borderId="34" xfId="11" applyNumberFormat="1" applyFont="1" applyBorder="1"/>
    <xf numFmtId="166" fontId="10" fillId="5" borderId="35" xfId="11" applyNumberFormat="1" applyFont="1" applyFill="1" applyBorder="1"/>
    <xf numFmtId="166" fontId="10" fillId="5" borderId="36" xfId="11" applyNumberFormat="1" applyFont="1" applyFill="1" applyBorder="1"/>
    <xf numFmtId="0" fontId="15" fillId="2" borderId="37" xfId="3" applyFont="1" applyFill="1" applyBorder="1"/>
    <xf numFmtId="0" fontId="15" fillId="2" borderId="38" xfId="3" applyFont="1" applyFill="1" applyBorder="1"/>
    <xf numFmtId="0" fontId="12" fillId="5" borderId="39" xfId="3" applyFont="1" applyFill="1" applyBorder="1"/>
    <xf numFmtId="0" fontId="12" fillId="5" borderId="40" xfId="3" applyFont="1" applyFill="1" applyBorder="1"/>
    <xf numFmtId="166" fontId="19" fillId="0" borderId="0" xfId="2" applyNumberFormat="1" applyFont="1"/>
    <xf numFmtId="0" fontId="20" fillId="0" borderId="0" xfId="2" applyFont="1"/>
    <xf numFmtId="166" fontId="4" fillId="0" borderId="0" xfId="2" applyNumberFormat="1" applyFont="1"/>
    <xf numFmtId="0" fontId="4" fillId="0" borderId="0" xfId="3" applyFont="1"/>
    <xf numFmtId="0" fontId="6" fillId="0" borderId="0" xfId="3" applyFont="1"/>
    <xf numFmtId="164" fontId="22" fillId="2" borderId="0" xfId="0" applyFont="1" applyFill="1"/>
    <xf numFmtId="167" fontId="0" fillId="2" borderId="0" xfId="0" applyNumberFormat="1" applyFill="1"/>
    <xf numFmtId="164" fontId="23" fillId="2" borderId="0" xfId="0" applyFont="1" applyFill="1"/>
    <xf numFmtId="167" fontId="4" fillId="0" borderId="0" xfId="3" applyNumberFormat="1" applyFont="1"/>
    <xf numFmtId="164" fontId="4" fillId="2" borderId="23" xfId="0" applyFont="1" applyFill="1" applyBorder="1"/>
    <xf numFmtId="164" fontId="23" fillId="5" borderId="23" xfId="0" applyFont="1" applyFill="1" applyBorder="1"/>
    <xf numFmtId="164" fontId="4" fillId="2" borderId="16" xfId="0" applyFont="1" applyFill="1" applyBorder="1"/>
    <xf numFmtId="164" fontId="6" fillId="5" borderId="16" xfId="0" applyFont="1" applyFill="1" applyBorder="1"/>
    <xf numFmtId="164" fontId="4" fillId="5" borderId="16" xfId="0" applyFont="1" applyFill="1" applyBorder="1"/>
    <xf numFmtId="0" fontId="4" fillId="5" borderId="16" xfId="0" applyNumberFormat="1" applyFont="1" applyFill="1" applyBorder="1" applyAlignment="1">
      <alignment horizontal="left"/>
    </xf>
    <xf numFmtId="164" fontId="3" fillId="2" borderId="0" xfId="0" applyFont="1" applyFill="1"/>
    <xf numFmtId="164" fontId="7" fillId="2" borderId="0" xfId="0" applyFont="1" applyFill="1"/>
    <xf numFmtId="164" fontId="24" fillId="0" borderId="0" xfId="0" applyFont="1"/>
    <xf numFmtId="0" fontId="10" fillId="4" borderId="22" xfId="3" applyFont="1" applyFill="1" applyBorder="1" applyAlignment="1">
      <alignment horizontal="center" vertical="center" wrapText="1"/>
    </xf>
    <xf numFmtId="0" fontId="10" fillId="4" borderId="23" xfId="3" applyFont="1" applyFill="1" applyBorder="1" applyAlignment="1">
      <alignment horizontal="center" vertical="center" wrapText="1"/>
    </xf>
    <xf numFmtId="0" fontId="10" fillId="4" borderId="24" xfId="3" applyFont="1" applyFill="1" applyBorder="1" applyAlignment="1">
      <alignment horizontal="center" vertical="center" wrapText="1"/>
    </xf>
    <xf numFmtId="3" fontId="10" fillId="5" borderId="41" xfId="4" applyNumberFormat="1" applyFont="1" applyFill="1" applyBorder="1" applyAlignment="1">
      <alignment horizontal="center" vertical="center" wrapText="1"/>
    </xf>
    <xf numFmtId="0" fontId="19" fillId="0" borderId="0" xfId="3" applyFont="1"/>
    <xf numFmtId="164" fontId="13" fillId="2" borderId="0" xfId="0" applyFont="1" applyFill="1"/>
    <xf numFmtId="0" fontId="11" fillId="0" borderId="8" xfId="3" applyFont="1" applyBorder="1" applyAlignment="1">
      <alignment horizontal="center"/>
    </xf>
    <xf numFmtId="0" fontId="11" fillId="0" borderId="16" xfId="3" applyFont="1" applyBorder="1" applyAlignment="1">
      <alignment horizontal="center"/>
    </xf>
    <xf numFmtId="0" fontId="11" fillId="0" borderId="18" xfId="3" applyFont="1" applyBorder="1" applyAlignment="1">
      <alignment horizontal="center"/>
    </xf>
    <xf numFmtId="0" fontId="11" fillId="5" borderId="42" xfId="3" applyFont="1" applyFill="1" applyBorder="1" applyAlignment="1">
      <alignment horizontal="center"/>
    </xf>
    <xf numFmtId="0" fontId="25" fillId="2" borderId="19" xfId="3" applyFont="1" applyFill="1" applyBorder="1"/>
    <xf numFmtId="166" fontId="12" fillId="0" borderId="0" xfId="11" applyNumberFormat="1" applyFont="1" applyBorder="1"/>
    <xf numFmtId="166" fontId="12" fillId="0" borderId="20" xfId="11" applyNumberFormat="1" applyFont="1" applyBorder="1"/>
    <xf numFmtId="0" fontId="17" fillId="5" borderId="43" xfId="3" applyFont="1" applyFill="1" applyBorder="1"/>
    <xf numFmtId="0" fontId="15" fillId="0" borderId="19" xfId="3" applyFont="1" applyBorder="1" applyAlignment="1">
      <alignment horizontal="left"/>
    </xf>
    <xf numFmtId="170" fontId="12" fillId="0" borderId="0" xfId="11" applyFont="1" applyFill="1" applyBorder="1"/>
    <xf numFmtId="170" fontId="12" fillId="0" borderId="20" xfId="11" applyFont="1" applyBorder="1"/>
    <xf numFmtId="170" fontId="26" fillId="5" borderId="43" xfId="11" applyFont="1" applyFill="1" applyBorder="1" applyAlignment="1"/>
    <xf numFmtId="170" fontId="4" fillId="0" borderId="0" xfId="3" applyNumberFormat="1" applyFont="1"/>
    <xf numFmtId="171" fontId="27" fillId="2" borderId="0" xfId="1" applyNumberFormat="1" applyFont="1" applyFill="1" applyBorder="1"/>
    <xf numFmtId="167" fontId="13" fillId="2" borderId="0" xfId="1" applyFont="1" applyFill="1"/>
    <xf numFmtId="170" fontId="12" fillId="0" borderId="23" xfId="11" applyFont="1" applyFill="1" applyBorder="1"/>
    <xf numFmtId="170" fontId="12" fillId="0" borderId="24" xfId="11" applyFont="1" applyFill="1" applyBorder="1"/>
    <xf numFmtId="170" fontId="26" fillId="5" borderId="41" xfId="11" applyFont="1" applyFill="1" applyBorder="1" applyAlignment="1">
      <alignment vertical="top"/>
    </xf>
    <xf numFmtId="0" fontId="15" fillId="0" borderId="19" xfId="3" applyFont="1" applyBorder="1" applyAlignment="1">
      <alignment horizontal="left" wrapText="1" indent="1"/>
    </xf>
    <xf numFmtId="166" fontId="26" fillId="5" borderId="43" xfId="11" applyNumberFormat="1" applyFont="1" applyFill="1" applyBorder="1" applyAlignment="1"/>
    <xf numFmtId="0" fontId="25" fillId="0" borderId="19" xfId="3" applyFont="1" applyBorder="1" applyAlignment="1">
      <alignment horizontal="left" wrapText="1" indent="1"/>
    </xf>
    <xf numFmtId="166" fontId="26" fillId="5" borderId="20" xfId="11" applyNumberFormat="1" applyFont="1" applyFill="1" applyBorder="1" applyAlignment="1"/>
    <xf numFmtId="0" fontId="25" fillId="0" borderId="19" xfId="3" applyFont="1" applyBorder="1" applyAlignment="1">
      <alignment horizontal="left" wrapText="1"/>
    </xf>
    <xf numFmtId="166" fontId="10" fillId="0" borderId="0" xfId="11" applyNumberFormat="1" applyFont="1" applyBorder="1"/>
    <xf numFmtId="166" fontId="10" fillId="0" borderId="20" xfId="11" applyNumberFormat="1" applyFont="1" applyBorder="1"/>
    <xf numFmtId="166" fontId="10" fillId="5" borderId="44" xfId="11" applyNumberFormat="1" applyFont="1" applyFill="1" applyBorder="1"/>
    <xf numFmtId="0" fontId="4" fillId="0" borderId="0" xfId="3" applyFont="1" applyAlignment="1">
      <alignment horizontal="center"/>
    </xf>
    <xf numFmtId="0" fontId="15" fillId="0" borderId="37" xfId="3" applyFont="1" applyBorder="1"/>
    <xf numFmtId="0" fontId="15" fillId="0" borderId="38" xfId="3" applyFont="1" applyBorder="1"/>
    <xf numFmtId="0" fontId="15" fillId="0" borderId="39" xfId="3" applyFont="1" applyBorder="1"/>
    <xf numFmtId="166" fontId="26" fillId="5" borderId="45" xfId="11" applyNumberFormat="1" applyFont="1" applyFill="1" applyBorder="1" applyAlignment="1">
      <alignment vertical="top"/>
    </xf>
    <xf numFmtId="0" fontId="15" fillId="0" borderId="0" xfId="3" applyFont="1"/>
    <xf numFmtId="43" fontId="15" fillId="0" borderId="0" xfId="3" applyNumberFormat="1" applyFont="1"/>
    <xf numFmtId="166" fontId="15" fillId="0" borderId="0" xfId="3" applyNumberFormat="1" applyFont="1"/>
    <xf numFmtId="170" fontId="15" fillId="0" borderId="0" xfId="3" applyNumberFormat="1" applyFont="1"/>
    <xf numFmtId="0" fontId="10" fillId="4" borderId="7" xfId="3" applyFont="1" applyFill="1" applyBorder="1" applyAlignment="1">
      <alignment horizontal="center" vertical="center" wrapText="1"/>
    </xf>
    <xf numFmtId="0" fontId="11" fillId="2" borderId="8" xfId="3" applyFont="1" applyFill="1" applyBorder="1" applyAlignment="1">
      <alignment horizontal="center"/>
    </xf>
    <xf numFmtId="0" fontId="11" fillId="2" borderId="5" xfId="3" applyFont="1" applyFill="1" applyBorder="1" applyAlignment="1">
      <alignment horizontal="center"/>
    </xf>
    <xf numFmtId="0" fontId="11" fillId="2" borderId="6" xfId="3" applyFont="1" applyFill="1" applyBorder="1" applyAlignment="1">
      <alignment horizontal="center"/>
    </xf>
    <xf numFmtId="0" fontId="11" fillId="2" borderId="7" xfId="3" applyFont="1" applyFill="1" applyBorder="1" applyAlignment="1">
      <alignment horizontal="center"/>
    </xf>
    <xf numFmtId="172" fontId="0" fillId="2" borderId="0" xfId="13" applyNumberFormat="1" applyFont="1" applyFill="1"/>
    <xf numFmtId="164" fontId="17" fillId="2" borderId="0" xfId="0" applyFont="1" applyFill="1"/>
    <xf numFmtId="167" fontId="11" fillId="2" borderId="0" xfId="1" applyFont="1" applyFill="1"/>
    <xf numFmtId="164" fontId="11" fillId="2" borderId="0" xfId="0" applyFont="1" applyFill="1"/>
    <xf numFmtId="164" fontId="12" fillId="5" borderId="5" xfId="0" applyFont="1" applyFill="1" applyBorder="1" applyAlignment="1" applyProtection="1">
      <alignment horizontal="center" vertical="center"/>
      <protection locked="0"/>
    </xf>
    <xf numFmtId="173" fontId="12" fillId="2" borderId="5" xfId="13" applyNumberFormat="1" applyFont="1" applyFill="1" applyBorder="1" applyAlignment="1" applyProtection="1">
      <alignment horizontal="center" vertical="center"/>
    </xf>
    <xf numFmtId="166" fontId="12" fillId="2" borderId="6" xfId="11" applyNumberFormat="1" applyFont="1" applyFill="1" applyBorder="1"/>
    <xf numFmtId="170" fontId="10" fillId="5" borderId="7" xfId="1" applyNumberFormat="1" applyFont="1" applyFill="1" applyBorder="1" applyAlignment="1" applyProtection="1">
      <alignment horizontal="center" vertical="center"/>
    </xf>
    <xf numFmtId="174" fontId="13" fillId="2" borderId="0" xfId="6" applyNumberFormat="1" applyFont="1" applyFill="1"/>
    <xf numFmtId="173" fontId="12" fillId="2" borderId="6" xfId="13" applyNumberFormat="1" applyFont="1" applyFill="1" applyBorder="1" applyAlignment="1" applyProtection="1">
      <alignment horizontal="center" vertical="center"/>
    </xf>
    <xf numFmtId="164" fontId="12" fillId="2" borderId="22" xfId="0" applyFont="1" applyFill="1" applyBorder="1"/>
    <xf numFmtId="164" fontId="12" fillId="2" borderId="5" xfId="0" applyFont="1" applyFill="1" applyBorder="1" applyAlignment="1" applyProtection="1">
      <alignment horizontal="center" vertical="center"/>
      <protection locked="0"/>
    </xf>
    <xf numFmtId="173" fontId="12" fillId="2" borderId="23" xfId="13" applyNumberFormat="1" applyFont="1" applyFill="1" applyBorder="1" applyAlignment="1" applyProtection="1">
      <alignment horizontal="center" vertical="center"/>
    </xf>
    <xf numFmtId="166" fontId="12" fillId="2" borderId="46" xfId="11" applyNumberFormat="1" applyFont="1" applyFill="1" applyBorder="1"/>
    <xf numFmtId="172" fontId="10" fillId="0" borderId="41" xfId="13" applyNumberFormat="1" applyFont="1" applyBorder="1" applyAlignment="1" applyProtection="1">
      <alignment horizontal="center" vertical="center"/>
    </xf>
    <xf numFmtId="164" fontId="10" fillId="2" borderId="38" xfId="0" applyFont="1" applyFill="1" applyBorder="1" applyAlignment="1">
      <alignment horizontal="center" vertical="center"/>
    </xf>
    <xf numFmtId="173" fontId="10" fillId="2" borderId="38" xfId="13" applyNumberFormat="1" applyFont="1" applyFill="1" applyBorder="1" applyAlignment="1" applyProtection="1">
      <alignment horizontal="center" vertical="center"/>
    </xf>
    <xf numFmtId="164" fontId="10" fillId="2" borderId="47" xfId="0" applyFont="1" applyFill="1" applyBorder="1"/>
    <xf numFmtId="167" fontId="13" fillId="2" borderId="0" xfId="1" applyFont="1" applyFill="1" applyBorder="1"/>
    <xf numFmtId="0" fontId="10" fillId="5" borderId="18" xfId="3" applyFont="1" applyFill="1" applyBorder="1" applyAlignment="1">
      <alignment horizontal="center" vertical="center" wrapText="1"/>
    </xf>
    <xf numFmtId="164" fontId="9" fillId="3" borderId="1" xfId="3" applyNumberFormat="1" applyFont="1" applyFill="1" applyBorder="1" applyAlignment="1">
      <alignment horizontal="center"/>
    </xf>
    <xf numFmtId="164" fontId="0" fillId="0" borderId="2" xfId="0" applyBorder="1" applyAlignment="1">
      <alignment horizontal="center"/>
    </xf>
    <xf numFmtId="164" fontId="0" fillId="0" borderId="3" xfId="0" applyBorder="1" applyAlignment="1">
      <alignment horizontal="center"/>
    </xf>
    <xf numFmtId="0" fontId="9" fillId="3" borderId="1" xfId="3" applyFont="1" applyFill="1" applyBorder="1" applyAlignment="1">
      <alignment horizontal="center"/>
    </xf>
    <xf numFmtId="0" fontId="9" fillId="3" borderId="13" xfId="3" applyFont="1" applyFill="1" applyBorder="1" applyAlignment="1">
      <alignment horizontal="center"/>
    </xf>
    <xf numFmtId="164" fontId="17" fillId="0" borderId="14" xfId="0" applyFont="1" applyBorder="1"/>
    <xf numFmtId="164" fontId="17" fillId="0" borderId="15" xfId="0" applyFont="1" applyBorder="1"/>
    <xf numFmtId="0" fontId="9" fillId="3" borderId="14" xfId="3" applyFont="1" applyFill="1" applyBorder="1" applyAlignment="1">
      <alignment horizontal="center"/>
    </xf>
    <xf numFmtId="0" fontId="9" fillId="3" borderId="15" xfId="3" applyFont="1" applyFill="1" applyBorder="1" applyAlignment="1">
      <alignment horizontal="center"/>
    </xf>
    <xf numFmtId="0" fontId="15" fillId="0" borderId="0" xfId="3" applyFont="1" applyAlignment="1">
      <alignment wrapText="1"/>
    </xf>
    <xf numFmtId="164" fontId="0" fillId="0" borderId="0" xfId="0" applyAlignment="1">
      <alignment wrapText="1"/>
    </xf>
    <xf numFmtId="164" fontId="21" fillId="5" borderId="16" xfId="12" applyFill="1" applyBorder="1"/>
  </cellXfs>
  <cellStyles count="14">
    <cellStyle name="Comma 2" xfId="13" xr:uid="{728E4C33-D46F-486A-A9C8-C7A22F46EBFA}"/>
    <cellStyle name="Comma 3" xfId="6" xr:uid="{AEFDA836-51B4-44D9-92C3-EC2BB2BFD751}"/>
    <cellStyle name="Comma 4 2" xfId="11" xr:uid="{D24DB237-5F51-4B4B-B581-CB9452A52136}"/>
    <cellStyle name="Comma 4 2 2" xfId="7" xr:uid="{C6877A29-5288-4F67-A87E-8958412ABCA2}"/>
    <cellStyle name="Currency" xfId="1" builtinId="4"/>
    <cellStyle name="Currency_OEB decision Adjustments" xfId="8" xr:uid="{F19447FA-F70B-46F0-AF0D-DB2CD9B1968B}"/>
    <cellStyle name="Hyperlink" xfId="12" builtinId="8"/>
    <cellStyle name="Normal" xfId="0" builtinId="0"/>
    <cellStyle name="Normal 10 13 2 2" xfId="3" xr:uid="{C3686B23-F837-4F8B-9C65-0959B2EDD650}"/>
    <cellStyle name="Normal 10 13 3" xfId="2" xr:uid="{E2436FF1-1A3A-4921-8D11-4737ADE656F4}"/>
    <cellStyle name="Normal 2 2 4 2" xfId="5" xr:uid="{B73CF98A-22A1-4F04-96FC-499BA4BECDA9}"/>
    <cellStyle name="Normal 2 2 5" xfId="4" xr:uid="{4415C55F-11EC-4FB1-9EBB-53E14559C05A}"/>
    <cellStyle name="Normal 20" xfId="9" xr:uid="{972B7391-15D9-40F6-8500-45329C1F79C1}"/>
    <cellStyle name="Percent 2" xfId="10" xr:uid="{131F9E8B-3DA6-4813-BFA7-4E5081667347}"/>
  </cellStyles>
  <dxfs count="1">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521804</xdr:colOff>
      <xdr:row>0</xdr:row>
      <xdr:rowOff>0</xdr:rowOff>
    </xdr:from>
    <xdr:to>
      <xdr:col>1</xdr:col>
      <xdr:colOff>1639957</xdr:colOff>
      <xdr:row>5</xdr:row>
      <xdr:rowOff>50789</xdr:rowOff>
    </xdr:to>
    <xdr:pic>
      <xdr:nvPicPr>
        <xdr:cNvPr id="2" name="Picture 1">
          <a:extLst>
            <a:ext uri="{FF2B5EF4-FFF2-40B4-BE49-F238E27FC236}">
              <a16:creationId xmlns:a16="http://schemas.microsoft.com/office/drawing/2014/main" id="{FEFE8CB0-A43A-451E-B9BC-5A5B342465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504" y="0"/>
          <a:ext cx="1638853" cy="952489"/>
        </a:xfrm>
        <a:prstGeom prst="rect">
          <a:avLst/>
        </a:prstGeom>
      </xdr:spPr>
    </xdr:pic>
    <xdr:clientData/>
  </xdr:twoCellAnchor>
  <xdr:twoCellAnchor editAs="oneCell">
    <xdr:from>
      <xdr:col>0</xdr:col>
      <xdr:colOff>463826</xdr:colOff>
      <xdr:row>0</xdr:row>
      <xdr:rowOff>0</xdr:rowOff>
    </xdr:from>
    <xdr:to>
      <xdr:col>1</xdr:col>
      <xdr:colOff>1639129</xdr:colOff>
      <xdr:row>5</xdr:row>
      <xdr:rowOff>50789</xdr:rowOff>
    </xdr:to>
    <xdr:pic>
      <xdr:nvPicPr>
        <xdr:cNvPr id="3" name="Picture 2">
          <a:extLst>
            <a:ext uri="{FF2B5EF4-FFF2-40B4-BE49-F238E27FC236}">
              <a16:creationId xmlns:a16="http://schemas.microsoft.com/office/drawing/2014/main" id="{5FBAB921-4174-46C0-BDCF-B4452AA89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676" y="0"/>
          <a:ext cx="1638853" cy="9524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521804</xdr:colOff>
      <xdr:row>0</xdr:row>
      <xdr:rowOff>0</xdr:rowOff>
    </xdr:from>
    <xdr:ext cx="1638853" cy="955664"/>
    <xdr:pic>
      <xdr:nvPicPr>
        <xdr:cNvPr id="2" name="Picture 1">
          <a:extLst>
            <a:ext uri="{FF2B5EF4-FFF2-40B4-BE49-F238E27FC236}">
              <a16:creationId xmlns:a16="http://schemas.microsoft.com/office/drawing/2014/main" id="{81CB0768-DBA4-4B8E-BDA7-DB37E7F3BB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504" y="0"/>
          <a:ext cx="1638853" cy="955664"/>
        </a:xfrm>
        <a:prstGeom prst="rect">
          <a:avLst/>
        </a:prstGeom>
      </xdr:spPr>
    </xdr:pic>
    <xdr:clientData/>
  </xdr:oneCellAnchor>
  <xdr:oneCellAnchor>
    <xdr:from>
      <xdr:col>0</xdr:col>
      <xdr:colOff>463826</xdr:colOff>
      <xdr:row>0</xdr:row>
      <xdr:rowOff>0</xdr:rowOff>
    </xdr:from>
    <xdr:ext cx="1638853" cy="955664"/>
    <xdr:pic>
      <xdr:nvPicPr>
        <xdr:cNvPr id="3" name="Picture 2">
          <a:extLst>
            <a:ext uri="{FF2B5EF4-FFF2-40B4-BE49-F238E27FC236}">
              <a16:creationId xmlns:a16="http://schemas.microsoft.com/office/drawing/2014/main" id="{F5479701-731B-4D54-BA11-CF496B8293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676" y="0"/>
          <a:ext cx="1638853" cy="95566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463826</xdr:colOff>
      <xdr:row>0</xdr:row>
      <xdr:rowOff>0</xdr:rowOff>
    </xdr:from>
    <xdr:to>
      <xdr:col>1</xdr:col>
      <xdr:colOff>1639129</xdr:colOff>
      <xdr:row>5</xdr:row>
      <xdr:rowOff>39331</xdr:rowOff>
    </xdr:to>
    <xdr:pic>
      <xdr:nvPicPr>
        <xdr:cNvPr id="2" name="Picture 1">
          <a:extLst>
            <a:ext uri="{FF2B5EF4-FFF2-40B4-BE49-F238E27FC236}">
              <a16:creationId xmlns:a16="http://schemas.microsoft.com/office/drawing/2014/main" id="{7BDB8886-6F6F-4C24-B151-D5244E4C6B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676" y="0"/>
          <a:ext cx="1638853" cy="953731"/>
        </a:xfrm>
        <a:prstGeom prst="rect">
          <a:avLst/>
        </a:prstGeom>
      </xdr:spPr>
    </xdr:pic>
    <xdr:clientData/>
  </xdr:twoCellAnchor>
  <xdr:twoCellAnchor editAs="oneCell">
    <xdr:from>
      <xdr:col>0</xdr:col>
      <xdr:colOff>521804</xdr:colOff>
      <xdr:row>0</xdr:row>
      <xdr:rowOff>0</xdr:rowOff>
    </xdr:from>
    <xdr:to>
      <xdr:col>1</xdr:col>
      <xdr:colOff>1639957</xdr:colOff>
      <xdr:row>5</xdr:row>
      <xdr:rowOff>39331</xdr:rowOff>
    </xdr:to>
    <xdr:pic>
      <xdr:nvPicPr>
        <xdr:cNvPr id="3" name="Picture 2">
          <a:extLst>
            <a:ext uri="{FF2B5EF4-FFF2-40B4-BE49-F238E27FC236}">
              <a16:creationId xmlns:a16="http://schemas.microsoft.com/office/drawing/2014/main" id="{E399698F-714A-4AAC-AB92-226E5E3FFF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504" y="0"/>
          <a:ext cx="1638853" cy="95373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521804</xdr:colOff>
      <xdr:row>0</xdr:row>
      <xdr:rowOff>0</xdr:rowOff>
    </xdr:from>
    <xdr:to>
      <xdr:col>1</xdr:col>
      <xdr:colOff>1639957</xdr:colOff>
      <xdr:row>5</xdr:row>
      <xdr:rowOff>41264</xdr:rowOff>
    </xdr:to>
    <xdr:pic>
      <xdr:nvPicPr>
        <xdr:cNvPr id="2" name="Picture 1">
          <a:extLst>
            <a:ext uri="{FF2B5EF4-FFF2-40B4-BE49-F238E27FC236}">
              <a16:creationId xmlns:a16="http://schemas.microsoft.com/office/drawing/2014/main" id="{F3EC1D16-0FB3-407E-91EB-B2BCC60111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504" y="0"/>
          <a:ext cx="1638853" cy="955664"/>
        </a:xfrm>
        <a:prstGeom prst="rect">
          <a:avLst/>
        </a:prstGeom>
      </xdr:spPr>
    </xdr:pic>
    <xdr:clientData/>
  </xdr:twoCellAnchor>
  <xdr:twoCellAnchor editAs="oneCell">
    <xdr:from>
      <xdr:col>0</xdr:col>
      <xdr:colOff>463826</xdr:colOff>
      <xdr:row>0</xdr:row>
      <xdr:rowOff>0</xdr:rowOff>
    </xdr:from>
    <xdr:to>
      <xdr:col>1</xdr:col>
      <xdr:colOff>1639129</xdr:colOff>
      <xdr:row>5</xdr:row>
      <xdr:rowOff>41264</xdr:rowOff>
    </xdr:to>
    <xdr:pic>
      <xdr:nvPicPr>
        <xdr:cNvPr id="3" name="Picture 2">
          <a:extLst>
            <a:ext uri="{FF2B5EF4-FFF2-40B4-BE49-F238E27FC236}">
              <a16:creationId xmlns:a16="http://schemas.microsoft.com/office/drawing/2014/main" id="{B7BA5A1C-4A30-45D6-8A0C-03890AA246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676" y="0"/>
          <a:ext cx="1638853" cy="95566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ackerm@londonhydro.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8DCD6-87CF-47EA-A498-67DE89919484}">
  <sheetPr>
    <pageSetUpPr fitToPage="1"/>
  </sheetPr>
  <dimension ref="B4:I16"/>
  <sheetViews>
    <sheetView showGridLines="0" tabSelected="1" zoomScaleNormal="100" workbookViewId="0">
      <pane ySplit="8" topLeftCell="A9" activePane="bottomLeft" state="frozen"/>
      <selection activeCell="B25" sqref="B25"/>
      <selection pane="bottomLeft" activeCell="D23" sqref="D23"/>
    </sheetView>
  </sheetViews>
  <sheetFormatPr defaultColWidth="9.140625" defaultRowHeight="15" x14ac:dyDescent="0.25"/>
  <cols>
    <col min="1" max="1" width="2.140625" style="82" customWidth="1"/>
    <col min="2" max="2" width="23.5703125" style="82" customWidth="1"/>
    <col min="3" max="3" width="42.140625" style="82" customWidth="1"/>
    <col min="4" max="8" width="11" style="82" customWidth="1"/>
    <col min="9" max="9" width="8.5703125" style="82" customWidth="1"/>
    <col min="10" max="10" width="12.28515625" style="82" customWidth="1"/>
    <col min="11" max="11" width="13.140625" style="82" bestFit="1" customWidth="1"/>
    <col min="12" max="12" width="14.28515625" style="82" bestFit="1" customWidth="1"/>
    <col min="13" max="13" width="12.140625" style="82" bestFit="1" customWidth="1"/>
    <col min="14" max="16384" width="9.140625" style="82"/>
  </cols>
  <sheetData>
    <row r="4" spans="2:9" x14ac:dyDescent="0.25">
      <c r="C4" s="83"/>
      <c r="I4" s="83"/>
    </row>
    <row r="6" spans="2:9" s="5" customFormat="1" ht="21" x14ac:dyDescent="0.35">
      <c r="B6" s="84" t="s">
        <v>56</v>
      </c>
      <c r="H6" s="85"/>
      <c r="I6" s="85"/>
    </row>
    <row r="7" spans="2:9" ht="15.75" x14ac:dyDescent="0.25">
      <c r="B7" s="86" t="s">
        <v>57</v>
      </c>
      <c r="C7" s="5"/>
      <c r="H7" s="87"/>
      <c r="I7" s="87"/>
    </row>
    <row r="8" spans="2:9" ht="12.95" customHeight="1" x14ac:dyDescent="0.25">
      <c r="B8" s="5"/>
      <c r="C8" s="5"/>
    </row>
    <row r="9" spans="2:9" ht="12.95" customHeight="1" x14ac:dyDescent="0.25">
      <c r="B9" s="5"/>
      <c r="C9" s="5"/>
    </row>
    <row r="10" spans="2:9" ht="30" customHeight="1" x14ac:dyDescent="0.25">
      <c r="B10" s="88" t="s">
        <v>58</v>
      </c>
      <c r="C10" s="89" t="s">
        <v>59</v>
      </c>
    </row>
    <row r="11" spans="2:9" ht="22.5" customHeight="1" x14ac:dyDescent="0.25">
      <c r="B11" s="90" t="s">
        <v>60</v>
      </c>
      <c r="C11" s="91" t="s">
        <v>61</v>
      </c>
    </row>
    <row r="12" spans="2:9" ht="22.5" customHeight="1" x14ac:dyDescent="0.25">
      <c r="B12" s="90" t="s">
        <v>62</v>
      </c>
      <c r="C12" s="92" t="s">
        <v>88</v>
      </c>
    </row>
    <row r="13" spans="2:9" ht="22.5" customHeight="1" x14ac:dyDescent="0.25">
      <c r="B13" s="90" t="s">
        <v>63</v>
      </c>
      <c r="C13" s="92" t="s">
        <v>89</v>
      </c>
    </row>
    <row r="14" spans="2:9" ht="22.5" customHeight="1" x14ac:dyDescent="0.25">
      <c r="B14" s="90" t="s">
        <v>64</v>
      </c>
      <c r="C14" s="174" t="s">
        <v>90</v>
      </c>
    </row>
    <row r="15" spans="2:9" ht="22.5" customHeight="1" x14ac:dyDescent="0.25">
      <c r="B15" s="90" t="s">
        <v>65</v>
      </c>
      <c r="C15" s="93">
        <v>2022</v>
      </c>
    </row>
    <row r="16" spans="2:9" x14ac:dyDescent="0.25">
      <c r="B16" s="94"/>
      <c r="C16" s="94"/>
    </row>
  </sheetData>
  <hyperlinks>
    <hyperlink ref="C14" r:id="rId1" xr:uid="{6C7BE592-703A-4003-AC19-A56C47FA9E7C}"/>
  </hyperlinks>
  <pageMargins left="0.7" right="0.7" top="0.75" bottom="0.75" header="0.3" footer="0.3"/>
  <pageSetup scale="92"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7CDFD-2935-4603-8955-9E3963BB60B8}">
  <sheetPr>
    <pageSetUpPr fitToPage="1"/>
  </sheetPr>
  <dimension ref="B2:BC81"/>
  <sheetViews>
    <sheetView showGridLines="0" zoomScale="90" zoomScaleNormal="90" workbookViewId="0">
      <pane xSplit="2" ySplit="11" topLeftCell="C12" activePane="bottomRight" state="frozen"/>
      <selection activeCell="B25" sqref="B25"/>
      <selection pane="topRight" activeCell="B25" sqref="B25"/>
      <selection pane="bottomLeft" activeCell="B25" sqref="B25"/>
      <selection pane="bottomRight" activeCell="A105" sqref="A105"/>
    </sheetView>
  </sheetViews>
  <sheetFormatPr defaultColWidth="9.140625" defaultRowHeight="15" x14ac:dyDescent="0.25"/>
  <cols>
    <col min="1" max="1" width="2.140625" style="1" customWidth="1"/>
    <col min="2" max="2" width="39.85546875" style="1" customWidth="1"/>
    <col min="3" max="8" width="11" style="1" customWidth="1"/>
    <col min="9" max="9" width="8.5703125" style="1" customWidth="1"/>
    <col min="10" max="10" width="12.28515625" style="1" customWidth="1"/>
    <col min="11" max="56" width="10.85546875" style="1" customWidth="1"/>
    <col min="57" max="16384" width="9.140625" style="1"/>
  </cols>
  <sheetData>
    <row r="2" spans="2:55" ht="21" x14ac:dyDescent="0.35">
      <c r="F2" s="2"/>
    </row>
    <row r="4" spans="2:55" x14ac:dyDescent="0.25">
      <c r="C4" s="3"/>
      <c r="I4" s="3"/>
      <c r="AK4" s="3"/>
      <c r="AR4" s="3"/>
      <c r="AY4" s="3"/>
    </row>
    <row r="6" spans="2:55" ht="6.95" customHeight="1" x14ac:dyDescent="0.25"/>
    <row r="7" spans="2:55" x14ac:dyDescent="0.25">
      <c r="B7" s="4" t="s">
        <v>0</v>
      </c>
    </row>
    <row r="8" spans="2:55" ht="9" customHeight="1" thickBot="1" x14ac:dyDescent="0.3"/>
    <row r="9" spans="2:55" s="5" customFormat="1" x14ac:dyDescent="0.25">
      <c r="B9" s="166" t="s">
        <v>1</v>
      </c>
      <c r="C9" s="164"/>
      <c r="D9" s="164"/>
      <c r="E9" s="164"/>
      <c r="F9" s="164"/>
      <c r="G9" s="164"/>
      <c r="H9" s="164"/>
      <c r="I9" s="164"/>
      <c r="J9" s="165"/>
      <c r="N9" s="1"/>
      <c r="O9" s="1"/>
      <c r="P9" s="1"/>
      <c r="Q9" s="1"/>
      <c r="R9" s="1"/>
      <c r="S9" s="1"/>
      <c r="T9" s="1"/>
      <c r="U9" s="1"/>
      <c r="V9" s="1"/>
      <c r="W9" s="1"/>
      <c r="X9" s="1"/>
      <c r="Y9" s="1"/>
      <c r="Z9" s="1"/>
      <c r="AA9" s="1"/>
      <c r="AB9" s="1"/>
      <c r="AC9" s="1"/>
      <c r="AD9" s="1"/>
      <c r="AE9" s="1"/>
      <c r="AF9" s="1"/>
      <c r="AG9" s="1"/>
      <c r="AJ9" s="1"/>
      <c r="AK9" s="1"/>
      <c r="AL9" s="1"/>
      <c r="AQ9" s="1"/>
      <c r="AR9" s="1"/>
      <c r="AS9" s="1"/>
      <c r="AX9" s="1"/>
      <c r="AY9" s="1"/>
      <c r="AZ9" s="1"/>
    </row>
    <row r="10" spans="2:55" s="5" customFormat="1" ht="36" x14ac:dyDescent="0.25">
      <c r="B10" s="6" t="s">
        <v>2</v>
      </c>
      <c r="C10" s="7" t="s">
        <v>3</v>
      </c>
      <c r="D10" s="7" t="s">
        <v>4</v>
      </c>
      <c r="E10" s="7" t="s">
        <v>5</v>
      </c>
      <c r="F10" s="7" t="s">
        <v>6</v>
      </c>
      <c r="G10" s="7" t="s">
        <v>7</v>
      </c>
      <c r="H10" s="7" t="s">
        <v>8</v>
      </c>
      <c r="I10" s="8" t="s">
        <v>9</v>
      </c>
      <c r="J10" s="9" t="s">
        <v>10</v>
      </c>
      <c r="N10" s="1"/>
      <c r="O10" s="1"/>
      <c r="P10" s="1"/>
      <c r="Q10" s="1"/>
      <c r="R10" s="1"/>
      <c r="S10" s="1"/>
      <c r="T10" s="1"/>
      <c r="U10" s="1"/>
      <c r="V10" s="1"/>
      <c r="W10" s="1"/>
      <c r="X10" s="1"/>
      <c r="Y10" s="1"/>
      <c r="Z10" s="1"/>
      <c r="AA10" s="1"/>
      <c r="AB10" s="1"/>
      <c r="AC10" s="1"/>
      <c r="AD10" s="1"/>
      <c r="AE10" s="1"/>
      <c r="AF10" s="1"/>
      <c r="AG10" s="1"/>
      <c r="AJ10" s="1"/>
      <c r="AK10" s="1"/>
      <c r="AL10" s="1"/>
      <c r="AQ10" s="1"/>
      <c r="AR10" s="1"/>
      <c r="AS10" s="1"/>
      <c r="AX10" s="1"/>
      <c r="AY10" s="1"/>
      <c r="AZ10" s="1"/>
    </row>
    <row r="11" spans="2:55" s="5" customFormat="1" x14ac:dyDescent="0.25">
      <c r="B11" s="10"/>
      <c r="C11" s="11" t="s">
        <v>11</v>
      </c>
      <c r="D11" s="11" t="s">
        <v>11</v>
      </c>
      <c r="E11" s="11" t="s">
        <v>11</v>
      </c>
      <c r="F11" s="11" t="s">
        <v>11</v>
      </c>
      <c r="G11" s="11" t="s">
        <v>11</v>
      </c>
      <c r="H11" s="11" t="s">
        <v>11</v>
      </c>
      <c r="I11" s="12" t="s">
        <v>11</v>
      </c>
      <c r="J11" s="13" t="s">
        <v>11</v>
      </c>
      <c r="L11" s="14"/>
      <c r="M11" s="14"/>
      <c r="N11" s="14"/>
      <c r="O11" s="14"/>
      <c r="P11" s="1"/>
      <c r="Q11" s="1"/>
      <c r="R11" s="1"/>
      <c r="S11" s="1"/>
      <c r="T11" s="1"/>
      <c r="U11" s="1"/>
      <c r="V11" s="1"/>
      <c r="W11" s="1"/>
      <c r="X11" s="1"/>
      <c r="Y11" s="1"/>
      <c r="Z11" s="1"/>
      <c r="AA11" s="1"/>
      <c r="AB11" s="1"/>
      <c r="AC11" s="1"/>
      <c r="AD11" s="1"/>
      <c r="AE11" s="1"/>
      <c r="AF11" s="1"/>
      <c r="AG11" s="1"/>
      <c r="AJ11" s="1"/>
      <c r="AK11" s="1"/>
      <c r="AL11" s="1"/>
      <c r="AQ11" s="1"/>
      <c r="AR11" s="1"/>
      <c r="AS11" s="1"/>
      <c r="AX11" s="1"/>
      <c r="AY11" s="1"/>
      <c r="AZ11" s="1"/>
    </row>
    <row r="12" spans="2:55" s="5" customFormat="1" x14ac:dyDescent="0.25">
      <c r="B12" s="15" t="s">
        <v>12</v>
      </c>
      <c r="C12" s="16">
        <f>+$I71</f>
        <v>48810.63</v>
      </c>
      <c r="D12" s="16">
        <f>+$I72</f>
        <v>73941.5</v>
      </c>
      <c r="E12" s="16">
        <f>+$I73</f>
        <v>36387.43</v>
      </c>
      <c r="F12" s="16">
        <f>+$I74</f>
        <v>37995.590000000004</v>
      </c>
      <c r="G12" s="16">
        <f>+$I75</f>
        <v>24951.83</v>
      </c>
      <c r="H12" s="16">
        <f t="shared" ref="H12:H20" si="0">+SUM(C12:G12)</f>
        <v>222086.97999999998</v>
      </c>
      <c r="I12" s="17">
        <f>+K76</f>
        <v>8911.84</v>
      </c>
      <c r="J12" s="18">
        <f t="shared" ref="J12:J20" si="1">+I12+H12</f>
        <v>230998.81999999998</v>
      </c>
      <c r="K12" s="19"/>
      <c r="L12" s="14"/>
      <c r="M12" s="14"/>
      <c r="N12" s="14"/>
      <c r="O12" s="14"/>
      <c r="P12" s="1"/>
      <c r="Q12" s="1"/>
      <c r="R12" s="1"/>
      <c r="S12" s="1"/>
      <c r="T12" s="1"/>
      <c r="U12" s="1"/>
      <c r="V12" s="1"/>
      <c r="W12" s="1"/>
      <c r="X12" s="1"/>
      <c r="Y12" s="1"/>
      <c r="Z12" s="1"/>
      <c r="AA12" s="1"/>
      <c r="AB12" s="1"/>
      <c r="AC12" s="1"/>
      <c r="AD12" s="1"/>
      <c r="AE12" s="1"/>
      <c r="AF12" s="1"/>
      <c r="AG12" s="1"/>
      <c r="AH12" s="20"/>
      <c r="AJ12" s="1"/>
      <c r="AK12" s="1"/>
      <c r="AL12" s="1"/>
      <c r="AN12" s="20"/>
      <c r="AO12" s="20"/>
      <c r="AQ12" s="1"/>
      <c r="AR12" s="1"/>
      <c r="AS12" s="1"/>
      <c r="AU12" s="20"/>
      <c r="AV12" s="20"/>
      <c r="AX12" s="1"/>
      <c r="AY12" s="1"/>
      <c r="AZ12" s="1"/>
      <c r="BB12" s="20"/>
      <c r="BC12" s="20"/>
    </row>
    <row r="13" spans="2:55" s="5" customFormat="1" x14ac:dyDescent="0.25">
      <c r="B13" s="15" t="s">
        <v>13</v>
      </c>
      <c r="C13" s="16">
        <f>+$O71</f>
        <v>9623.0700000000015</v>
      </c>
      <c r="D13" s="16">
        <f>+$O72</f>
        <v>14607.639999999998</v>
      </c>
      <c r="E13" s="16">
        <f>+$O73</f>
        <v>7163.2499999999991</v>
      </c>
      <c r="F13" s="16">
        <f>+$O74</f>
        <v>7518.37</v>
      </c>
      <c r="G13" s="16">
        <f>+$O75</f>
        <v>4943.0999999999995</v>
      </c>
      <c r="H13" s="16">
        <f t="shared" si="0"/>
        <v>43855.43</v>
      </c>
      <c r="I13" s="17">
        <f>+Q76</f>
        <v>1756.09</v>
      </c>
      <c r="J13" s="18">
        <f t="shared" si="1"/>
        <v>45611.519999999997</v>
      </c>
      <c r="K13" s="19"/>
      <c r="L13" s="14"/>
      <c r="M13" s="14"/>
      <c r="N13" s="14"/>
      <c r="O13" s="14"/>
      <c r="P13" s="1"/>
      <c r="Q13" s="1"/>
      <c r="R13" s="1"/>
      <c r="S13" s="1"/>
      <c r="T13" s="1"/>
      <c r="U13" s="1"/>
      <c r="V13" s="1"/>
      <c r="W13" s="1"/>
      <c r="X13" s="1"/>
      <c r="Y13" s="1"/>
      <c r="Z13" s="1"/>
      <c r="AA13" s="1"/>
      <c r="AB13" s="1"/>
      <c r="AC13" s="1"/>
      <c r="AD13" s="1"/>
      <c r="AE13" s="1"/>
      <c r="AF13" s="1"/>
      <c r="AG13" s="1"/>
      <c r="AH13" s="20"/>
      <c r="AJ13" s="1"/>
      <c r="AK13" s="1"/>
      <c r="AL13" s="1"/>
      <c r="AN13" s="20"/>
      <c r="AO13" s="20"/>
      <c r="AQ13" s="1"/>
      <c r="AR13" s="1"/>
      <c r="AS13" s="1"/>
      <c r="AU13" s="20"/>
      <c r="AV13" s="20"/>
      <c r="AX13" s="1"/>
      <c r="AY13" s="1"/>
      <c r="AZ13" s="1"/>
      <c r="BB13" s="20"/>
      <c r="BC13" s="20"/>
    </row>
    <row r="14" spans="2:55" s="5" customFormat="1" x14ac:dyDescent="0.25">
      <c r="B14" s="15" t="s">
        <v>14</v>
      </c>
      <c r="C14" s="16">
        <f>+$U71</f>
        <v>12220.96</v>
      </c>
      <c r="D14" s="16">
        <f>+$U72</f>
        <v>18672.709999999995</v>
      </c>
      <c r="E14" s="16">
        <f>+$U73</f>
        <v>9573.01</v>
      </c>
      <c r="F14" s="16">
        <f>+$U74</f>
        <v>9254.0499999999993</v>
      </c>
      <c r="G14" s="16">
        <f>+$U75</f>
        <v>6197.3499999999995</v>
      </c>
      <c r="H14" s="16">
        <f t="shared" si="0"/>
        <v>55918.079999999994</v>
      </c>
      <c r="I14" s="17">
        <f>+W76</f>
        <v>2254.14</v>
      </c>
      <c r="J14" s="18">
        <f t="shared" si="1"/>
        <v>58172.219999999994</v>
      </c>
      <c r="K14" s="19"/>
      <c r="L14" s="14"/>
      <c r="M14" s="14"/>
      <c r="N14" s="14"/>
      <c r="O14" s="14"/>
      <c r="P14" s="1"/>
      <c r="Q14" s="1"/>
      <c r="R14" s="1"/>
      <c r="S14" s="1"/>
      <c r="T14" s="1"/>
      <c r="U14" s="1"/>
      <c r="V14" s="1"/>
      <c r="W14" s="1"/>
      <c r="X14" s="1"/>
      <c r="Y14" s="1"/>
      <c r="Z14" s="1"/>
      <c r="AA14" s="1"/>
      <c r="AB14" s="1"/>
      <c r="AC14" s="1"/>
      <c r="AD14" s="1"/>
      <c r="AE14" s="1"/>
      <c r="AF14" s="1"/>
      <c r="AG14" s="1"/>
      <c r="AH14" s="20"/>
      <c r="AJ14" s="1"/>
      <c r="AK14" s="1"/>
      <c r="AL14" s="1"/>
      <c r="AN14" s="20"/>
      <c r="AO14" s="20"/>
      <c r="AQ14" s="1"/>
      <c r="AR14" s="1"/>
      <c r="AS14" s="1"/>
      <c r="AU14" s="20"/>
      <c r="AV14" s="20"/>
      <c r="AX14" s="1"/>
      <c r="AY14" s="1"/>
      <c r="AZ14" s="1"/>
      <c r="BB14" s="20"/>
      <c r="BC14" s="20"/>
    </row>
    <row r="15" spans="2:55" s="5" customFormat="1" x14ac:dyDescent="0.25">
      <c r="B15" s="15" t="s">
        <v>15</v>
      </c>
      <c r="C15" s="16">
        <f>+$AA71</f>
        <v>91.829999999999984</v>
      </c>
      <c r="D15" s="16">
        <f>+$AA72</f>
        <v>142.28</v>
      </c>
      <c r="E15" s="16">
        <f>+$AA73</f>
        <v>70.14</v>
      </c>
      <c r="F15" s="16">
        <f>+$AA74</f>
        <v>69.83</v>
      </c>
      <c r="G15" s="16">
        <f>+$AA75</f>
        <v>46.76</v>
      </c>
      <c r="H15" s="16">
        <f t="shared" si="0"/>
        <v>420.84</v>
      </c>
      <c r="I15" s="17">
        <f>+AC76</f>
        <v>17.040000000000003</v>
      </c>
      <c r="J15" s="18">
        <f t="shared" si="1"/>
        <v>437.88</v>
      </c>
      <c r="K15" s="19"/>
      <c r="L15" s="14"/>
      <c r="M15" s="14"/>
      <c r="N15" s="14"/>
      <c r="O15" s="14"/>
      <c r="P15" s="1"/>
      <c r="Q15" s="1"/>
      <c r="R15" s="1"/>
      <c r="S15" s="1"/>
      <c r="T15" s="1"/>
      <c r="U15" s="1"/>
      <c r="V15" s="1"/>
      <c r="W15" s="1"/>
      <c r="X15" s="1"/>
      <c r="Y15" s="1"/>
      <c r="Z15" s="1"/>
      <c r="AA15" s="1"/>
      <c r="AB15" s="1"/>
      <c r="AC15" s="1"/>
      <c r="AD15" s="1"/>
      <c r="AE15" s="1"/>
      <c r="AF15" s="1"/>
      <c r="AG15" s="1"/>
      <c r="AH15" s="20"/>
      <c r="AJ15" s="1"/>
      <c r="AK15" s="1"/>
      <c r="AL15" s="1"/>
      <c r="AN15" s="20"/>
      <c r="AO15" s="20"/>
      <c r="AQ15" s="1"/>
      <c r="AR15" s="1"/>
      <c r="AS15" s="1"/>
      <c r="AU15" s="20"/>
      <c r="AV15" s="20"/>
      <c r="AX15" s="1"/>
      <c r="AY15" s="1"/>
      <c r="AZ15" s="1"/>
      <c r="BB15" s="20"/>
      <c r="BC15" s="20"/>
    </row>
    <row r="16" spans="2:55" s="5" customFormat="1" x14ac:dyDescent="0.25">
      <c r="B16" s="15" t="s">
        <v>16</v>
      </c>
      <c r="C16" s="16">
        <v>0</v>
      </c>
      <c r="D16" s="16">
        <v>0</v>
      </c>
      <c r="E16" s="16">
        <v>0</v>
      </c>
      <c r="F16" s="16">
        <v>0</v>
      </c>
      <c r="G16" s="16">
        <v>0</v>
      </c>
      <c r="H16" s="16">
        <f t="shared" si="0"/>
        <v>0</v>
      </c>
      <c r="I16" s="17">
        <v>0</v>
      </c>
      <c r="J16" s="18">
        <f t="shared" si="1"/>
        <v>0</v>
      </c>
      <c r="K16" s="19"/>
      <c r="L16" s="14"/>
      <c r="M16" s="14"/>
      <c r="N16" s="14"/>
      <c r="O16" s="14"/>
      <c r="P16" s="1"/>
      <c r="Q16" s="1"/>
      <c r="R16" s="1"/>
      <c r="S16" s="1"/>
      <c r="T16" s="1"/>
      <c r="U16" s="1"/>
      <c r="V16" s="1"/>
      <c r="W16" s="1"/>
      <c r="X16" s="1"/>
      <c r="Y16" s="1"/>
      <c r="Z16" s="1"/>
      <c r="AA16" s="1"/>
      <c r="AB16" s="1"/>
      <c r="AC16" s="1"/>
      <c r="AD16" s="1"/>
      <c r="AE16" s="1"/>
      <c r="AF16" s="1"/>
      <c r="AG16" s="1"/>
      <c r="AH16" s="20"/>
      <c r="AJ16" s="1"/>
      <c r="AK16" s="1"/>
      <c r="AL16" s="1"/>
      <c r="AN16" s="20"/>
      <c r="AO16" s="20"/>
      <c r="AQ16" s="1"/>
      <c r="AR16" s="1"/>
      <c r="AS16" s="1"/>
      <c r="AU16" s="20"/>
      <c r="AV16" s="20"/>
      <c r="AX16" s="1"/>
      <c r="AY16" s="1"/>
      <c r="AZ16" s="1"/>
      <c r="BB16" s="20"/>
      <c r="BC16" s="20"/>
    </row>
    <row r="17" spans="2:55" s="5" customFormat="1" x14ac:dyDescent="0.25">
      <c r="B17" s="15" t="s">
        <v>17</v>
      </c>
      <c r="C17" s="16">
        <f>+$AG71</f>
        <v>1233.82</v>
      </c>
      <c r="D17" s="16">
        <f>+$AG72</f>
        <v>1851.12</v>
      </c>
      <c r="E17" s="16">
        <f>+$AG73</f>
        <v>925.56</v>
      </c>
      <c r="F17" s="16">
        <f>+$AG74</f>
        <v>925.81999999999994</v>
      </c>
      <c r="G17" s="16">
        <f>+$AG75</f>
        <v>617.04</v>
      </c>
      <c r="H17" s="16">
        <f t="shared" si="0"/>
        <v>5553.36</v>
      </c>
      <c r="I17" s="17">
        <f>+AI76</f>
        <v>225.07</v>
      </c>
      <c r="J17" s="18">
        <f t="shared" si="1"/>
        <v>5778.4299999999994</v>
      </c>
      <c r="K17" s="19"/>
      <c r="L17" s="14"/>
      <c r="M17" s="14"/>
      <c r="N17" s="14"/>
      <c r="O17" s="14"/>
      <c r="P17" s="1"/>
      <c r="Q17" s="1"/>
      <c r="R17" s="1"/>
      <c r="S17" s="1"/>
      <c r="T17" s="1"/>
      <c r="U17" s="1"/>
      <c r="V17" s="1"/>
      <c r="W17" s="1"/>
      <c r="X17" s="1"/>
      <c r="Y17" s="1"/>
      <c r="Z17" s="1"/>
      <c r="AA17" s="1"/>
      <c r="AB17" s="1"/>
      <c r="AC17" s="1"/>
      <c r="AD17" s="1"/>
      <c r="AE17" s="1"/>
      <c r="AF17" s="1"/>
      <c r="AG17" s="1"/>
      <c r="AH17" s="20"/>
      <c r="AJ17" s="1"/>
      <c r="AK17" s="1"/>
      <c r="AL17" s="1"/>
      <c r="AN17" s="20"/>
      <c r="AO17" s="20"/>
      <c r="AQ17" s="1"/>
      <c r="AR17" s="1"/>
      <c r="AS17" s="1"/>
      <c r="AU17" s="20"/>
      <c r="AV17" s="20"/>
      <c r="AX17" s="1"/>
      <c r="AY17" s="1"/>
      <c r="AZ17" s="1"/>
      <c r="BB17" s="20"/>
      <c r="BC17" s="20"/>
    </row>
    <row r="18" spans="2:55" s="5" customFormat="1" x14ac:dyDescent="0.25">
      <c r="B18" s="15" t="s">
        <v>18</v>
      </c>
      <c r="C18" s="16">
        <v>0</v>
      </c>
      <c r="D18" s="16">
        <v>0</v>
      </c>
      <c r="E18" s="16">
        <v>0</v>
      </c>
      <c r="F18" s="16">
        <v>0</v>
      </c>
      <c r="G18" s="16">
        <v>0</v>
      </c>
      <c r="H18" s="16">
        <f t="shared" si="0"/>
        <v>0</v>
      </c>
      <c r="I18" s="17">
        <v>0</v>
      </c>
      <c r="J18" s="18">
        <f t="shared" si="1"/>
        <v>0</v>
      </c>
      <c r="K18" s="19"/>
      <c r="L18" s="14"/>
      <c r="M18" s="14"/>
      <c r="N18" s="14"/>
      <c r="O18" s="14"/>
      <c r="P18" s="1"/>
      <c r="Q18" s="1"/>
      <c r="R18" s="1"/>
      <c r="S18" s="1"/>
      <c r="T18" s="1"/>
      <c r="U18" s="1"/>
      <c r="V18" s="1"/>
      <c r="W18" s="1"/>
      <c r="X18" s="1"/>
      <c r="Y18" s="1"/>
      <c r="Z18" s="1"/>
      <c r="AA18" s="1"/>
      <c r="AB18" s="1"/>
      <c r="AC18" s="1"/>
      <c r="AD18" s="1"/>
      <c r="AE18" s="1"/>
      <c r="AF18" s="1"/>
      <c r="AG18" s="1"/>
      <c r="AH18" s="20"/>
      <c r="AJ18" s="1"/>
      <c r="AK18" s="1"/>
      <c r="AL18" s="1"/>
      <c r="AN18" s="20"/>
      <c r="AO18" s="20"/>
      <c r="AQ18" s="1"/>
      <c r="AR18" s="1"/>
      <c r="AS18" s="1"/>
      <c r="AU18" s="20"/>
      <c r="AV18" s="20"/>
      <c r="AX18" s="1"/>
      <c r="AY18" s="1"/>
      <c r="AZ18" s="1"/>
      <c r="BB18" s="20"/>
      <c r="BC18" s="20"/>
    </row>
    <row r="19" spans="2:55" s="5" customFormat="1" x14ac:dyDescent="0.25">
      <c r="B19" s="15" t="s">
        <v>19</v>
      </c>
      <c r="C19" s="16">
        <f>+$AM71</f>
        <v>39.29</v>
      </c>
      <c r="D19" s="16">
        <f>+$AM72</f>
        <v>57.730000000000004</v>
      </c>
      <c r="E19" s="16">
        <f>+$AM73</f>
        <v>27.95</v>
      </c>
      <c r="F19" s="16">
        <f>+$AM74</f>
        <v>28.990000000000002</v>
      </c>
      <c r="G19" s="16">
        <f>+$AM75</f>
        <v>18.72</v>
      </c>
      <c r="H19" s="16">
        <f t="shared" si="0"/>
        <v>172.68</v>
      </c>
      <c r="I19" s="17">
        <f>+AO76</f>
        <v>7.02</v>
      </c>
      <c r="J19" s="18">
        <f t="shared" si="1"/>
        <v>179.70000000000002</v>
      </c>
      <c r="K19" s="19"/>
      <c r="L19" s="14"/>
      <c r="M19" s="14"/>
      <c r="N19" s="14"/>
      <c r="O19" s="14"/>
      <c r="P19" s="1"/>
      <c r="Q19" s="1"/>
      <c r="R19" s="1"/>
      <c r="S19" s="1"/>
      <c r="T19" s="1"/>
      <c r="U19" s="1"/>
      <c r="V19" s="1"/>
      <c r="W19" s="1"/>
      <c r="X19" s="1"/>
      <c r="Y19" s="1"/>
      <c r="Z19" s="1"/>
      <c r="AA19" s="1"/>
      <c r="AB19" s="1"/>
      <c r="AC19" s="1"/>
      <c r="AD19" s="1"/>
      <c r="AE19" s="1"/>
      <c r="AF19" s="1"/>
      <c r="AG19" s="1"/>
      <c r="AH19" s="20"/>
      <c r="AJ19" s="1"/>
      <c r="AK19" s="1"/>
      <c r="AL19" s="1"/>
      <c r="AN19" s="20"/>
      <c r="AO19" s="20"/>
      <c r="AQ19" s="1"/>
      <c r="AR19" s="1"/>
      <c r="AS19" s="1"/>
      <c r="AU19" s="20"/>
      <c r="AV19" s="20"/>
      <c r="AX19" s="1"/>
      <c r="AY19" s="1"/>
      <c r="AZ19" s="1"/>
      <c r="BB19" s="20"/>
      <c r="BC19" s="20"/>
    </row>
    <row r="20" spans="2:55" s="5" customFormat="1" x14ac:dyDescent="0.25">
      <c r="B20" s="15" t="s">
        <v>20</v>
      </c>
      <c r="C20" s="16">
        <f>+$AS71</f>
        <v>125.59000000000002</v>
      </c>
      <c r="D20" s="16">
        <f>+$AS72</f>
        <v>188.9</v>
      </c>
      <c r="E20" s="16">
        <f>+$AS73</f>
        <v>95.059999999999988</v>
      </c>
      <c r="F20" s="16">
        <f>+$AS74</f>
        <v>94.6</v>
      </c>
      <c r="G20" s="16">
        <f>+$AS75</f>
        <v>63.35</v>
      </c>
      <c r="H20" s="16">
        <f t="shared" si="0"/>
        <v>567.5</v>
      </c>
      <c r="I20" s="17">
        <f>+AU76</f>
        <v>22.979999999999997</v>
      </c>
      <c r="J20" s="18">
        <f t="shared" si="1"/>
        <v>590.48</v>
      </c>
      <c r="K20" s="19"/>
      <c r="L20" s="14"/>
      <c r="M20" s="14"/>
      <c r="N20" s="14"/>
      <c r="O20" s="14"/>
      <c r="P20" s="1"/>
      <c r="Q20" s="1"/>
      <c r="R20" s="1"/>
      <c r="S20" s="1"/>
      <c r="T20" s="1"/>
      <c r="U20" s="1"/>
      <c r="V20" s="1"/>
      <c r="W20" s="1"/>
      <c r="X20" s="1"/>
      <c r="Y20" s="1"/>
      <c r="Z20" s="1"/>
      <c r="AA20" s="1"/>
      <c r="AB20" s="1"/>
      <c r="AC20" s="1"/>
      <c r="AD20" s="1"/>
      <c r="AE20" s="1"/>
      <c r="AF20" s="1"/>
      <c r="AG20" s="1"/>
      <c r="AH20" s="20"/>
      <c r="AJ20" s="1"/>
      <c r="AK20" s="1"/>
      <c r="AL20" s="1"/>
      <c r="AN20" s="20"/>
      <c r="AO20" s="20"/>
      <c r="AQ20" s="1"/>
      <c r="AR20" s="1"/>
      <c r="AS20" s="1"/>
      <c r="AU20" s="20"/>
      <c r="AV20" s="20"/>
      <c r="AX20" s="1"/>
      <c r="AY20" s="1"/>
      <c r="AZ20" s="1"/>
      <c r="BB20" s="20"/>
      <c r="BC20" s="20"/>
    </row>
    <row r="21" spans="2:55" s="5" customFormat="1" ht="3" customHeight="1" x14ac:dyDescent="0.25">
      <c r="B21" s="15"/>
      <c r="C21" s="16"/>
      <c r="D21" s="16"/>
      <c r="E21" s="16"/>
      <c r="F21" s="16"/>
      <c r="G21" s="16"/>
      <c r="H21" s="16"/>
      <c r="I21" s="17"/>
      <c r="J21" s="18"/>
      <c r="K21" s="19"/>
      <c r="L21" s="14"/>
      <c r="M21" s="14"/>
      <c r="N21" s="14"/>
      <c r="O21" s="14"/>
      <c r="P21" s="1"/>
      <c r="Q21" s="1"/>
      <c r="R21" s="1"/>
      <c r="S21" s="1"/>
      <c r="T21" s="1"/>
      <c r="U21" s="1"/>
      <c r="V21" s="1"/>
      <c r="W21" s="1"/>
      <c r="X21" s="1"/>
      <c r="Y21" s="1"/>
      <c r="Z21" s="1"/>
      <c r="AA21" s="1"/>
      <c r="AB21" s="1"/>
      <c r="AC21" s="1"/>
      <c r="AD21" s="1"/>
      <c r="AE21" s="1"/>
      <c r="AF21" s="1"/>
      <c r="AG21" s="1"/>
      <c r="AJ21" s="1"/>
      <c r="AK21" s="1"/>
      <c r="AL21" s="1"/>
      <c r="AQ21" s="1"/>
      <c r="AR21" s="1"/>
      <c r="AS21" s="1"/>
      <c r="AX21" s="1"/>
      <c r="AY21" s="1"/>
      <c r="AZ21" s="1"/>
    </row>
    <row r="22" spans="2:55" s="5" customFormat="1" ht="18" customHeight="1" thickBot="1" x14ac:dyDescent="0.3">
      <c r="B22" s="21" t="s">
        <v>21</v>
      </c>
      <c r="C22" s="22">
        <f t="shared" ref="C22:J22" si="2">SUM(C12:C20)</f>
        <v>72145.19</v>
      </c>
      <c r="D22" s="22">
        <f t="shared" si="2"/>
        <v>109461.87999999998</v>
      </c>
      <c r="E22" s="22">
        <f t="shared" si="2"/>
        <v>54242.399999999994</v>
      </c>
      <c r="F22" s="22">
        <f t="shared" si="2"/>
        <v>55887.250000000007</v>
      </c>
      <c r="G22" s="22">
        <f t="shared" si="2"/>
        <v>36838.15</v>
      </c>
      <c r="H22" s="22">
        <f t="shared" si="2"/>
        <v>328574.87</v>
      </c>
      <c r="I22" s="22">
        <f t="shared" si="2"/>
        <v>13194.18</v>
      </c>
      <c r="J22" s="23">
        <f t="shared" si="2"/>
        <v>341769.04999999993</v>
      </c>
      <c r="K22" s="19"/>
      <c r="L22" s="14"/>
      <c r="M22" s="14"/>
      <c r="N22" s="14"/>
      <c r="O22" s="14"/>
      <c r="P22" s="1"/>
      <c r="Q22" s="1"/>
      <c r="R22" s="1"/>
      <c r="S22" s="1"/>
      <c r="T22" s="1"/>
      <c r="U22" s="1"/>
      <c r="V22" s="1"/>
      <c r="W22" s="1"/>
      <c r="X22" s="1"/>
      <c r="Y22" s="1"/>
      <c r="Z22" s="1"/>
      <c r="AA22" s="1"/>
      <c r="AB22" s="1"/>
      <c r="AC22" s="1"/>
      <c r="AD22" s="1"/>
      <c r="AE22" s="1"/>
      <c r="AF22" s="1"/>
      <c r="AG22" s="1"/>
      <c r="AJ22" s="1"/>
      <c r="AK22" s="1"/>
      <c r="AL22" s="1"/>
      <c r="AQ22" s="1"/>
      <c r="AR22" s="1"/>
      <c r="AS22" s="1"/>
      <c r="AX22" s="1"/>
      <c r="AY22" s="1"/>
      <c r="AZ22" s="1"/>
    </row>
    <row r="23" spans="2:55" s="24" customFormat="1" ht="6.95" customHeight="1" x14ac:dyDescent="0.2">
      <c r="C23" s="25"/>
      <c r="D23" s="25"/>
      <c r="E23" s="25"/>
      <c r="F23" s="25"/>
      <c r="G23" s="25"/>
      <c r="H23" s="25"/>
      <c r="I23" s="25"/>
      <c r="J23" s="25"/>
      <c r="K23" s="25"/>
      <c r="L23" s="25"/>
      <c r="M23" s="25"/>
      <c r="N23" s="25"/>
      <c r="O23" s="25"/>
      <c r="P23" s="26"/>
      <c r="Q23" s="26"/>
      <c r="R23" s="26"/>
      <c r="S23" s="26"/>
      <c r="T23" s="26"/>
      <c r="U23" s="26"/>
      <c r="V23" s="26"/>
      <c r="W23" s="26"/>
      <c r="X23" s="26"/>
      <c r="Y23" s="26"/>
      <c r="Z23" s="26"/>
      <c r="AA23" s="26"/>
      <c r="AB23" s="26"/>
      <c r="AC23" s="26"/>
      <c r="AD23" s="26"/>
      <c r="AE23" s="26"/>
      <c r="AF23" s="26"/>
      <c r="AG23" s="26"/>
      <c r="AJ23" s="26"/>
      <c r="AK23" s="26"/>
      <c r="AL23" s="26"/>
      <c r="AQ23" s="26"/>
      <c r="AR23" s="26"/>
      <c r="AS23" s="26"/>
      <c r="AX23" s="26"/>
      <c r="AY23" s="26"/>
      <c r="AZ23" s="26"/>
    </row>
    <row r="24" spans="2:55" s="24" customFormat="1" ht="12" x14ac:dyDescent="0.2">
      <c r="B24" s="24" t="s">
        <v>22</v>
      </c>
      <c r="C24" s="25"/>
      <c r="D24" s="25"/>
      <c r="E24" s="25"/>
      <c r="F24" s="25"/>
      <c r="G24" s="25"/>
      <c r="H24" s="25"/>
      <c r="I24" s="25"/>
      <c r="J24" s="25"/>
      <c r="K24" s="25"/>
      <c r="L24" s="25"/>
      <c r="M24" s="25"/>
      <c r="N24" s="25"/>
      <c r="O24" s="25"/>
      <c r="P24" s="26"/>
      <c r="Q24" s="26"/>
      <c r="R24" s="26"/>
      <c r="S24" s="26"/>
      <c r="T24" s="26"/>
      <c r="U24" s="26"/>
      <c r="V24" s="26"/>
      <c r="W24" s="26"/>
      <c r="X24" s="26"/>
      <c r="Y24" s="26"/>
      <c r="Z24" s="26"/>
      <c r="AA24" s="26"/>
      <c r="AB24" s="26"/>
      <c r="AC24" s="26"/>
      <c r="AD24" s="26"/>
      <c r="AE24" s="26"/>
      <c r="AF24" s="26"/>
      <c r="AG24" s="26"/>
      <c r="AJ24" s="26"/>
      <c r="AK24" s="26"/>
      <c r="AL24" s="26"/>
      <c r="AQ24" s="26"/>
      <c r="AR24" s="26"/>
      <c r="AS24" s="26"/>
      <c r="AX24" s="26"/>
      <c r="AY24" s="26"/>
      <c r="AZ24" s="26"/>
    </row>
    <row r="25" spans="2:55" s="24" customFormat="1" ht="12" x14ac:dyDescent="0.2">
      <c r="B25" s="24" t="s">
        <v>23</v>
      </c>
      <c r="C25" s="25"/>
      <c r="D25" s="25"/>
      <c r="E25" s="25"/>
      <c r="F25" s="25"/>
      <c r="G25" s="25"/>
      <c r="H25" s="25"/>
      <c r="I25" s="25"/>
      <c r="J25" s="25"/>
      <c r="K25" s="25"/>
      <c r="L25" s="25"/>
      <c r="M25" s="25"/>
      <c r="N25" s="25"/>
      <c r="O25" s="25"/>
      <c r="P25" s="26"/>
      <c r="Q25" s="26"/>
      <c r="R25" s="26"/>
      <c r="S25" s="26"/>
      <c r="T25" s="26"/>
      <c r="U25" s="26"/>
      <c r="V25" s="26"/>
      <c r="W25" s="26"/>
      <c r="X25" s="26"/>
      <c r="Y25" s="26"/>
      <c r="Z25" s="26"/>
      <c r="AA25" s="26"/>
      <c r="AB25" s="26"/>
      <c r="AC25" s="26"/>
      <c r="AD25" s="26"/>
      <c r="AE25" s="26"/>
      <c r="AF25" s="26"/>
      <c r="AG25" s="26"/>
      <c r="AJ25" s="26"/>
      <c r="AK25" s="26"/>
      <c r="AL25" s="26"/>
      <c r="AQ25" s="26"/>
      <c r="AR25" s="26"/>
      <c r="AS25" s="26"/>
      <c r="AX25" s="26"/>
      <c r="AY25" s="26"/>
      <c r="AZ25" s="26"/>
    </row>
    <row r="26" spans="2:55" s="24" customFormat="1" ht="12" x14ac:dyDescent="0.2">
      <c r="B26" s="24" t="s">
        <v>24</v>
      </c>
      <c r="C26" s="25"/>
      <c r="D26" s="25"/>
      <c r="E26" s="25"/>
      <c r="F26" s="25"/>
      <c r="G26" s="25"/>
      <c r="H26" s="25"/>
      <c r="I26" s="25"/>
      <c r="J26" s="25"/>
      <c r="K26" s="25"/>
      <c r="L26" s="25"/>
      <c r="M26" s="25"/>
      <c r="N26" s="25"/>
      <c r="O26" s="25"/>
      <c r="P26" s="26"/>
      <c r="Q26" s="26"/>
      <c r="R26" s="26"/>
      <c r="S26" s="26"/>
      <c r="T26" s="26"/>
      <c r="U26" s="26"/>
      <c r="V26" s="26"/>
      <c r="W26" s="26"/>
      <c r="X26" s="26"/>
      <c r="Y26" s="26"/>
      <c r="Z26" s="26"/>
      <c r="AA26" s="26"/>
      <c r="AB26" s="26"/>
      <c r="AC26" s="26"/>
      <c r="AD26" s="26"/>
      <c r="AE26" s="26"/>
      <c r="AF26" s="26"/>
      <c r="AG26" s="26"/>
      <c r="AJ26" s="26"/>
      <c r="AK26" s="26"/>
      <c r="AL26" s="26"/>
      <c r="AQ26" s="26"/>
      <c r="AR26" s="26"/>
      <c r="AS26" s="26"/>
      <c r="AX26" s="26"/>
      <c r="AY26" s="26"/>
      <c r="AZ26" s="26"/>
    </row>
    <row r="27" spans="2:55" s="24" customFormat="1" ht="12" x14ac:dyDescent="0.2">
      <c r="B27" s="24" t="s">
        <v>86</v>
      </c>
      <c r="C27" s="25"/>
      <c r="D27" s="25"/>
      <c r="E27" s="25"/>
      <c r="F27" s="25"/>
      <c r="G27" s="25"/>
      <c r="H27" s="25"/>
      <c r="I27" s="25"/>
      <c r="J27" s="25"/>
      <c r="K27" s="25"/>
      <c r="L27" s="25"/>
      <c r="M27" s="25"/>
      <c r="N27" s="25"/>
      <c r="O27" s="25"/>
      <c r="P27" s="26"/>
      <c r="Q27" s="26"/>
      <c r="R27" s="26"/>
      <c r="S27" s="26"/>
      <c r="T27" s="26"/>
      <c r="U27" s="26"/>
      <c r="V27" s="26"/>
      <c r="W27" s="26"/>
      <c r="X27" s="26"/>
      <c r="Y27" s="26"/>
      <c r="Z27" s="26"/>
      <c r="AA27" s="26"/>
      <c r="AB27" s="26"/>
      <c r="AC27" s="26"/>
      <c r="AD27" s="26"/>
      <c r="AE27" s="26"/>
      <c r="AF27" s="26"/>
      <c r="AG27" s="26"/>
      <c r="AJ27" s="26"/>
      <c r="AK27" s="26"/>
      <c r="AL27" s="26"/>
      <c r="AQ27" s="26"/>
      <c r="AR27" s="26"/>
      <c r="AS27" s="26"/>
      <c r="AX27" s="26"/>
      <c r="AY27" s="26"/>
      <c r="AZ27" s="26"/>
    </row>
    <row r="28" spans="2:55" s="24" customFormat="1" ht="21.95" customHeight="1" thickBot="1" x14ac:dyDescent="0.25">
      <c r="C28" s="25"/>
      <c r="D28" s="25"/>
      <c r="E28" s="25"/>
      <c r="F28" s="25"/>
      <c r="G28" s="25"/>
      <c r="H28" s="25"/>
      <c r="I28" s="25"/>
      <c r="J28" s="25"/>
      <c r="K28" s="25"/>
      <c r="O28" s="27"/>
      <c r="P28" s="27"/>
      <c r="V28" s="27"/>
      <c r="W28" s="27"/>
      <c r="AC28" s="27"/>
      <c r="AD28" s="27"/>
      <c r="AJ28" s="27"/>
      <c r="AK28" s="27"/>
      <c r="AQ28" s="27"/>
      <c r="AR28" s="27"/>
      <c r="AX28" s="27"/>
      <c r="AY28" s="27"/>
    </row>
    <row r="29" spans="2:55" s="28" customFormat="1" ht="6.95" customHeight="1" x14ac:dyDescent="0.25">
      <c r="H29" s="29"/>
      <c r="I29" s="29"/>
      <c r="O29" s="29"/>
      <c r="P29" s="29"/>
      <c r="V29" s="29"/>
      <c r="W29" s="29"/>
      <c r="AC29" s="29"/>
      <c r="AD29" s="29"/>
      <c r="AJ29" s="29"/>
      <c r="AK29" s="29"/>
      <c r="AQ29" s="29"/>
      <c r="AR29" s="29"/>
      <c r="AX29" s="29"/>
      <c r="AY29" s="29"/>
    </row>
    <row r="30" spans="2:55" s="30" customFormat="1" ht="17.45" customHeight="1" x14ac:dyDescent="0.25">
      <c r="B30" s="4" t="s">
        <v>25</v>
      </c>
    </row>
    <row r="31" spans="2:55" s="30" customFormat="1" ht="4.5" customHeight="1" thickBot="1" x14ac:dyDescent="0.25"/>
    <row r="32" spans="2:55" s="30" customFormat="1" ht="13.5" thickBot="1" x14ac:dyDescent="0.25">
      <c r="B32" s="167" t="s">
        <v>1</v>
      </c>
      <c r="C32" s="168"/>
      <c r="D32" s="168"/>
      <c r="E32" s="168"/>
      <c r="F32" s="168"/>
      <c r="G32" s="169"/>
      <c r="H32" s="163" t="str">
        <f>+B12</f>
        <v>RESIDENTIAL SERVICE</v>
      </c>
      <c r="I32" s="164"/>
      <c r="J32" s="164"/>
      <c r="K32" s="164"/>
      <c r="L32" s="164"/>
      <c r="M32" s="164"/>
      <c r="N32" s="163" t="str">
        <f>+B13</f>
        <v xml:space="preserve">GENERAL SERVICE LESS THAN 50 KW </v>
      </c>
      <c r="O32" s="164"/>
      <c r="P32" s="164"/>
      <c r="Q32" s="164"/>
      <c r="R32" s="164"/>
      <c r="S32" s="164"/>
      <c r="T32" s="163" t="str">
        <f>+B14</f>
        <v xml:space="preserve">GENERAL SERVICE 50 TO 4,999 KW </v>
      </c>
      <c r="U32" s="164"/>
      <c r="V32" s="164"/>
      <c r="W32" s="164"/>
      <c r="X32" s="164"/>
      <c r="Y32" s="164"/>
      <c r="Z32" s="163" t="str">
        <f>+B15</f>
        <v xml:space="preserve">GENERAL SERVICE 1,000 TO 4,999 KW (CO-GENERATION) </v>
      </c>
      <c r="AA32" s="164"/>
      <c r="AB32" s="164"/>
      <c r="AC32" s="164"/>
      <c r="AD32" s="164"/>
      <c r="AE32" s="164"/>
      <c r="AF32" s="163" t="str">
        <f>+B17</f>
        <v xml:space="preserve">LARGE USE SERVICE </v>
      </c>
      <c r="AG32" s="164"/>
      <c r="AH32" s="164"/>
      <c r="AI32" s="164"/>
      <c r="AJ32" s="164"/>
      <c r="AK32" s="164"/>
      <c r="AL32" s="163" t="str">
        <f>+B19</f>
        <v xml:space="preserve">SENTINEL LIGHTING </v>
      </c>
      <c r="AM32" s="164"/>
      <c r="AN32" s="164"/>
      <c r="AO32" s="164"/>
      <c r="AP32" s="164"/>
      <c r="AQ32" s="164"/>
      <c r="AR32" s="163" t="str">
        <f>+B20</f>
        <v>UNMETERED SCATTERED LOAD</v>
      </c>
      <c r="AS32" s="164"/>
      <c r="AT32" s="164"/>
      <c r="AU32" s="164"/>
      <c r="AV32" s="164"/>
      <c r="AW32" s="165"/>
    </row>
    <row r="33" spans="2:55" ht="48" x14ac:dyDescent="0.25">
      <c r="B33" s="31" t="s">
        <v>26</v>
      </c>
      <c r="C33" s="32" t="s">
        <v>27</v>
      </c>
      <c r="D33" s="32" t="s">
        <v>28</v>
      </c>
      <c r="E33" s="32" t="s">
        <v>29</v>
      </c>
      <c r="F33" s="32" t="s">
        <v>30</v>
      </c>
      <c r="G33" s="33" t="s">
        <v>31</v>
      </c>
      <c r="H33" s="34" t="s">
        <v>32</v>
      </c>
      <c r="I33" s="35" t="s">
        <v>33</v>
      </c>
      <c r="J33" s="35" t="s">
        <v>34</v>
      </c>
      <c r="K33" s="35" t="s">
        <v>35</v>
      </c>
      <c r="L33" s="35" t="s">
        <v>36</v>
      </c>
      <c r="M33" s="36" t="s">
        <v>37</v>
      </c>
      <c r="N33" s="8" t="s">
        <v>32</v>
      </c>
      <c r="O33" s="35" t="s">
        <v>33</v>
      </c>
      <c r="P33" s="35" t="s">
        <v>38</v>
      </c>
      <c r="Q33" s="35" t="s">
        <v>35</v>
      </c>
      <c r="R33" s="35" t="s">
        <v>36</v>
      </c>
      <c r="S33" s="36" t="s">
        <v>39</v>
      </c>
      <c r="T33" s="8" t="s">
        <v>32</v>
      </c>
      <c r="U33" s="35" t="s">
        <v>33</v>
      </c>
      <c r="V33" s="35" t="s">
        <v>38</v>
      </c>
      <c r="W33" s="35" t="s">
        <v>40</v>
      </c>
      <c r="X33" s="35" t="s">
        <v>41</v>
      </c>
      <c r="Y33" s="36" t="s">
        <v>42</v>
      </c>
      <c r="Z33" s="8" t="s">
        <v>32</v>
      </c>
      <c r="AA33" s="35" t="s">
        <v>33</v>
      </c>
      <c r="AB33" s="35" t="s">
        <v>38</v>
      </c>
      <c r="AC33" s="35" t="s">
        <v>40</v>
      </c>
      <c r="AD33" s="35" t="s">
        <v>41</v>
      </c>
      <c r="AE33" s="36" t="s">
        <v>43</v>
      </c>
      <c r="AF33" s="8" t="s">
        <v>32</v>
      </c>
      <c r="AG33" s="35" t="s">
        <v>33</v>
      </c>
      <c r="AH33" s="35" t="s">
        <v>38</v>
      </c>
      <c r="AI33" s="35" t="s">
        <v>40</v>
      </c>
      <c r="AJ33" s="35" t="s">
        <v>41</v>
      </c>
      <c r="AK33" s="36" t="s">
        <v>44</v>
      </c>
      <c r="AL33" s="8" t="s">
        <v>32</v>
      </c>
      <c r="AM33" s="35" t="s">
        <v>33</v>
      </c>
      <c r="AN33" s="35" t="s">
        <v>38</v>
      </c>
      <c r="AO33" s="35" t="s">
        <v>40</v>
      </c>
      <c r="AP33" s="35" t="s">
        <v>41</v>
      </c>
      <c r="AQ33" s="36" t="s">
        <v>45</v>
      </c>
      <c r="AR33" s="8" t="s">
        <v>32</v>
      </c>
      <c r="AS33" s="35" t="s">
        <v>33</v>
      </c>
      <c r="AT33" s="35" t="s">
        <v>38</v>
      </c>
      <c r="AU33" s="35" t="s">
        <v>40</v>
      </c>
      <c r="AV33" s="35" t="s">
        <v>41</v>
      </c>
      <c r="AW33" s="162" t="s">
        <v>46</v>
      </c>
    </row>
    <row r="34" spans="2:55" s="26" customFormat="1" x14ac:dyDescent="0.25">
      <c r="B34" s="37"/>
      <c r="C34" s="38"/>
      <c r="D34" s="38" t="s">
        <v>47</v>
      </c>
      <c r="E34" s="38" t="s">
        <v>11</v>
      </c>
      <c r="F34" s="38" t="s">
        <v>11</v>
      </c>
      <c r="G34" s="39" t="s">
        <v>11</v>
      </c>
      <c r="H34" s="40" t="s">
        <v>11</v>
      </c>
      <c r="I34" s="38" t="s">
        <v>11</v>
      </c>
      <c r="J34" s="38" t="s">
        <v>11</v>
      </c>
      <c r="K34" s="38" t="s">
        <v>11</v>
      </c>
      <c r="L34" s="38" t="s">
        <v>11</v>
      </c>
      <c r="M34" s="41" t="s">
        <v>11</v>
      </c>
      <c r="N34" s="42" t="s">
        <v>11</v>
      </c>
      <c r="O34" s="38" t="s">
        <v>11</v>
      </c>
      <c r="P34" s="38" t="s">
        <v>11</v>
      </c>
      <c r="Q34" s="38" t="s">
        <v>11</v>
      </c>
      <c r="R34" s="38" t="s">
        <v>11</v>
      </c>
      <c r="S34" s="41" t="s">
        <v>11</v>
      </c>
      <c r="T34" s="42" t="s">
        <v>11</v>
      </c>
      <c r="U34" s="38" t="s">
        <v>11</v>
      </c>
      <c r="V34" s="38" t="s">
        <v>11</v>
      </c>
      <c r="W34" s="38" t="s">
        <v>11</v>
      </c>
      <c r="X34" s="38" t="s">
        <v>11</v>
      </c>
      <c r="Y34" s="41" t="s">
        <v>11</v>
      </c>
      <c r="Z34" s="42" t="s">
        <v>11</v>
      </c>
      <c r="AA34" s="38" t="s">
        <v>11</v>
      </c>
      <c r="AB34" s="38" t="s">
        <v>11</v>
      </c>
      <c r="AC34" s="38" t="s">
        <v>11</v>
      </c>
      <c r="AD34" s="38" t="s">
        <v>11</v>
      </c>
      <c r="AE34" s="41" t="s">
        <v>11</v>
      </c>
      <c r="AF34" s="42" t="s">
        <v>11</v>
      </c>
      <c r="AG34" s="38" t="s">
        <v>11</v>
      </c>
      <c r="AH34" s="38" t="s">
        <v>11</v>
      </c>
      <c r="AI34" s="38" t="s">
        <v>11</v>
      </c>
      <c r="AJ34" s="38" t="s">
        <v>11</v>
      </c>
      <c r="AK34" s="41" t="s">
        <v>11</v>
      </c>
      <c r="AL34" s="42" t="s">
        <v>11</v>
      </c>
      <c r="AM34" s="38" t="s">
        <v>11</v>
      </c>
      <c r="AN34" s="38" t="s">
        <v>11</v>
      </c>
      <c r="AO34" s="38" t="s">
        <v>11</v>
      </c>
      <c r="AP34" s="38" t="s">
        <v>11</v>
      </c>
      <c r="AQ34" s="41" t="s">
        <v>11</v>
      </c>
      <c r="AR34" s="42" t="s">
        <v>11</v>
      </c>
      <c r="AS34" s="38" t="s">
        <v>11</v>
      </c>
      <c r="AT34" s="38" t="s">
        <v>11</v>
      </c>
      <c r="AU34" s="38" t="s">
        <v>11</v>
      </c>
      <c r="AV34" s="38" t="s">
        <v>11</v>
      </c>
      <c r="AW34" s="39" t="s">
        <v>11</v>
      </c>
      <c r="AY34" s="1"/>
      <c r="AZ34" s="1"/>
      <c r="BA34" s="1"/>
      <c r="BB34" s="1"/>
      <c r="BC34" s="1"/>
    </row>
    <row r="35" spans="2:55" ht="18.95" customHeight="1" x14ac:dyDescent="0.25">
      <c r="B35" s="43">
        <v>45443</v>
      </c>
      <c r="C35" s="44">
        <v>31</v>
      </c>
      <c r="D35" s="45">
        <v>5.4899999999999997E-2</v>
      </c>
      <c r="E35" s="46">
        <f t="shared" ref="E35:E64" si="3">+I35+O35+U35+AA35+AG35+AM35+AS35</f>
        <v>9016.16</v>
      </c>
      <c r="F35" s="46">
        <f t="shared" ref="F35:F70" si="4">+K35+Q35+W35+AC35+AI35+AO35+AU35</f>
        <v>0</v>
      </c>
      <c r="G35" s="47">
        <f>+F35+E35</f>
        <v>9016.16</v>
      </c>
      <c r="H35" s="46">
        <v>0</v>
      </c>
      <c r="I35" s="46">
        <v>6109.26</v>
      </c>
      <c r="J35" s="46">
        <f t="shared" ref="J35:J70" si="5">SUM(H35:I35)</f>
        <v>6109.26</v>
      </c>
      <c r="K35" s="46">
        <f t="shared" ref="K35:K42" si="6">ROUND(SUM(H35*$D35*$C35/366),2)</f>
        <v>0</v>
      </c>
      <c r="L35" s="46">
        <f>+K35</f>
        <v>0</v>
      </c>
      <c r="M35" s="48">
        <f t="shared" ref="M35:M70" si="7">+L35+J35</f>
        <v>6109.26</v>
      </c>
      <c r="N35" s="46">
        <v>0</v>
      </c>
      <c r="O35" s="46">
        <v>1199.6199999999999</v>
      </c>
      <c r="P35" s="46">
        <f t="shared" ref="P35:P70" si="8">SUM(N35:O35)</f>
        <v>1199.6199999999999</v>
      </c>
      <c r="Q35" s="46">
        <f t="shared" ref="Q35:Q42" si="9">ROUND(SUM(N35*$D35*$C35/366),2)</f>
        <v>0</v>
      </c>
      <c r="R35" s="46">
        <f>+Q35</f>
        <v>0</v>
      </c>
      <c r="S35" s="48">
        <f t="shared" ref="S35:S70" si="10">+R35+P35</f>
        <v>1199.6199999999999</v>
      </c>
      <c r="T35" s="46">
        <v>0</v>
      </c>
      <c r="U35" s="46">
        <v>1519.92</v>
      </c>
      <c r="V35" s="46">
        <f t="shared" ref="V35:V70" si="11">SUM(T35:U35)</f>
        <v>1519.92</v>
      </c>
      <c r="W35" s="46">
        <f t="shared" ref="W35:W42" si="12">ROUND(SUM(T35*$D35*$C35/366),2)</f>
        <v>0</v>
      </c>
      <c r="X35" s="46">
        <f>+W35</f>
        <v>0</v>
      </c>
      <c r="Y35" s="48">
        <f t="shared" ref="Y35:Y70" si="13">+X35+V35</f>
        <v>1519.92</v>
      </c>
      <c r="Z35" s="46">
        <v>0</v>
      </c>
      <c r="AA35" s="46">
        <v>12</v>
      </c>
      <c r="AB35" s="46">
        <f t="shared" ref="AB35:AB70" si="14">SUM(Z35:AA35)</f>
        <v>12</v>
      </c>
      <c r="AC35" s="46">
        <f t="shared" ref="AC35:AC42" si="15">ROUND(SUM(Z35*$D35*$C35/366),2)</f>
        <v>0</v>
      </c>
      <c r="AD35" s="46">
        <f>+AC35</f>
        <v>0</v>
      </c>
      <c r="AE35" s="48">
        <f t="shared" ref="AE35:AE70" si="16">+AD35+AB35</f>
        <v>12</v>
      </c>
      <c r="AF35" s="46">
        <v>0</v>
      </c>
      <c r="AG35" s="46">
        <v>154</v>
      </c>
      <c r="AH35" s="46">
        <f t="shared" ref="AH35:AH70" si="17">SUM(AF35:AG35)</f>
        <v>154</v>
      </c>
      <c r="AI35" s="46">
        <f t="shared" ref="AI35:AI42" si="18">ROUND(SUM(AF35*$D35*$C35/366),2)</f>
        <v>0</v>
      </c>
      <c r="AJ35" s="46">
        <f>+AI35</f>
        <v>0</v>
      </c>
      <c r="AK35" s="48">
        <f t="shared" ref="AK35:AK70" si="19">+AJ35+AH35</f>
        <v>154</v>
      </c>
      <c r="AL35" s="46">
        <v>0</v>
      </c>
      <c r="AM35" s="46">
        <v>5.34</v>
      </c>
      <c r="AN35" s="46">
        <f t="shared" ref="AN35:AN70" si="20">SUM(AL35:AM35)</f>
        <v>5.34</v>
      </c>
      <c r="AO35" s="46">
        <f t="shared" ref="AO35:AO42" si="21">ROUND(SUM(AL35*$D35*$C35/366),2)</f>
        <v>0</v>
      </c>
      <c r="AP35" s="46">
        <f>+AO35</f>
        <v>0</v>
      </c>
      <c r="AQ35" s="48">
        <f t="shared" ref="AQ35:AQ70" si="22">+AP35+AN35</f>
        <v>5.34</v>
      </c>
      <c r="AR35" s="46">
        <v>0</v>
      </c>
      <c r="AS35" s="46">
        <v>16.02</v>
      </c>
      <c r="AT35" s="46">
        <f t="shared" ref="AT35:AT70" si="23">SUM(AR35:AS35)</f>
        <v>16.02</v>
      </c>
      <c r="AU35" s="46">
        <f t="shared" ref="AU35:AU42" si="24">ROUND(SUM(AR35*$D35*$C35/366),2)</f>
        <v>0</v>
      </c>
      <c r="AV35" s="46">
        <f>+AU35</f>
        <v>0</v>
      </c>
      <c r="AW35" s="47">
        <f t="shared" ref="AW35:AW70" si="25">+AV35+AT35</f>
        <v>16.02</v>
      </c>
    </row>
    <row r="36" spans="2:55" x14ac:dyDescent="0.25">
      <c r="B36" s="43">
        <f t="shared" ref="B36:B70" si="26">+B35+C36</f>
        <v>45473</v>
      </c>
      <c r="C36" s="44">
        <v>30</v>
      </c>
      <c r="D36" s="45">
        <f>D35</f>
        <v>5.4899999999999997E-2</v>
      </c>
      <c r="E36" s="46">
        <f t="shared" si="3"/>
        <v>7847.9000000000005</v>
      </c>
      <c r="F36" s="46">
        <f t="shared" si="4"/>
        <v>40.56</v>
      </c>
      <c r="G36" s="47">
        <f t="shared" ref="G36:G70" si="27">+F36+E36</f>
        <v>7888.4600000000009</v>
      </c>
      <c r="H36" s="46">
        <f t="shared" ref="H36:H70" si="28">+J35</f>
        <v>6109.26</v>
      </c>
      <c r="I36" s="46">
        <v>5216.42</v>
      </c>
      <c r="J36" s="46">
        <f t="shared" si="5"/>
        <v>11325.68</v>
      </c>
      <c r="K36" s="46">
        <f t="shared" si="6"/>
        <v>27.49</v>
      </c>
      <c r="L36" s="46">
        <f t="shared" ref="L36:L70" si="29">+L35+K36</f>
        <v>27.49</v>
      </c>
      <c r="M36" s="48">
        <f t="shared" si="7"/>
        <v>11353.17</v>
      </c>
      <c r="N36" s="46">
        <f t="shared" ref="N36:N70" si="30">+P35</f>
        <v>1199.6199999999999</v>
      </c>
      <c r="O36" s="46">
        <v>989.43</v>
      </c>
      <c r="P36" s="46">
        <f t="shared" si="8"/>
        <v>2189.0499999999997</v>
      </c>
      <c r="Q36" s="46">
        <f t="shared" si="9"/>
        <v>5.4</v>
      </c>
      <c r="R36" s="46">
        <f t="shared" ref="R36:R70" si="31">+R35+Q36</f>
        <v>5.4</v>
      </c>
      <c r="S36" s="48">
        <f t="shared" si="10"/>
        <v>2194.4499999999998</v>
      </c>
      <c r="T36" s="46">
        <f t="shared" ref="T36:T70" si="32">+V35</f>
        <v>1519.92</v>
      </c>
      <c r="U36" s="46">
        <v>1455.83</v>
      </c>
      <c r="V36" s="46">
        <f t="shared" si="11"/>
        <v>2975.75</v>
      </c>
      <c r="W36" s="46">
        <f t="shared" si="12"/>
        <v>6.84</v>
      </c>
      <c r="X36" s="46">
        <f t="shared" ref="X36:X70" si="33">+X35+W36</f>
        <v>6.84</v>
      </c>
      <c r="Y36" s="48">
        <f t="shared" si="13"/>
        <v>2982.59</v>
      </c>
      <c r="Z36" s="46">
        <f t="shared" ref="Z36:Z70" si="34">+AB35</f>
        <v>12</v>
      </c>
      <c r="AA36" s="46">
        <v>11.69</v>
      </c>
      <c r="AB36" s="46">
        <f t="shared" si="14"/>
        <v>23.689999999999998</v>
      </c>
      <c r="AC36" s="46">
        <f t="shared" si="15"/>
        <v>0.05</v>
      </c>
      <c r="AD36" s="46">
        <f t="shared" ref="AD36:AD70" si="35">+AD35+AC36</f>
        <v>0.05</v>
      </c>
      <c r="AE36" s="48">
        <f t="shared" si="16"/>
        <v>23.74</v>
      </c>
      <c r="AF36" s="46">
        <f t="shared" ref="AF36:AF70" si="36">+AH35</f>
        <v>154</v>
      </c>
      <c r="AG36" s="46">
        <v>154.26</v>
      </c>
      <c r="AH36" s="46">
        <f t="shared" si="17"/>
        <v>308.26</v>
      </c>
      <c r="AI36" s="46">
        <f t="shared" si="18"/>
        <v>0.69</v>
      </c>
      <c r="AJ36" s="46">
        <f t="shared" ref="AJ36:AJ70" si="37">+AJ35+AI36</f>
        <v>0.69</v>
      </c>
      <c r="AK36" s="48">
        <f t="shared" si="19"/>
        <v>308.95</v>
      </c>
      <c r="AL36" s="46">
        <f t="shared" ref="AL36:AL70" si="38">+AN35</f>
        <v>5.34</v>
      </c>
      <c r="AM36" s="46">
        <v>4.63</v>
      </c>
      <c r="AN36" s="46">
        <f t="shared" si="20"/>
        <v>9.9699999999999989</v>
      </c>
      <c r="AO36" s="46">
        <f t="shared" si="21"/>
        <v>0.02</v>
      </c>
      <c r="AP36" s="46">
        <f t="shared" ref="AP36:AP70" si="39">+AP35+AO36</f>
        <v>0.02</v>
      </c>
      <c r="AQ36" s="48">
        <f t="shared" si="22"/>
        <v>9.9899999999999984</v>
      </c>
      <c r="AR36" s="46">
        <f t="shared" ref="AR36:AR70" si="40">+AT35</f>
        <v>16.02</v>
      </c>
      <c r="AS36" s="46">
        <v>15.64</v>
      </c>
      <c r="AT36" s="46">
        <f t="shared" si="23"/>
        <v>31.66</v>
      </c>
      <c r="AU36" s="46">
        <f t="shared" si="24"/>
        <v>7.0000000000000007E-2</v>
      </c>
      <c r="AV36" s="46">
        <f t="shared" ref="AV36:AV70" si="41">+AV35+AU36</f>
        <v>7.0000000000000007E-2</v>
      </c>
      <c r="AW36" s="47">
        <f t="shared" si="25"/>
        <v>31.73</v>
      </c>
    </row>
    <row r="37" spans="2:55" x14ac:dyDescent="0.25">
      <c r="B37" s="43">
        <f t="shared" si="26"/>
        <v>45504</v>
      </c>
      <c r="C37" s="44">
        <v>31</v>
      </c>
      <c r="D37" s="45">
        <v>5.1999999999999998E-2</v>
      </c>
      <c r="E37" s="46">
        <f t="shared" si="3"/>
        <v>9267.3100000000013</v>
      </c>
      <c r="F37" s="46">
        <f t="shared" si="4"/>
        <v>74.27</v>
      </c>
      <c r="G37" s="47">
        <f t="shared" si="27"/>
        <v>9341.5800000000017</v>
      </c>
      <c r="H37" s="46">
        <f t="shared" si="28"/>
        <v>11325.68</v>
      </c>
      <c r="I37" s="46">
        <v>6313.3</v>
      </c>
      <c r="J37" s="46">
        <f t="shared" si="5"/>
        <v>17638.98</v>
      </c>
      <c r="K37" s="46">
        <f t="shared" si="6"/>
        <v>49.88</v>
      </c>
      <c r="L37" s="46">
        <f t="shared" si="29"/>
        <v>77.37</v>
      </c>
      <c r="M37" s="48">
        <f t="shared" si="7"/>
        <v>17716.349999999999</v>
      </c>
      <c r="N37" s="46">
        <f t="shared" si="30"/>
        <v>2189.0499999999997</v>
      </c>
      <c r="O37" s="46">
        <v>1240.95</v>
      </c>
      <c r="P37" s="46">
        <f t="shared" si="8"/>
        <v>3430</v>
      </c>
      <c r="Q37" s="46">
        <f t="shared" si="9"/>
        <v>9.64</v>
      </c>
      <c r="R37" s="46">
        <f t="shared" si="31"/>
        <v>15.040000000000001</v>
      </c>
      <c r="S37" s="48">
        <f t="shared" si="10"/>
        <v>3445.04</v>
      </c>
      <c r="T37" s="46">
        <f t="shared" si="32"/>
        <v>2975.75</v>
      </c>
      <c r="U37" s="46">
        <v>1526.76</v>
      </c>
      <c r="V37" s="46">
        <f t="shared" si="11"/>
        <v>4502.51</v>
      </c>
      <c r="W37" s="46">
        <f t="shared" si="12"/>
        <v>13.11</v>
      </c>
      <c r="X37" s="46">
        <f t="shared" si="33"/>
        <v>19.95</v>
      </c>
      <c r="Y37" s="48">
        <f t="shared" si="13"/>
        <v>4522.46</v>
      </c>
      <c r="Z37" s="46">
        <f t="shared" si="34"/>
        <v>23.689999999999998</v>
      </c>
      <c r="AA37" s="46">
        <v>11.69</v>
      </c>
      <c r="AB37" s="46">
        <f t="shared" si="14"/>
        <v>35.379999999999995</v>
      </c>
      <c r="AC37" s="46">
        <f t="shared" si="15"/>
        <v>0.1</v>
      </c>
      <c r="AD37" s="46">
        <f t="shared" si="35"/>
        <v>0.15000000000000002</v>
      </c>
      <c r="AE37" s="48">
        <f t="shared" si="16"/>
        <v>35.529999999999994</v>
      </c>
      <c r="AF37" s="46">
        <f t="shared" si="36"/>
        <v>308.26</v>
      </c>
      <c r="AG37" s="46">
        <v>154.26</v>
      </c>
      <c r="AH37" s="46">
        <f t="shared" si="17"/>
        <v>462.52</v>
      </c>
      <c r="AI37" s="46">
        <f t="shared" si="18"/>
        <v>1.36</v>
      </c>
      <c r="AJ37" s="46">
        <f t="shared" si="37"/>
        <v>2.0499999999999998</v>
      </c>
      <c r="AK37" s="48">
        <f t="shared" si="19"/>
        <v>464.57</v>
      </c>
      <c r="AL37" s="46">
        <f t="shared" si="38"/>
        <v>9.9699999999999989</v>
      </c>
      <c r="AM37" s="46">
        <v>4.67</v>
      </c>
      <c r="AN37" s="46">
        <f t="shared" si="20"/>
        <v>14.639999999999999</v>
      </c>
      <c r="AO37" s="46">
        <f t="shared" si="21"/>
        <v>0.04</v>
      </c>
      <c r="AP37" s="46">
        <f t="shared" si="39"/>
        <v>0.06</v>
      </c>
      <c r="AQ37" s="48">
        <f t="shared" si="22"/>
        <v>14.7</v>
      </c>
      <c r="AR37" s="46">
        <f t="shared" si="40"/>
        <v>31.66</v>
      </c>
      <c r="AS37" s="46">
        <v>15.68</v>
      </c>
      <c r="AT37" s="46">
        <f t="shared" si="23"/>
        <v>47.34</v>
      </c>
      <c r="AU37" s="46">
        <f t="shared" si="24"/>
        <v>0.14000000000000001</v>
      </c>
      <c r="AV37" s="46">
        <f t="shared" si="41"/>
        <v>0.21000000000000002</v>
      </c>
      <c r="AW37" s="47">
        <f t="shared" si="25"/>
        <v>47.550000000000004</v>
      </c>
    </row>
    <row r="38" spans="2:55" x14ac:dyDescent="0.25">
      <c r="B38" s="43">
        <f t="shared" si="26"/>
        <v>45535</v>
      </c>
      <c r="C38" s="44">
        <v>31</v>
      </c>
      <c r="D38" s="45">
        <f>D37</f>
        <v>5.1999999999999998E-2</v>
      </c>
      <c r="E38" s="46">
        <f t="shared" si="3"/>
        <v>9007.3700000000008</v>
      </c>
      <c r="F38" s="46">
        <f t="shared" si="4"/>
        <v>115.1</v>
      </c>
      <c r="G38" s="47">
        <f t="shared" si="27"/>
        <v>9122.4700000000012</v>
      </c>
      <c r="H38" s="46">
        <f t="shared" si="28"/>
        <v>17638.98</v>
      </c>
      <c r="I38" s="46">
        <v>6085.87</v>
      </c>
      <c r="J38" s="46">
        <f t="shared" si="5"/>
        <v>23724.85</v>
      </c>
      <c r="K38" s="46">
        <f t="shared" si="6"/>
        <v>77.69</v>
      </c>
      <c r="L38" s="46">
        <f t="shared" si="29"/>
        <v>155.06</v>
      </c>
      <c r="M38" s="48">
        <f t="shared" si="7"/>
        <v>23879.91</v>
      </c>
      <c r="N38" s="46">
        <f t="shared" si="30"/>
        <v>3430</v>
      </c>
      <c r="O38" s="46">
        <v>1201.19</v>
      </c>
      <c r="P38" s="46">
        <f t="shared" si="8"/>
        <v>4631.1900000000005</v>
      </c>
      <c r="Q38" s="46">
        <f t="shared" si="9"/>
        <v>15.11</v>
      </c>
      <c r="R38" s="46">
        <f t="shared" si="31"/>
        <v>30.15</v>
      </c>
      <c r="S38" s="48">
        <f t="shared" si="10"/>
        <v>4661.34</v>
      </c>
      <c r="T38" s="46">
        <f t="shared" si="32"/>
        <v>4502.51</v>
      </c>
      <c r="U38" s="46">
        <v>1535.16</v>
      </c>
      <c r="V38" s="46">
        <f t="shared" si="11"/>
        <v>6037.67</v>
      </c>
      <c r="W38" s="46">
        <f>ROUND(SUM(T38*$D38*$C38/366),2)</f>
        <v>19.829999999999998</v>
      </c>
      <c r="X38" s="46">
        <f t="shared" si="33"/>
        <v>39.78</v>
      </c>
      <c r="Y38" s="48">
        <f t="shared" si="13"/>
        <v>6077.45</v>
      </c>
      <c r="Z38" s="46">
        <f t="shared" si="34"/>
        <v>35.379999999999995</v>
      </c>
      <c r="AA38" s="46">
        <v>10.02</v>
      </c>
      <c r="AB38" s="46">
        <f t="shared" si="14"/>
        <v>45.399999999999991</v>
      </c>
      <c r="AC38" s="46">
        <f t="shared" si="15"/>
        <v>0.16</v>
      </c>
      <c r="AD38" s="46">
        <f t="shared" si="35"/>
        <v>0.31000000000000005</v>
      </c>
      <c r="AE38" s="48">
        <f t="shared" si="16"/>
        <v>45.709999999999994</v>
      </c>
      <c r="AF38" s="46">
        <f t="shared" si="36"/>
        <v>462.52</v>
      </c>
      <c r="AG38" s="46">
        <v>154.26</v>
      </c>
      <c r="AH38" s="46">
        <f t="shared" si="17"/>
        <v>616.78</v>
      </c>
      <c r="AI38" s="46">
        <f t="shared" si="18"/>
        <v>2.04</v>
      </c>
      <c r="AJ38" s="46">
        <f t="shared" si="37"/>
        <v>4.09</v>
      </c>
      <c r="AK38" s="48">
        <f t="shared" si="19"/>
        <v>620.87</v>
      </c>
      <c r="AL38" s="46">
        <f t="shared" si="38"/>
        <v>14.639999999999999</v>
      </c>
      <c r="AM38" s="46">
        <v>5.2</v>
      </c>
      <c r="AN38" s="46">
        <f t="shared" si="20"/>
        <v>19.84</v>
      </c>
      <c r="AO38" s="46">
        <f t="shared" si="21"/>
        <v>0.06</v>
      </c>
      <c r="AP38" s="46">
        <f t="shared" si="39"/>
        <v>0.12</v>
      </c>
      <c r="AQ38" s="48">
        <f t="shared" si="22"/>
        <v>19.96</v>
      </c>
      <c r="AR38" s="46">
        <f t="shared" si="40"/>
        <v>47.34</v>
      </c>
      <c r="AS38" s="46">
        <v>15.67</v>
      </c>
      <c r="AT38" s="46">
        <f t="shared" si="23"/>
        <v>63.010000000000005</v>
      </c>
      <c r="AU38" s="46">
        <f t="shared" si="24"/>
        <v>0.21</v>
      </c>
      <c r="AV38" s="46">
        <f t="shared" si="41"/>
        <v>0.42000000000000004</v>
      </c>
      <c r="AW38" s="47">
        <f t="shared" si="25"/>
        <v>63.430000000000007</v>
      </c>
    </row>
    <row r="39" spans="2:55" x14ac:dyDescent="0.25">
      <c r="B39" s="43">
        <f t="shared" si="26"/>
        <v>45565</v>
      </c>
      <c r="C39" s="44">
        <v>30</v>
      </c>
      <c r="D39" s="45">
        <f>D38</f>
        <v>5.1999999999999998E-2</v>
      </c>
      <c r="E39" s="46">
        <f t="shared" si="3"/>
        <v>8757.99</v>
      </c>
      <c r="F39" s="46">
        <f t="shared" si="4"/>
        <v>149.76000000000002</v>
      </c>
      <c r="G39" s="47">
        <f t="shared" si="27"/>
        <v>8907.75</v>
      </c>
      <c r="H39" s="46">
        <f t="shared" si="28"/>
        <v>23724.85</v>
      </c>
      <c r="I39" s="46">
        <v>5878.3</v>
      </c>
      <c r="J39" s="46">
        <f t="shared" si="5"/>
        <v>29603.149999999998</v>
      </c>
      <c r="K39" s="46">
        <f t="shared" si="6"/>
        <v>101.12</v>
      </c>
      <c r="L39" s="46">
        <f t="shared" si="29"/>
        <v>256.18</v>
      </c>
      <c r="M39" s="48">
        <f t="shared" si="7"/>
        <v>29859.329999999998</v>
      </c>
      <c r="N39" s="46">
        <f t="shared" si="30"/>
        <v>4631.1900000000005</v>
      </c>
      <c r="O39" s="46">
        <v>1151.5999999999999</v>
      </c>
      <c r="P39" s="46">
        <f t="shared" si="8"/>
        <v>5782.7900000000009</v>
      </c>
      <c r="Q39" s="46">
        <f t="shared" si="9"/>
        <v>19.739999999999998</v>
      </c>
      <c r="R39" s="46">
        <f t="shared" si="31"/>
        <v>49.89</v>
      </c>
      <c r="S39" s="48">
        <f t="shared" si="10"/>
        <v>5832.6800000000012</v>
      </c>
      <c r="T39" s="46">
        <f t="shared" si="32"/>
        <v>6037.67</v>
      </c>
      <c r="U39" s="46">
        <v>1540.16</v>
      </c>
      <c r="V39" s="46">
        <f t="shared" si="11"/>
        <v>7577.83</v>
      </c>
      <c r="W39" s="46">
        <f t="shared" si="12"/>
        <v>25.73</v>
      </c>
      <c r="X39" s="46">
        <f t="shared" si="33"/>
        <v>65.510000000000005</v>
      </c>
      <c r="Y39" s="48">
        <f t="shared" si="13"/>
        <v>7643.34</v>
      </c>
      <c r="Z39" s="46">
        <f t="shared" si="34"/>
        <v>45.399999999999991</v>
      </c>
      <c r="AA39" s="46">
        <v>13.36</v>
      </c>
      <c r="AB39" s="46">
        <f t="shared" si="14"/>
        <v>58.759999999999991</v>
      </c>
      <c r="AC39" s="46">
        <f t="shared" si="15"/>
        <v>0.19</v>
      </c>
      <c r="AD39" s="46">
        <f t="shared" si="35"/>
        <v>0.5</v>
      </c>
      <c r="AE39" s="48">
        <f t="shared" si="16"/>
        <v>59.259999999999991</v>
      </c>
      <c r="AF39" s="46">
        <f t="shared" si="36"/>
        <v>616.78</v>
      </c>
      <c r="AG39" s="46">
        <v>154.26</v>
      </c>
      <c r="AH39" s="46">
        <f t="shared" si="17"/>
        <v>771.04</v>
      </c>
      <c r="AI39" s="46">
        <f t="shared" si="18"/>
        <v>2.63</v>
      </c>
      <c r="AJ39" s="46">
        <f t="shared" si="37"/>
        <v>6.72</v>
      </c>
      <c r="AK39" s="48">
        <f t="shared" si="19"/>
        <v>777.76</v>
      </c>
      <c r="AL39" s="46">
        <f t="shared" si="38"/>
        <v>19.84</v>
      </c>
      <c r="AM39" s="46">
        <v>4.66</v>
      </c>
      <c r="AN39" s="46">
        <f t="shared" si="20"/>
        <v>24.5</v>
      </c>
      <c r="AO39" s="46">
        <f t="shared" si="21"/>
        <v>0.08</v>
      </c>
      <c r="AP39" s="46">
        <f t="shared" si="39"/>
        <v>0.2</v>
      </c>
      <c r="AQ39" s="48">
        <f t="shared" si="22"/>
        <v>24.7</v>
      </c>
      <c r="AR39" s="46">
        <f t="shared" si="40"/>
        <v>63.010000000000005</v>
      </c>
      <c r="AS39" s="46">
        <v>15.65</v>
      </c>
      <c r="AT39" s="46">
        <f t="shared" si="23"/>
        <v>78.660000000000011</v>
      </c>
      <c r="AU39" s="46">
        <f t="shared" si="24"/>
        <v>0.27</v>
      </c>
      <c r="AV39" s="46">
        <f t="shared" si="41"/>
        <v>0.69000000000000006</v>
      </c>
      <c r="AW39" s="47">
        <f t="shared" si="25"/>
        <v>79.350000000000009</v>
      </c>
    </row>
    <row r="40" spans="2:55" x14ac:dyDescent="0.25">
      <c r="B40" s="43">
        <f t="shared" si="26"/>
        <v>45596</v>
      </c>
      <c r="C40" s="44">
        <v>31</v>
      </c>
      <c r="D40" s="45">
        <v>4.3999999999999997E-2</v>
      </c>
      <c r="E40" s="46">
        <f t="shared" si="3"/>
        <v>9455.1200000000008</v>
      </c>
      <c r="F40" s="46">
        <f t="shared" si="4"/>
        <v>163.58000000000001</v>
      </c>
      <c r="G40" s="47">
        <f t="shared" si="27"/>
        <v>9618.7000000000007</v>
      </c>
      <c r="H40" s="46">
        <f t="shared" si="28"/>
        <v>29603.149999999998</v>
      </c>
      <c r="I40" s="46">
        <v>6436.96</v>
      </c>
      <c r="J40" s="46">
        <f t="shared" si="5"/>
        <v>36040.11</v>
      </c>
      <c r="K40" s="46">
        <f t="shared" si="6"/>
        <v>110.32</v>
      </c>
      <c r="L40" s="46">
        <f t="shared" si="29"/>
        <v>366.5</v>
      </c>
      <c r="M40" s="48">
        <f t="shared" si="7"/>
        <v>36406.61</v>
      </c>
      <c r="N40" s="46">
        <f t="shared" si="30"/>
        <v>5782.7900000000009</v>
      </c>
      <c r="O40" s="46">
        <v>1285.0899999999999</v>
      </c>
      <c r="P40" s="46">
        <f t="shared" si="8"/>
        <v>7067.880000000001</v>
      </c>
      <c r="Q40" s="46">
        <f>ROUND(SUM(N40*$D40*$C40/366),2)</f>
        <v>21.55</v>
      </c>
      <c r="R40" s="46">
        <f t="shared" si="31"/>
        <v>71.44</v>
      </c>
      <c r="S40" s="48">
        <f t="shared" si="10"/>
        <v>7139.3200000000006</v>
      </c>
      <c r="T40" s="46">
        <f t="shared" si="32"/>
        <v>7577.83</v>
      </c>
      <c r="U40" s="46">
        <v>1546.37</v>
      </c>
      <c r="V40" s="46">
        <f t="shared" si="11"/>
        <v>9124.2000000000007</v>
      </c>
      <c r="W40" s="46">
        <f t="shared" si="12"/>
        <v>28.24</v>
      </c>
      <c r="X40" s="46">
        <f t="shared" si="33"/>
        <v>93.75</v>
      </c>
      <c r="Y40" s="48">
        <f t="shared" si="13"/>
        <v>9217.9500000000007</v>
      </c>
      <c r="Z40" s="46">
        <f t="shared" si="34"/>
        <v>58.759999999999991</v>
      </c>
      <c r="AA40" s="46">
        <v>11.69</v>
      </c>
      <c r="AB40" s="46">
        <f t="shared" si="14"/>
        <v>70.449999999999989</v>
      </c>
      <c r="AC40" s="46">
        <f t="shared" si="15"/>
        <v>0.22</v>
      </c>
      <c r="AD40" s="46">
        <f t="shared" si="35"/>
        <v>0.72</v>
      </c>
      <c r="AE40" s="48">
        <f t="shared" si="16"/>
        <v>71.169999999999987</v>
      </c>
      <c r="AF40" s="46">
        <f t="shared" si="36"/>
        <v>771.04</v>
      </c>
      <c r="AG40" s="46">
        <v>154.26</v>
      </c>
      <c r="AH40" s="46">
        <f t="shared" si="17"/>
        <v>925.3</v>
      </c>
      <c r="AI40" s="46">
        <f t="shared" si="18"/>
        <v>2.87</v>
      </c>
      <c r="AJ40" s="46">
        <f t="shared" si="37"/>
        <v>9.59</v>
      </c>
      <c r="AK40" s="48">
        <f t="shared" si="19"/>
        <v>934.89</v>
      </c>
      <c r="AL40" s="46">
        <f t="shared" si="38"/>
        <v>24.5</v>
      </c>
      <c r="AM40" s="46">
        <v>5.12</v>
      </c>
      <c r="AN40" s="46">
        <f t="shared" si="20"/>
        <v>29.62</v>
      </c>
      <c r="AO40" s="46">
        <f t="shared" si="21"/>
        <v>0.09</v>
      </c>
      <c r="AP40" s="46">
        <f t="shared" si="39"/>
        <v>0.29000000000000004</v>
      </c>
      <c r="AQ40" s="48">
        <f t="shared" si="22"/>
        <v>29.91</v>
      </c>
      <c r="AR40" s="46">
        <f t="shared" si="40"/>
        <v>78.660000000000011</v>
      </c>
      <c r="AS40" s="46">
        <v>15.63</v>
      </c>
      <c r="AT40" s="46">
        <f t="shared" si="23"/>
        <v>94.29</v>
      </c>
      <c r="AU40" s="46">
        <f t="shared" si="24"/>
        <v>0.28999999999999998</v>
      </c>
      <c r="AV40" s="46">
        <f t="shared" si="41"/>
        <v>0.98</v>
      </c>
      <c r="AW40" s="47">
        <f t="shared" si="25"/>
        <v>95.27000000000001</v>
      </c>
    </row>
    <row r="41" spans="2:55" x14ac:dyDescent="0.25">
      <c r="B41" s="43">
        <f t="shared" si="26"/>
        <v>45626</v>
      </c>
      <c r="C41" s="44">
        <v>30</v>
      </c>
      <c r="D41" s="45">
        <f>D40</f>
        <v>4.3999999999999997E-2</v>
      </c>
      <c r="E41" s="46">
        <f t="shared" si="3"/>
        <v>8930.67</v>
      </c>
      <c r="F41" s="46">
        <f t="shared" si="4"/>
        <v>192.42000000000002</v>
      </c>
      <c r="G41" s="47">
        <f t="shared" si="27"/>
        <v>9123.09</v>
      </c>
      <c r="H41" s="46">
        <f t="shared" si="28"/>
        <v>36040.11</v>
      </c>
      <c r="I41" s="46">
        <v>6009.71</v>
      </c>
      <c r="J41" s="46">
        <f t="shared" si="5"/>
        <v>42049.82</v>
      </c>
      <c r="K41" s="46">
        <f t="shared" si="6"/>
        <v>129.97999999999999</v>
      </c>
      <c r="L41" s="46">
        <f t="shared" si="29"/>
        <v>496.48</v>
      </c>
      <c r="M41" s="48">
        <f t="shared" si="7"/>
        <v>42546.3</v>
      </c>
      <c r="N41" s="46">
        <f t="shared" si="30"/>
        <v>7067.880000000001</v>
      </c>
      <c r="O41" s="46">
        <v>1188.1300000000001</v>
      </c>
      <c r="P41" s="46">
        <f t="shared" si="8"/>
        <v>8256.010000000002</v>
      </c>
      <c r="Q41" s="46">
        <f t="shared" si="9"/>
        <v>25.49</v>
      </c>
      <c r="R41" s="46">
        <f t="shared" si="31"/>
        <v>96.929999999999993</v>
      </c>
      <c r="S41" s="48">
        <f t="shared" si="10"/>
        <v>8352.9400000000023</v>
      </c>
      <c r="T41" s="46">
        <f t="shared" si="32"/>
        <v>9124.2000000000007</v>
      </c>
      <c r="U41" s="46">
        <v>1546.39</v>
      </c>
      <c r="V41" s="46">
        <f t="shared" si="11"/>
        <v>10670.59</v>
      </c>
      <c r="W41" s="46">
        <f t="shared" si="12"/>
        <v>32.909999999999997</v>
      </c>
      <c r="X41" s="46">
        <f t="shared" si="33"/>
        <v>126.66</v>
      </c>
      <c r="Y41" s="48">
        <f t="shared" si="13"/>
        <v>10797.25</v>
      </c>
      <c r="Z41" s="46">
        <f t="shared" si="34"/>
        <v>70.449999999999989</v>
      </c>
      <c r="AA41" s="46">
        <v>11.69</v>
      </c>
      <c r="AB41" s="46">
        <f t="shared" si="14"/>
        <v>82.139999999999986</v>
      </c>
      <c r="AC41" s="46">
        <f t="shared" si="15"/>
        <v>0.25</v>
      </c>
      <c r="AD41" s="46">
        <f t="shared" si="35"/>
        <v>0.97</v>
      </c>
      <c r="AE41" s="48">
        <f t="shared" si="16"/>
        <v>83.109999999999985</v>
      </c>
      <c r="AF41" s="46">
        <f t="shared" si="36"/>
        <v>925.3</v>
      </c>
      <c r="AG41" s="46">
        <v>154.26</v>
      </c>
      <c r="AH41" s="46">
        <f t="shared" si="17"/>
        <v>1079.56</v>
      </c>
      <c r="AI41" s="46">
        <f t="shared" si="18"/>
        <v>3.34</v>
      </c>
      <c r="AJ41" s="46">
        <f t="shared" si="37"/>
        <v>12.93</v>
      </c>
      <c r="AK41" s="48">
        <f t="shared" si="19"/>
        <v>1092.49</v>
      </c>
      <c r="AL41" s="46">
        <f t="shared" si="38"/>
        <v>29.62</v>
      </c>
      <c r="AM41" s="46">
        <v>4.84</v>
      </c>
      <c r="AN41" s="46">
        <f t="shared" si="20"/>
        <v>34.46</v>
      </c>
      <c r="AO41" s="46">
        <f t="shared" si="21"/>
        <v>0.11</v>
      </c>
      <c r="AP41" s="46">
        <f t="shared" si="39"/>
        <v>0.4</v>
      </c>
      <c r="AQ41" s="48">
        <f t="shared" si="22"/>
        <v>34.86</v>
      </c>
      <c r="AR41" s="46">
        <f t="shared" si="40"/>
        <v>94.29</v>
      </c>
      <c r="AS41" s="46">
        <v>15.65</v>
      </c>
      <c r="AT41" s="46">
        <f t="shared" si="23"/>
        <v>109.94000000000001</v>
      </c>
      <c r="AU41" s="46">
        <f t="shared" si="24"/>
        <v>0.34</v>
      </c>
      <c r="AV41" s="46">
        <f t="shared" si="41"/>
        <v>1.32</v>
      </c>
      <c r="AW41" s="47">
        <f t="shared" si="25"/>
        <v>111.26</v>
      </c>
    </row>
    <row r="42" spans="2:55" x14ac:dyDescent="0.25">
      <c r="B42" s="49">
        <f t="shared" si="26"/>
        <v>45657</v>
      </c>
      <c r="C42" s="50">
        <v>31</v>
      </c>
      <c r="D42" s="51">
        <f>D41</f>
        <v>4.3999999999999997E-2</v>
      </c>
      <c r="E42" s="52">
        <f t="shared" si="3"/>
        <v>9862.6700000000019</v>
      </c>
      <c r="F42" s="52">
        <f t="shared" si="4"/>
        <v>232.12000000000003</v>
      </c>
      <c r="G42" s="53">
        <f t="shared" si="27"/>
        <v>10094.790000000003</v>
      </c>
      <c r="H42" s="52">
        <f t="shared" si="28"/>
        <v>42049.82</v>
      </c>
      <c r="I42" s="52">
        <v>6760.81</v>
      </c>
      <c r="J42" s="52">
        <f t="shared" si="5"/>
        <v>48810.63</v>
      </c>
      <c r="K42" s="52">
        <f t="shared" si="6"/>
        <v>156.71</v>
      </c>
      <c r="L42" s="52">
        <f t="shared" si="29"/>
        <v>653.19000000000005</v>
      </c>
      <c r="M42" s="54">
        <f t="shared" si="7"/>
        <v>49463.82</v>
      </c>
      <c r="N42" s="52">
        <f t="shared" si="30"/>
        <v>8256.010000000002</v>
      </c>
      <c r="O42" s="52">
        <v>1367.06</v>
      </c>
      <c r="P42" s="52">
        <f t="shared" si="8"/>
        <v>9623.0700000000015</v>
      </c>
      <c r="Q42" s="52">
        <f t="shared" si="9"/>
        <v>30.77</v>
      </c>
      <c r="R42" s="52">
        <f t="shared" si="31"/>
        <v>127.69999999999999</v>
      </c>
      <c r="S42" s="54">
        <f t="shared" si="10"/>
        <v>9750.7700000000023</v>
      </c>
      <c r="T42" s="52">
        <f t="shared" si="32"/>
        <v>10670.59</v>
      </c>
      <c r="U42" s="52">
        <v>1550.37</v>
      </c>
      <c r="V42" s="52">
        <f t="shared" si="11"/>
        <v>12220.96</v>
      </c>
      <c r="W42" s="52">
        <f t="shared" si="12"/>
        <v>39.770000000000003</v>
      </c>
      <c r="X42" s="52">
        <f t="shared" si="33"/>
        <v>166.43</v>
      </c>
      <c r="Y42" s="54">
        <f t="shared" si="13"/>
        <v>12387.39</v>
      </c>
      <c r="Z42" s="52">
        <f t="shared" si="34"/>
        <v>82.139999999999986</v>
      </c>
      <c r="AA42" s="52">
        <v>9.69</v>
      </c>
      <c r="AB42" s="52">
        <f t="shared" si="14"/>
        <v>91.829999999999984</v>
      </c>
      <c r="AC42" s="52">
        <f t="shared" si="15"/>
        <v>0.31</v>
      </c>
      <c r="AD42" s="52">
        <f t="shared" si="35"/>
        <v>1.28</v>
      </c>
      <c r="AE42" s="54">
        <f t="shared" si="16"/>
        <v>93.109999999999985</v>
      </c>
      <c r="AF42" s="52">
        <f t="shared" si="36"/>
        <v>1079.56</v>
      </c>
      <c r="AG42" s="52">
        <v>154.26</v>
      </c>
      <c r="AH42" s="52">
        <f t="shared" si="17"/>
        <v>1233.82</v>
      </c>
      <c r="AI42" s="52">
        <f t="shared" si="18"/>
        <v>4.0199999999999996</v>
      </c>
      <c r="AJ42" s="52">
        <f t="shared" si="37"/>
        <v>16.95</v>
      </c>
      <c r="AK42" s="54">
        <f t="shared" si="19"/>
        <v>1250.77</v>
      </c>
      <c r="AL42" s="52">
        <f t="shared" si="38"/>
        <v>34.46</v>
      </c>
      <c r="AM42" s="52">
        <v>4.83</v>
      </c>
      <c r="AN42" s="52">
        <f t="shared" si="20"/>
        <v>39.29</v>
      </c>
      <c r="AO42" s="52">
        <f t="shared" si="21"/>
        <v>0.13</v>
      </c>
      <c r="AP42" s="52">
        <f t="shared" si="39"/>
        <v>0.53</v>
      </c>
      <c r="AQ42" s="54">
        <f t="shared" si="22"/>
        <v>39.82</v>
      </c>
      <c r="AR42" s="52">
        <f t="shared" si="40"/>
        <v>109.94000000000001</v>
      </c>
      <c r="AS42" s="52">
        <v>15.65</v>
      </c>
      <c r="AT42" s="52">
        <f t="shared" si="23"/>
        <v>125.59000000000002</v>
      </c>
      <c r="AU42" s="52">
        <f t="shared" si="24"/>
        <v>0.41</v>
      </c>
      <c r="AV42" s="52">
        <f t="shared" si="41"/>
        <v>1.73</v>
      </c>
      <c r="AW42" s="53">
        <f t="shared" si="25"/>
        <v>127.32000000000002</v>
      </c>
    </row>
    <row r="43" spans="2:55" x14ac:dyDescent="0.25">
      <c r="B43" s="43">
        <f t="shared" si="26"/>
        <v>45688</v>
      </c>
      <c r="C43" s="55">
        <v>31</v>
      </c>
      <c r="D43" s="45">
        <v>3.6400000000000002E-2</v>
      </c>
      <c r="E43" s="46">
        <f t="shared" si="3"/>
        <v>8473.5800000000017</v>
      </c>
      <c r="F43" s="46">
        <f t="shared" si="4"/>
        <v>223.03</v>
      </c>
      <c r="G43" s="47">
        <f t="shared" si="27"/>
        <v>8696.6100000000024</v>
      </c>
      <c r="H43" s="46">
        <f t="shared" si="28"/>
        <v>48810.63</v>
      </c>
      <c r="I43" s="46">
        <v>5667.71</v>
      </c>
      <c r="J43" s="46">
        <f t="shared" si="5"/>
        <v>54478.34</v>
      </c>
      <c r="K43" s="46">
        <f t="shared" ref="K43:K53" si="42">ROUND(SUM(H43*$D43*$C43/SUM($C$43:$C$54)),2)</f>
        <v>150.9</v>
      </c>
      <c r="L43" s="46">
        <f t="shared" si="29"/>
        <v>804.09</v>
      </c>
      <c r="M43" s="48">
        <f t="shared" si="7"/>
        <v>55282.429999999993</v>
      </c>
      <c r="N43" s="46">
        <f t="shared" si="30"/>
        <v>9623.0700000000015</v>
      </c>
      <c r="O43" s="46">
        <v>1079.54</v>
      </c>
      <c r="P43" s="46">
        <f t="shared" si="8"/>
        <v>10702.61</v>
      </c>
      <c r="Q43" s="46">
        <f t="shared" ref="Q43:Q54" si="43">ROUND(SUM(N43*$D43*$C43/SUM($C$43:$C$54)),2)</f>
        <v>29.75</v>
      </c>
      <c r="R43" s="46">
        <f t="shared" si="31"/>
        <v>157.44999999999999</v>
      </c>
      <c r="S43" s="48">
        <f t="shared" si="10"/>
        <v>10860.060000000001</v>
      </c>
      <c r="T43" s="46">
        <f t="shared" si="32"/>
        <v>12220.96</v>
      </c>
      <c r="U43" s="46">
        <v>1539.43</v>
      </c>
      <c r="V43" s="46">
        <f t="shared" si="11"/>
        <v>13760.39</v>
      </c>
      <c r="W43" s="46">
        <f t="shared" ref="W43:W54" si="44">ROUND(SUM(T43*$D43*$C43/SUM($C$43:$C$54)),2)</f>
        <v>37.78</v>
      </c>
      <c r="X43" s="46">
        <f t="shared" si="33"/>
        <v>204.21</v>
      </c>
      <c r="Y43" s="48">
        <f t="shared" si="13"/>
        <v>13964.599999999999</v>
      </c>
      <c r="Z43" s="46">
        <f t="shared" si="34"/>
        <v>91.829999999999984</v>
      </c>
      <c r="AA43" s="46">
        <v>12.02</v>
      </c>
      <c r="AB43" s="46">
        <f t="shared" si="14"/>
        <v>103.84999999999998</v>
      </c>
      <c r="AC43" s="46">
        <f t="shared" ref="AC43:AC54" si="45">ROUND(SUM(Z43*$D43*$C43/SUM($C$43:$C$54)),2)</f>
        <v>0.28000000000000003</v>
      </c>
      <c r="AD43" s="46">
        <f t="shared" si="35"/>
        <v>1.56</v>
      </c>
      <c r="AE43" s="48">
        <f t="shared" si="16"/>
        <v>105.40999999999998</v>
      </c>
      <c r="AF43" s="46">
        <f t="shared" si="36"/>
        <v>1233.82</v>
      </c>
      <c r="AG43" s="46">
        <v>154.26</v>
      </c>
      <c r="AH43" s="46">
        <f t="shared" si="17"/>
        <v>1388.08</v>
      </c>
      <c r="AI43" s="46">
        <f t="shared" ref="AI43:AI54" si="46">ROUND(SUM(AF43*$D43*$C43/SUM($C$43:$C$54)),2)</f>
        <v>3.81</v>
      </c>
      <c r="AJ43" s="46">
        <f t="shared" si="37"/>
        <v>20.759999999999998</v>
      </c>
      <c r="AK43" s="48">
        <f t="shared" si="19"/>
        <v>1408.84</v>
      </c>
      <c r="AL43" s="46">
        <f t="shared" si="38"/>
        <v>39.29</v>
      </c>
      <c r="AM43" s="46">
        <v>4.95</v>
      </c>
      <c r="AN43" s="46">
        <f t="shared" si="20"/>
        <v>44.24</v>
      </c>
      <c r="AO43" s="46">
        <f t="shared" ref="AO43:AO54" si="47">ROUND(SUM(AL43*$D43*$C43/SUM($C$43:$C$54)),2)</f>
        <v>0.12</v>
      </c>
      <c r="AP43" s="46">
        <f t="shared" si="39"/>
        <v>0.65</v>
      </c>
      <c r="AQ43" s="48">
        <f t="shared" si="22"/>
        <v>44.89</v>
      </c>
      <c r="AR43" s="46">
        <f t="shared" si="40"/>
        <v>125.59000000000002</v>
      </c>
      <c r="AS43" s="46">
        <v>15.67</v>
      </c>
      <c r="AT43" s="46">
        <f t="shared" si="23"/>
        <v>141.26000000000002</v>
      </c>
      <c r="AU43" s="46">
        <f t="shared" ref="AU43:AU54" si="48">ROUND(SUM(AR43*$D43*$C43/SUM($C$43:$C$54)),2)</f>
        <v>0.39</v>
      </c>
      <c r="AV43" s="46">
        <f t="shared" si="41"/>
        <v>2.12</v>
      </c>
      <c r="AW43" s="47">
        <f t="shared" si="25"/>
        <v>143.38000000000002</v>
      </c>
    </row>
    <row r="44" spans="2:55" x14ac:dyDescent="0.25">
      <c r="B44" s="43">
        <f t="shared" si="26"/>
        <v>45716</v>
      </c>
      <c r="C44" s="55">
        <v>28</v>
      </c>
      <c r="D44" s="45">
        <f>D43</f>
        <v>3.6400000000000002E-2</v>
      </c>
      <c r="E44" s="46">
        <f t="shared" si="3"/>
        <v>8715.8799999999992</v>
      </c>
      <c r="F44" s="46">
        <f t="shared" si="4"/>
        <v>225.10999999999999</v>
      </c>
      <c r="G44" s="47">
        <f t="shared" si="27"/>
        <v>8940.99</v>
      </c>
      <c r="H44" s="46">
        <f t="shared" si="28"/>
        <v>54478.34</v>
      </c>
      <c r="I44" s="46">
        <v>5827.73</v>
      </c>
      <c r="J44" s="46">
        <f t="shared" si="5"/>
        <v>60306.069999999992</v>
      </c>
      <c r="K44" s="46">
        <f t="shared" si="42"/>
        <v>152.12</v>
      </c>
      <c r="L44" s="46">
        <f t="shared" si="29"/>
        <v>956.21</v>
      </c>
      <c r="M44" s="48">
        <f t="shared" si="7"/>
        <v>61262.279999999992</v>
      </c>
      <c r="N44" s="46">
        <f t="shared" si="30"/>
        <v>10702.61</v>
      </c>
      <c r="O44" s="46">
        <v>1151.78</v>
      </c>
      <c r="P44" s="46">
        <f t="shared" si="8"/>
        <v>11854.390000000001</v>
      </c>
      <c r="Q44" s="46">
        <f t="shared" si="43"/>
        <v>29.89</v>
      </c>
      <c r="R44" s="46">
        <f t="shared" si="31"/>
        <v>187.33999999999997</v>
      </c>
      <c r="S44" s="48">
        <f t="shared" si="10"/>
        <v>12041.730000000001</v>
      </c>
      <c r="T44" s="46">
        <f t="shared" si="32"/>
        <v>13760.39</v>
      </c>
      <c r="U44" s="46">
        <v>1548.52</v>
      </c>
      <c r="V44" s="46">
        <f t="shared" si="11"/>
        <v>15308.91</v>
      </c>
      <c r="W44" s="46">
        <f t="shared" si="44"/>
        <v>38.42</v>
      </c>
      <c r="X44" s="46">
        <f t="shared" si="33"/>
        <v>242.63</v>
      </c>
      <c r="Y44" s="48">
        <f t="shared" si="13"/>
        <v>15551.539999999999</v>
      </c>
      <c r="Z44" s="46">
        <f t="shared" si="34"/>
        <v>103.84999999999998</v>
      </c>
      <c r="AA44" s="46">
        <v>13.36</v>
      </c>
      <c r="AB44" s="46">
        <f t="shared" si="14"/>
        <v>117.20999999999998</v>
      </c>
      <c r="AC44" s="46">
        <f t="shared" si="45"/>
        <v>0.28999999999999998</v>
      </c>
      <c r="AD44" s="46">
        <f t="shared" si="35"/>
        <v>1.85</v>
      </c>
      <c r="AE44" s="48">
        <f t="shared" si="16"/>
        <v>119.05999999999997</v>
      </c>
      <c r="AF44" s="46">
        <f t="shared" si="36"/>
        <v>1388.08</v>
      </c>
      <c r="AG44" s="46">
        <v>154.26</v>
      </c>
      <c r="AH44" s="46">
        <f t="shared" si="17"/>
        <v>1542.34</v>
      </c>
      <c r="AI44" s="46">
        <f t="shared" si="46"/>
        <v>3.88</v>
      </c>
      <c r="AJ44" s="46">
        <f t="shared" si="37"/>
        <v>24.639999999999997</v>
      </c>
      <c r="AK44" s="48">
        <f t="shared" si="19"/>
        <v>1566.98</v>
      </c>
      <c r="AL44" s="46">
        <f t="shared" si="38"/>
        <v>44.24</v>
      </c>
      <c r="AM44" s="46">
        <v>4.57</v>
      </c>
      <c r="AN44" s="46">
        <f t="shared" si="20"/>
        <v>48.81</v>
      </c>
      <c r="AO44" s="46">
        <f t="shared" si="47"/>
        <v>0.12</v>
      </c>
      <c r="AP44" s="46">
        <f t="shared" si="39"/>
        <v>0.77</v>
      </c>
      <c r="AQ44" s="48">
        <f t="shared" si="22"/>
        <v>49.580000000000005</v>
      </c>
      <c r="AR44" s="46">
        <f t="shared" si="40"/>
        <v>141.26000000000002</v>
      </c>
      <c r="AS44" s="46">
        <v>15.66</v>
      </c>
      <c r="AT44" s="46">
        <f t="shared" si="23"/>
        <v>156.92000000000002</v>
      </c>
      <c r="AU44" s="46">
        <f t="shared" si="48"/>
        <v>0.39</v>
      </c>
      <c r="AV44" s="46">
        <f t="shared" si="41"/>
        <v>2.5100000000000002</v>
      </c>
      <c r="AW44" s="47">
        <f t="shared" si="25"/>
        <v>159.43</v>
      </c>
    </row>
    <row r="45" spans="2:55" x14ac:dyDescent="0.25">
      <c r="B45" s="43">
        <f t="shared" si="26"/>
        <v>45747</v>
      </c>
      <c r="C45" s="55">
        <v>31</v>
      </c>
      <c r="D45" s="45">
        <f>D44</f>
        <v>3.6400000000000002E-2</v>
      </c>
      <c r="E45" s="46">
        <f t="shared" si="3"/>
        <v>9238.69</v>
      </c>
      <c r="F45" s="46">
        <f t="shared" si="4"/>
        <v>276.19</v>
      </c>
      <c r="G45" s="47">
        <f t="shared" si="27"/>
        <v>9514.880000000001</v>
      </c>
      <c r="H45" s="46">
        <f t="shared" si="28"/>
        <v>60306.069999999992</v>
      </c>
      <c r="I45" s="46">
        <v>6266.53</v>
      </c>
      <c r="J45" s="46">
        <f t="shared" si="5"/>
        <v>66572.599999999991</v>
      </c>
      <c r="K45" s="46">
        <f t="shared" si="42"/>
        <v>186.44</v>
      </c>
      <c r="L45" s="46">
        <f t="shared" si="29"/>
        <v>1142.6500000000001</v>
      </c>
      <c r="M45" s="48">
        <f t="shared" si="7"/>
        <v>67715.249999999985</v>
      </c>
      <c r="N45" s="46">
        <f t="shared" si="30"/>
        <v>11854.390000000001</v>
      </c>
      <c r="O45" s="46">
        <v>1236.01</v>
      </c>
      <c r="P45" s="46">
        <f t="shared" si="8"/>
        <v>13090.400000000001</v>
      </c>
      <c r="Q45" s="46">
        <f t="shared" si="43"/>
        <v>36.65</v>
      </c>
      <c r="R45" s="46">
        <f t="shared" si="31"/>
        <v>223.98999999999998</v>
      </c>
      <c r="S45" s="48">
        <f t="shared" si="10"/>
        <v>13314.390000000001</v>
      </c>
      <c r="T45" s="46">
        <f t="shared" si="32"/>
        <v>15308.91</v>
      </c>
      <c r="U45" s="46">
        <v>1549.4</v>
      </c>
      <c r="V45" s="46">
        <f t="shared" si="11"/>
        <v>16858.310000000001</v>
      </c>
      <c r="W45" s="46">
        <f t="shared" si="44"/>
        <v>47.33</v>
      </c>
      <c r="X45" s="46">
        <f t="shared" si="33"/>
        <v>289.95999999999998</v>
      </c>
      <c r="Y45" s="48">
        <f t="shared" si="13"/>
        <v>17148.27</v>
      </c>
      <c r="Z45" s="46">
        <f t="shared" si="34"/>
        <v>117.20999999999998</v>
      </c>
      <c r="AA45" s="46">
        <v>11.69</v>
      </c>
      <c r="AB45" s="46">
        <f t="shared" si="14"/>
        <v>128.89999999999998</v>
      </c>
      <c r="AC45" s="46">
        <f t="shared" si="45"/>
        <v>0.36</v>
      </c>
      <c r="AD45" s="46">
        <f t="shared" si="35"/>
        <v>2.21</v>
      </c>
      <c r="AE45" s="48">
        <f t="shared" si="16"/>
        <v>131.10999999999999</v>
      </c>
      <c r="AF45" s="46">
        <f t="shared" si="36"/>
        <v>1542.34</v>
      </c>
      <c r="AG45" s="46">
        <v>154.26</v>
      </c>
      <c r="AH45" s="46">
        <f t="shared" si="17"/>
        <v>1696.6</v>
      </c>
      <c r="AI45" s="46">
        <f t="shared" si="46"/>
        <v>4.7699999999999996</v>
      </c>
      <c r="AJ45" s="46">
        <f t="shared" si="37"/>
        <v>29.409999999999997</v>
      </c>
      <c r="AK45" s="48">
        <f t="shared" si="19"/>
        <v>1726.01</v>
      </c>
      <c r="AL45" s="46">
        <f t="shared" si="38"/>
        <v>48.81</v>
      </c>
      <c r="AM45" s="46">
        <v>5.13</v>
      </c>
      <c r="AN45" s="46">
        <f t="shared" si="20"/>
        <v>53.940000000000005</v>
      </c>
      <c r="AO45" s="46">
        <f t="shared" si="47"/>
        <v>0.15</v>
      </c>
      <c r="AP45" s="46">
        <f t="shared" si="39"/>
        <v>0.92</v>
      </c>
      <c r="AQ45" s="48">
        <f t="shared" si="22"/>
        <v>54.860000000000007</v>
      </c>
      <c r="AR45" s="46">
        <f t="shared" si="40"/>
        <v>156.92000000000002</v>
      </c>
      <c r="AS45" s="46">
        <v>15.67</v>
      </c>
      <c r="AT45" s="46">
        <f t="shared" si="23"/>
        <v>172.59</v>
      </c>
      <c r="AU45" s="46">
        <f t="shared" si="48"/>
        <v>0.49</v>
      </c>
      <c r="AV45" s="46">
        <f t="shared" si="41"/>
        <v>3</v>
      </c>
      <c r="AW45" s="47">
        <f t="shared" si="25"/>
        <v>175.59</v>
      </c>
    </row>
    <row r="46" spans="2:55" x14ac:dyDescent="0.25">
      <c r="B46" s="43">
        <f t="shared" si="26"/>
        <v>45777</v>
      </c>
      <c r="C46" s="55">
        <v>30</v>
      </c>
      <c r="D46" s="45">
        <v>3.1600000000000003E-2</v>
      </c>
      <c r="E46" s="46">
        <f t="shared" si="3"/>
        <v>8835.0199999999986</v>
      </c>
      <c r="F46" s="46">
        <f t="shared" si="4"/>
        <v>256.02999999999997</v>
      </c>
      <c r="G46" s="47">
        <f t="shared" si="27"/>
        <v>9091.0499999999993</v>
      </c>
      <c r="H46" s="46">
        <f t="shared" si="28"/>
        <v>66572.599999999991</v>
      </c>
      <c r="I46" s="46">
        <v>5960.33</v>
      </c>
      <c r="J46" s="46">
        <f t="shared" si="5"/>
        <v>72532.929999999993</v>
      </c>
      <c r="K46" s="46">
        <f>ROUND(SUM(H46*$D46*$C46/SUM($C$43:$C$54)),2)</f>
        <v>172.91</v>
      </c>
      <c r="L46" s="46">
        <f t="shared" si="29"/>
        <v>1315.5600000000002</v>
      </c>
      <c r="M46" s="48">
        <f t="shared" si="7"/>
        <v>73848.489999999991</v>
      </c>
      <c r="N46" s="46">
        <f t="shared" si="30"/>
        <v>13090.400000000001</v>
      </c>
      <c r="O46" s="46">
        <v>1150.95</v>
      </c>
      <c r="P46" s="46">
        <f t="shared" si="8"/>
        <v>14241.350000000002</v>
      </c>
      <c r="Q46" s="46">
        <f t="shared" si="43"/>
        <v>34</v>
      </c>
      <c r="R46" s="46">
        <f t="shared" si="31"/>
        <v>257.99</v>
      </c>
      <c r="S46" s="48">
        <f t="shared" si="10"/>
        <v>14499.340000000002</v>
      </c>
      <c r="T46" s="46">
        <f t="shared" si="32"/>
        <v>16858.310000000001</v>
      </c>
      <c r="U46" s="46">
        <v>1537.36</v>
      </c>
      <c r="V46" s="46">
        <f t="shared" si="11"/>
        <v>18395.670000000002</v>
      </c>
      <c r="W46" s="46">
        <f t="shared" si="44"/>
        <v>43.79</v>
      </c>
      <c r="X46" s="46">
        <f t="shared" si="33"/>
        <v>333.75</v>
      </c>
      <c r="Y46" s="48">
        <f t="shared" si="13"/>
        <v>18729.420000000002</v>
      </c>
      <c r="Z46" s="46">
        <f t="shared" si="34"/>
        <v>128.89999999999998</v>
      </c>
      <c r="AA46" s="46">
        <v>11.69</v>
      </c>
      <c r="AB46" s="46">
        <f t="shared" si="14"/>
        <v>140.58999999999997</v>
      </c>
      <c r="AC46" s="46">
        <f t="shared" si="45"/>
        <v>0.33</v>
      </c>
      <c r="AD46" s="46">
        <f t="shared" si="35"/>
        <v>2.54</v>
      </c>
      <c r="AE46" s="48">
        <f t="shared" si="16"/>
        <v>143.12999999999997</v>
      </c>
      <c r="AF46" s="46">
        <f t="shared" si="36"/>
        <v>1696.6</v>
      </c>
      <c r="AG46" s="46">
        <v>154.26</v>
      </c>
      <c r="AH46" s="46">
        <f t="shared" si="17"/>
        <v>1850.86</v>
      </c>
      <c r="AI46" s="46">
        <f t="shared" si="46"/>
        <v>4.41</v>
      </c>
      <c r="AJ46" s="46">
        <f t="shared" si="37"/>
        <v>33.819999999999993</v>
      </c>
      <c r="AK46" s="48">
        <f t="shared" si="19"/>
        <v>1884.6799999999998</v>
      </c>
      <c r="AL46" s="46">
        <f t="shared" si="38"/>
        <v>53.940000000000005</v>
      </c>
      <c r="AM46" s="46">
        <v>4.71</v>
      </c>
      <c r="AN46" s="46">
        <f t="shared" si="20"/>
        <v>58.650000000000006</v>
      </c>
      <c r="AO46" s="46">
        <f t="shared" si="47"/>
        <v>0.14000000000000001</v>
      </c>
      <c r="AP46" s="46">
        <f t="shared" si="39"/>
        <v>1.06</v>
      </c>
      <c r="AQ46" s="48">
        <f t="shared" si="22"/>
        <v>59.710000000000008</v>
      </c>
      <c r="AR46" s="46">
        <f t="shared" si="40"/>
        <v>172.59</v>
      </c>
      <c r="AS46" s="46">
        <v>15.72</v>
      </c>
      <c r="AT46" s="46">
        <f t="shared" si="23"/>
        <v>188.31</v>
      </c>
      <c r="AU46" s="46">
        <f t="shared" si="48"/>
        <v>0.45</v>
      </c>
      <c r="AV46" s="46">
        <f t="shared" si="41"/>
        <v>3.45</v>
      </c>
      <c r="AW46" s="47">
        <f t="shared" si="25"/>
        <v>191.76</v>
      </c>
    </row>
    <row r="47" spans="2:55" x14ac:dyDescent="0.25">
      <c r="B47" s="43">
        <f t="shared" si="26"/>
        <v>45808</v>
      </c>
      <c r="C47" s="44">
        <v>31</v>
      </c>
      <c r="D47" s="45">
        <f>D46</f>
        <v>3.1600000000000003E-2</v>
      </c>
      <c r="E47" s="46">
        <f t="shared" si="3"/>
        <v>9332.0600000000013</v>
      </c>
      <c r="F47" s="46">
        <f t="shared" si="4"/>
        <v>288.28000000000003</v>
      </c>
      <c r="G47" s="47">
        <f t="shared" si="27"/>
        <v>9620.340000000002</v>
      </c>
      <c r="H47" s="46">
        <f t="shared" si="28"/>
        <v>72532.929999999993</v>
      </c>
      <c r="I47" s="46">
        <v>6334.59</v>
      </c>
      <c r="J47" s="46">
        <f t="shared" si="5"/>
        <v>78867.51999999999</v>
      </c>
      <c r="K47" s="46">
        <f t="shared" si="42"/>
        <v>194.67</v>
      </c>
      <c r="L47" s="46">
        <f t="shared" si="29"/>
        <v>1510.2300000000002</v>
      </c>
      <c r="M47" s="48">
        <f t="shared" si="7"/>
        <v>80377.749999999985</v>
      </c>
      <c r="N47" s="46">
        <f t="shared" si="30"/>
        <v>14241.350000000002</v>
      </c>
      <c r="O47" s="46">
        <v>1273.81</v>
      </c>
      <c r="P47" s="46">
        <f t="shared" si="8"/>
        <v>15515.160000000002</v>
      </c>
      <c r="Q47" s="46">
        <f t="shared" si="43"/>
        <v>38.22</v>
      </c>
      <c r="R47" s="46">
        <f t="shared" si="31"/>
        <v>296.21000000000004</v>
      </c>
      <c r="S47" s="48">
        <f t="shared" si="10"/>
        <v>15811.370000000003</v>
      </c>
      <c r="T47" s="46">
        <f t="shared" si="32"/>
        <v>18395.670000000002</v>
      </c>
      <c r="U47" s="46">
        <v>1537.44</v>
      </c>
      <c r="V47" s="46">
        <f t="shared" si="11"/>
        <v>19933.11</v>
      </c>
      <c r="W47" s="46">
        <f t="shared" si="44"/>
        <v>49.37</v>
      </c>
      <c r="X47" s="46">
        <f t="shared" si="33"/>
        <v>383.12</v>
      </c>
      <c r="Y47" s="48">
        <f t="shared" si="13"/>
        <v>20316.23</v>
      </c>
      <c r="Z47" s="46">
        <f t="shared" si="34"/>
        <v>140.58999999999997</v>
      </c>
      <c r="AA47" s="46">
        <v>11.69</v>
      </c>
      <c r="AB47" s="46">
        <f t="shared" si="14"/>
        <v>152.27999999999997</v>
      </c>
      <c r="AC47" s="46">
        <f t="shared" si="45"/>
        <v>0.38</v>
      </c>
      <c r="AD47" s="46">
        <f t="shared" si="35"/>
        <v>2.92</v>
      </c>
      <c r="AE47" s="48">
        <f t="shared" si="16"/>
        <v>155.19999999999996</v>
      </c>
      <c r="AF47" s="46">
        <f t="shared" si="36"/>
        <v>1850.86</v>
      </c>
      <c r="AG47" s="46">
        <v>154.26</v>
      </c>
      <c r="AH47" s="46">
        <f t="shared" si="17"/>
        <v>2005.12</v>
      </c>
      <c r="AI47" s="46">
        <f t="shared" si="46"/>
        <v>4.97</v>
      </c>
      <c r="AJ47" s="46">
        <f t="shared" si="37"/>
        <v>38.789999999999992</v>
      </c>
      <c r="AK47" s="48">
        <f t="shared" si="19"/>
        <v>2043.9099999999999</v>
      </c>
      <c r="AL47" s="46">
        <f t="shared" si="38"/>
        <v>58.650000000000006</v>
      </c>
      <c r="AM47" s="46">
        <v>4.58</v>
      </c>
      <c r="AN47" s="46">
        <f t="shared" si="20"/>
        <v>63.230000000000004</v>
      </c>
      <c r="AO47" s="46">
        <f t="shared" si="47"/>
        <v>0.16</v>
      </c>
      <c r="AP47" s="46">
        <f t="shared" si="39"/>
        <v>1.22</v>
      </c>
      <c r="AQ47" s="48">
        <f t="shared" si="22"/>
        <v>64.45</v>
      </c>
      <c r="AR47" s="46">
        <f t="shared" si="40"/>
        <v>188.31</v>
      </c>
      <c r="AS47" s="46">
        <v>15.69</v>
      </c>
      <c r="AT47" s="46">
        <f t="shared" si="23"/>
        <v>204</v>
      </c>
      <c r="AU47" s="46">
        <f t="shared" si="48"/>
        <v>0.51</v>
      </c>
      <c r="AV47" s="46">
        <f t="shared" si="41"/>
        <v>3.96</v>
      </c>
      <c r="AW47" s="47">
        <f t="shared" si="25"/>
        <v>207.96</v>
      </c>
    </row>
    <row r="48" spans="2:55" x14ac:dyDescent="0.25">
      <c r="B48" s="43">
        <f t="shared" si="26"/>
        <v>45838</v>
      </c>
      <c r="C48" s="44">
        <v>30</v>
      </c>
      <c r="D48" s="45">
        <f>D47</f>
        <v>3.1600000000000003E-2</v>
      </c>
      <c r="E48" s="46">
        <f t="shared" si="3"/>
        <v>9137.52</v>
      </c>
      <c r="F48" s="46">
        <f t="shared" si="4"/>
        <v>303.20999999999992</v>
      </c>
      <c r="G48" s="47">
        <f t="shared" si="27"/>
        <v>9440.73</v>
      </c>
      <c r="H48" s="46">
        <f t="shared" si="28"/>
        <v>78867.51999999999</v>
      </c>
      <c r="I48" s="46">
        <v>6181.45</v>
      </c>
      <c r="J48" s="46">
        <f t="shared" si="5"/>
        <v>85048.969999999987</v>
      </c>
      <c r="K48" s="46">
        <f t="shared" si="42"/>
        <v>204.84</v>
      </c>
      <c r="L48" s="46">
        <f t="shared" si="29"/>
        <v>1715.0700000000002</v>
      </c>
      <c r="M48" s="48">
        <f t="shared" si="7"/>
        <v>86764.04</v>
      </c>
      <c r="N48" s="46">
        <f t="shared" si="30"/>
        <v>15515.160000000002</v>
      </c>
      <c r="O48" s="46">
        <v>1217.43</v>
      </c>
      <c r="P48" s="46">
        <f t="shared" si="8"/>
        <v>16732.59</v>
      </c>
      <c r="Q48" s="46">
        <f t="shared" si="43"/>
        <v>40.299999999999997</v>
      </c>
      <c r="R48" s="46">
        <f t="shared" si="31"/>
        <v>336.51000000000005</v>
      </c>
      <c r="S48" s="48">
        <f t="shared" si="10"/>
        <v>17069.099999999999</v>
      </c>
      <c r="T48" s="46">
        <f t="shared" si="32"/>
        <v>19933.11</v>
      </c>
      <c r="U48" s="46">
        <v>1552.47</v>
      </c>
      <c r="V48" s="46">
        <f t="shared" si="11"/>
        <v>21485.58</v>
      </c>
      <c r="W48" s="46">
        <f t="shared" si="44"/>
        <v>51.77</v>
      </c>
      <c r="X48" s="46">
        <f t="shared" si="33"/>
        <v>434.89</v>
      </c>
      <c r="Y48" s="48">
        <f t="shared" si="13"/>
        <v>21920.47</v>
      </c>
      <c r="Z48" s="46">
        <f t="shared" si="34"/>
        <v>152.27999999999997</v>
      </c>
      <c r="AA48" s="46">
        <v>11.69</v>
      </c>
      <c r="AB48" s="46">
        <f t="shared" si="14"/>
        <v>163.96999999999997</v>
      </c>
      <c r="AC48" s="46">
        <f t="shared" si="45"/>
        <v>0.4</v>
      </c>
      <c r="AD48" s="46">
        <f t="shared" si="35"/>
        <v>3.32</v>
      </c>
      <c r="AE48" s="48">
        <f t="shared" si="16"/>
        <v>167.28999999999996</v>
      </c>
      <c r="AF48" s="46">
        <f t="shared" si="36"/>
        <v>2005.12</v>
      </c>
      <c r="AG48" s="46">
        <v>154.26</v>
      </c>
      <c r="AH48" s="46">
        <f t="shared" si="17"/>
        <v>2159.38</v>
      </c>
      <c r="AI48" s="46">
        <f t="shared" si="46"/>
        <v>5.21</v>
      </c>
      <c r="AJ48" s="46">
        <f t="shared" si="37"/>
        <v>43.999999999999993</v>
      </c>
      <c r="AK48" s="48">
        <f t="shared" si="19"/>
        <v>2203.38</v>
      </c>
      <c r="AL48" s="46">
        <f t="shared" si="38"/>
        <v>63.230000000000004</v>
      </c>
      <c r="AM48" s="46">
        <v>4.5500000000000007</v>
      </c>
      <c r="AN48" s="46">
        <f t="shared" si="20"/>
        <v>67.78</v>
      </c>
      <c r="AO48" s="46">
        <f t="shared" si="47"/>
        <v>0.16</v>
      </c>
      <c r="AP48" s="46">
        <f t="shared" si="39"/>
        <v>1.38</v>
      </c>
      <c r="AQ48" s="48">
        <f t="shared" si="22"/>
        <v>69.16</v>
      </c>
      <c r="AR48" s="46">
        <f t="shared" si="40"/>
        <v>204</v>
      </c>
      <c r="AS48" s="46">
        <v>15.67</v>
      </c>
      <c r="AT48" s="46">
        <f t="shared" si="23"/>
        <v>219.67</v>
      </c>
      <c r="AU48" s="46">
        <f t="shared" si="48"/>
        <v>0.53</v>
      </c>
      <c r="AV48" s="46">
        <f t="shared" si="41"/>
        <v>4.49</v>
      </c>
      <c r="AW48" s="47">
        <f t="shared" si="25"/>
        <v>224.16</v>
      </c>
    </row>
    <row r="49" spans="2:49" x14ac:dyDescent="0.25">
      <c r="B49" s="43">
        <f t="shared" si="26"/>
        <v>45869</v>
      </c>
      <c r="C49" s="44">
        <v>31</v>
      </c>
      <c r="D49" s="45">
        <v>2.9100000000000001E-2</v>
      </c>
      <c r="E49" s="46">
        <f t="shared" si="3"/>
        <v>9304.510000000002</v>
      </c>
      <c r="F49" s="46">
        <f t="shared" si="4"/>
        <v>311.11</v>
      </c>
      <c r="G49" s="47">
        <f t="shared" si="27"/>
        <v>9615.6200000000026</v>
      </c>
      <c r="H49" s="46">
        <f t="shared" si="28"/>
        <v>85048.969999999987</v>
      </c>
      <c r="I49" s="46">
        <v>6296.9100000000008</v>
      </c>
      <c r="J49" s="46">
        <f t="shared" si="5"/>
        <v>91345.87999999999</v>
      </c>
      <c r="K49" s="46">
        <f t="shared" si="42"/>
        <v>210.2</v>
      </c>
      <c r="L49" s="46">
        <f t="shared" si="29"/>
        <v>1925.2700000000002</v>
      </c>
      <c r="M49" s="48">
        <f t="shared" si="7"/>
        <v>93271.15</v>
      </c>
      <c r="N49" s="46">
        <f t="shared" si="30"/>
        <v>16732.59</v>
      </c>
      <c r="O49" s="46">
        <v>1260.49</v>
      </c>
      <c r="P49" s="46">
        <f t="shared" si="8"/>
        <v>17993.080000000002</v>
      </c>
      <c r="Q49" s="46">
        <f t="shared" si="43"/>
        <v>41.35</v>
      </c>
      <c r="R49" s="46">
        <f t="shared" si="31"/>
        <v>377.86000000000007</v>
      </c>
      <c r="S49" s="48">
        <f t="shared" si="10"/>
        <v>18370.940000000002</v>
      </c>
      <c r="T49" s="46">
        <f t="shared" si="32"/>
        <v>21485.58</v>
      </c>
      <c r="U49" s="46">
        <v>1559.8899999999999</v>
      </c>
      <c r="V49" s="46">
        <f t="shared" si="11"/>
        <v>23045.47</v>
      </c>
      <c r="W49" s="46">
        <f t="shared" si="44"/>
        <v>53.1</v>
      </c>
      <c r="X49" s="46">
        <f t="shared" si="33"/>
        <v>487.99</v>
      </c>
      <c r="Y49" s="48">
        <f t="shared" si="13"/>
        <v>23533.460000000003</v>
      </c>
      <c r="Z49" s="46">
        <f t="shared" si="34"/>
        <v>163.96999999999997</v>
      </c>
      <c r="AA49" s="46">
        <v>11.69</v>
      </c>
      <c r="AB49" s="46">
        <f t="shared" si="14"/>
        <v>175.65999999999997</v>
      </c>
      <c r="AC49" s="46">
        <f t="shared" si="45"/>
        <v>0.41</v>
      </c>
      <c r="AD49" s="46">
        <f t="shared" si="35"/>
        <v>3.73</v>
      </c>
      <c r="AE49" s="48">
        <f t="shared" si="16"/>
        <v>179.38999999999996</v>
      </c>
      <c r="AF49" s="46">
        <f t="shared" si="36"/>
        <v>2159.38</v>
      </c>
      <c r="AG49" s="46">
        <v>154.26</v>
      </c>
      <c r="AH49" s="46">
        <f t="shared" si="17"/>
        <v>2313.6400000000003</v>
      </c>
      <c r="AI49" s="46">
        <f t="shared" si="46"/>
        <v>5.34</v>
      </c>
      <c r="AJ49" s="46">
        <f t="shared" si="37"/>
        <v>49.339999999999989</v>
      </c>
      <c r="AK49" s="48">
        <f t="shared" si="19"/>
        <v>2362.9800000000005</v>
      </c>
      <c r="AL49" s="46">
        <f t="shared" si="38"/>
        <v>67.78</v>
      </c>
      <c r="AM49" s="46">
        <v>5.26</v>
      </c>
      <c r="AN49" s="46">
        <f t="shared" si="20"/>
        <v>73.040000000000006</v>
      </c>
      <c r="AO49" s="46">
        <f t="shared" si="47"/>
        <v>0.17</v>
      </c>
      <c r="AP49" s="46">
        <f t="shared" si="39"/>
        <v>1.5499999999999998</v>
      </c>
      <c r="AQ49" s="48">
        <f t="shared" si="22"/>
        <v>74.59</v>
      </c>
      <c r="AR49" s="46">
        <f t="shared" si="40"/>
        <v>219.67</v>
      </c>
      <c r="AS49" s="46">
        <v>16.009999999999998</v>
      </c>
      <c r="AT49" s="46">
        <f t="shared" si="23"/>
        <v>235.67999999999998</v>
      </c>
      <c r="AU49" s="46">
        <f t="shared" si="48"/>
        <v>0.54</v>
      </c>
      <c r="AV49" s="46">
        <f t="shared" si="41"/>
        <v>5.03</v>
      </c>
      <c r="AW49" s="47">
        <f t="shared" si="25"/>
        <v>240.70999999999998</v>
      </c>
    </row>
    <row r="50" spans="2:49" x14ac:dyDescent="0.25">
      <c r="B50" s="43">
        <f t="shared" si="26"/>
        <v>45900</v>
      </c>
      <c r="C50" s="44">
        <v>31</v>
      </c>
      <c r="D50" s="45">
        <v>2.9100000000000001E-2</v>
      </c>
      <c r="E50" s="46">
        <f t="shared" si="3"/>
        <v>8966.91</v>
      </c>
      <c r="F50" s="46">
        <f t="shared" si="4"/>
        <v>334.1</v>
      </c>
      <c r="G50" s="47">
        <f t="shared" si="27"/>
        <v>9301.01</v>
      </c>
      <c r="H50" s="46">
        <f t="shared" si="28"/>
        <v>91345.87999999999</v>
      </c>
      <c r="I50" s="46">
        <v>6020.11</v>
      </c>
      <c r="J50" s="46">
        <f t="shared" si="5"/>
        <v>97365.989999999991</v>
      </c>
      <c r="K50" s="46">
        <f t="shared" si="42"/>
        <v>225.76</v>
      </c>
      <c r="L50" s="46">
        <f t="shared" si="29"/>
        <v>2151.0300000000002</v>
      </c>
      <c r="M50" s="48">
        <f t="shared" si="7"/>
        <v>99517.01999999999</v>
      </c>
      <c r="N50" s="46">
        <f t="shared" si="30"/>
        <v>17993.080000000002</v>
      </c>
      <c r="O50" s="46">
        <v>1201.9000000000001</v>
      </c>
      <c r="P50" s="46">
        <f t="shared" si="8"/>
        <v>19194.980000000003</v>
      </c>
      <c r="Q50" s="46">
        <f t="shared" si="43"/>
        <v>44.47</v>
      </c>
      <c r="R50" s="46">
        <f t="shared" si="31"/>
        <v>422.33000000000004</v>
      </c>
      <c r="S50" s="48">
        <f t="shared" si="10"/>
        <v>19617.310000000005</v>
      </c>
      <c r="T50" s="46">
        <f t="shared" si="32"/>
        <v>23045.47</v>
      </c>
      <c r="U50" s="46">
        <v>1558.52</v>
      </c>
      <c r="V50" s="46">
        <f t="shared" si="11"/>
        <v>24603.99</v>
      </c>
      <c r="W50" s="46">
        <f t="shared" si="44"/>
        <v>56.96</v>
      </c>
      <c r="X50" s="46">
        <f t="shared" si="33"/>
        <v>544.95000000000005</v>
      </c>
      <c r="Y50" s="48">
        <f t="shared" si="13"/>
        <v>25148.940000000002</v>
      </c>
      <c r="Z50" s="46">
        <f t="shared" si="34"/>
        <v>175.65999999999997</v>
      </c>
      <c r="AA50" s="46">
        <v>11.69</v>
      </c>
      <c r="AB50" s="46">
        <f t="shared" si="14"/>
        <v>187.34999999999997</v>
      </c>
      <c r="AC50" s="46">
        <f t="shared" si="45"/>
        <v>0.43</v>
      </c>
      <c r="AD50" s="46">
        <f t="shared" si="35"/>
        <v>4.16</v>
      </c>
      <c r="AE50" s="48">
        <f t="shared" si="16"/>
        <v>191.50999999999996</v>
      </c>
      <c r="AF50" s="46">
        <f t="shared" si="36"/>
        <v>2313.6400000000003</v>
      </c>
      <c r="AG50" s="46">
        <v>154.26</v>
      </c>
      <c r="AH50" s="46">
        <f t="shared" si="17"/>
        <v>2467.9000000000005</v>
      </c>
      <c r="AI50" s="46">
        <f t="shared" si="46"/>
        <v>5.72</v>
      </c>
      <c r="AJ50" s="46">
        <f t="shared" si="37"/>
        <v>55.059999999999988</v>
      </c>
      <c r="AK50" s="48">
        <f t="shared" si="19"/>
        <v>2522.9600000000005</v>
      </c>
      <c r="AL50" s="46">
        <f t="shared" si="38"/>
        <v>73.040000000000006</v>
      </c>
      <c r="AM50" s="46">
        <v>4.71</v>
      </c>
      <c r="AN50" s="46">
        <f t="shared" si="20"/>
        <v>77.75</v>
      </c>
      <c r="AO50" s="46">
        <f t="shared" si="47"/>
        <v>0.18</v>
      </c>
      <c r="AP50" s="46">
        <f t="shared" si="39"/>
        <v>1.7299999999999998</v>
      </c>
      <c r="AQ50" s="48">
        <f t="shared" si="22"/>
        <v>79.48</v>
      </c>
      <c r="AR50" s="46">
        <f t="shared" si="40"/>
        <v>235.67999999999998</v>
      </c>
      <c r="AS50" s="46">
        <v>15.72</v>
      </c>
      <c r="AT50" s="46">
        <f t="shared" si="23"/>
        <v>251.39999999999998</v>
      </c>
      <c r="AU50" s="46">
        <f t="shared" si="48"/>
        <v>0.57999999999999996</v>
      </c>
      <c r="AV50" s="46">
        <f t="shared" si="41"/>
        <v>5.61</v>
      </c>
      <c r="AW50" s="47">
        <f t="shared" si="25"/>
        <v>257.01</v>
      </c>
    </row>
    <row r="51" spans="2:49" x14ac:dyDescent="0.25">
      <c r="B51" s="43">
        <f t="shared" si="26"/>
        <v>45930</v>
      </c>
      <c r="C51" s="44">
        <v>30</v>
      </c>
      <c r="D51" s="45">
        <f>D50</f>
        <v>2.9100000000000001E-2</v>
      </c>
      <c r="E51" s="46">
        <f t="shared" si="3"/>
        <v>9069.3900000000012</v>
      </c>
      <c r="F51" s="46">
        <f t="shared" si="4"/>
        <v>344.78</v>
      </c>
      <c r="G51" s="47">
        <f t="shared" si="27"/>
        <v>9414.1700000000019</v>
      </c>
      <c r="H51" s="46">
        <f t="shared" si="28"/>
        <v>97365.989999999991</v>
      </c>
      <c r="I51" s="46">
        <v>6125.59</v>
      </c>
      <c r="J51" s="46">
        <f t="shared" si="5"/>
        <v>103491.57999999999</v>
      </c>
      <c r="K51" s="46">
        <f t="shared" si="42"/>
        <v>232.88</v>
      </c>
      <c r="L51" s="46">
        <f t="shared" si="29"/>
        <v>2383.9100000000003</v>
      </c>
      <c r="M51" s="48">
        <f t="shared" si="7"/>
        <v>105875.48999999999</v>
      </c>
      <c r="N51" s="46">
        <f t="shared" si="30"/>
        <v>19194.980000000003</v>
      </c>
      <c r="O51" s="46">
        <v>1203.1199999999999</v>
      </c>
      <c r="P51" s="46">
        <f t="shared" si="8"/>
        <v>20398.100000000002</v>
      </c>
      <c r="Q51" s="46">
        <f>ROUND(SUM(N51*$D51*$C51/SUM($C$43:$C$54)),2)</f>
        <v>45.91</v>
      </c>
      <c r="R51" s="46">
        <f t="shared" si="31"/>
        <v>468.24</v>
      </c>
      <c r="S51" s="48">
        <f t="shared" si="10"/>
        <v>20866.340000000004</v>
      </c>
      <c r="T51" s="46">
        <f t="shared" si="32"/>
        <v>24603.99</v>
      </c>
      <c r="U51" s="46">
        <v>1554.47</v>
      </c>
      <c r="V51" s="46">
        <f t="shared" si="11"/>
        <v>26158.460000000003</v>
      </c>
      <c r="W51" s="46">
        <f t="shared" si="44"/>
        <v>58.85</v>
      </c>
      <c r="X51" s="46">
        <f t="shared" si="33"/>
        <v>603.80000000000007</v>
      </c>
      <c r="Y51" s="48">
        <f t="shared" si="13"/>
        <v>26762.260000000002</v>
      </c>
      <c r="Z51" s="46">
        <f t="shared" si="34"/>
        <v>187.34999999999997</v>
      </c>
      <c r="AA51" s="46">
        <v>11.69</v>
      </c>
      <c r="AB51" s="46">
        <f t="shared" si="14"/>
        <v>199.03999999999996</v>
      </c>
      <c r="AC51" s="46">
        <f t="shared" si="45"/>
        <v>0.45</v>
      </c>
      <c r="AD51" s="46">
        <f t="shared" si="35"/>
        <v>4.6100000000000003</v>
      </c>
      <c r="AE51" s="48">
        <f t="shared" si="16"/>
        <v>203.64999999999998</v>
      </c>
      <c r="AF51" s="46">
        <f t="shared" si="36"/>
        <v>2467.9000000000005</v>
      </c>
      <c r="AG51" s="46">
        <v>154.26</v>
      </c>
      <c r="AH51" s="46">
        <f t="shared" si="17"/>
        <v>2622.1600000000008</v>
      </c>
      <c r="AI51" s="46">
        <f t="shared" si="46"/>
        <v>5.9</v>
      </c>
      <c r="AJ51" s="46">
        <f t="shared" si="37"/>
        <v>60.959999999999987</v>
      </c>
      <c r="AK51" s="48">
        <f t="shared" si="19"/>
        <v>2683.1200000000008</v>
      </c>
      <c r="AL51" s="46">
        <f t="shared" si="38"/>
        <v>77.75</v>
      </c>
      <c r="AM51" s="46">
        <v>4.5600000000000005</v>
      </c>
      <c r="AN51" s="46">
        <f t="shared" si="20"/>
        <v>82.31</v>
      </c>
      <c r="AO51" s="46">
        <f t="shared" si="47"/>
        <v>0.19</v>
      </c>
      <c r="AP51" s="46">
        <f t="shared" si="39"/>
        <v>1.9199999999999997</v>
      </c>
      <c r="AQ51" s="48">
        <f t="shared" si="22"/>
        <v>84.23</v>
      </c>
      <c r="AR51" s="46">
        <f t="shared" si="40"/>
        <v>251.39999999999998</v>
      </c>
      <c r="AS51" s="46">
        <v>15.7</v>
      </c>
      <c r="AT51" s="46">
        <f t="shared" si="23"/>
        <v>267.09999999999997</v>
      </c>
      <c r="AU51" s="46">
        <f t="shared" si="48"/>
        <v>0.6</v>
      </c>
      <c r="AV51" s="46">
        <f t="shared" si="41"/>
        <v>6.21</v>
      </c>
      <c r="AW51" s="47">
        <f t="shared" si="25"/>
        <v>273.30999999999995</v>
      </c>
    </row>
    <row r="52" spans="2:49" x14ac:dyDescent="0.25">
      <c r="B52" s="43">
        <f t="shared" si="26"/>
        <v>45961</v>
      </c>
      <c r="C52" s="44">
        <v>31</v>
      </c>
      <c r="D52" s="45">
        <f>D51</f>
        <v>2.9100000000000001E-2</v>
      </c>
      <c r="E52" s="46">
        <f t="shared" si="3"/>
        <v>9297.1600000000017</v>
      </c>
      <c r="F52" s="46">
        <f t="shared" si="4"/>
        <v>378.67000000000007</v>
      </c>
      <c r="G52" s="47">
        <f t="shared" si="27"/>
        <v>9675.8300000000017</v>
      </c>
      <c r="H52" s="46">
        <f t="shared" si="28"/>
        <v>103491.57999999999</v>
      </c>
      <c r="I52" s="46">
        <v>6312.06</v>
      </c>
      <c r="J52" s="46">
        <f t="shared" si="5"/>
        <v>109803.63999999998</v>
      </c>
      <c r="K52" s="46">
        <f t="shared" si="42"/>
        <v>255.78</v>
      </c>
      <c r="L52" s="46">
        <f t="shared" si="29"/>
        <v>2639.6900000000005</v>
      </c>
      <c r="M52" s="48">
        <f t="shared" si="7"/>
        <v>112443.32999999999</v>
      </c>
      <c r="N52" s="46">
        <f t="shared" si="30"/>
        <v>20398.100000000002</v>
      </c>
      <c r="O52" s="46">
        <v>1211.05</v>
      </c>
      <c r="P52" s="46">
        <f t="shared" si="8"/>
        <v>21609.15</v>
      </c>
      <c r="Q52" s="46">
        <f t="shared" si="43"/>
        <v>50.41</v>
      </c>
      <c r="R52" s="46">
        <f t="shared" si="31"/>
        <v>518.65</v>
      </c>
      <c r="S52" s="48">
        <f t="shared" si="10"/>
        <v>22127.800000000003</v>
      </c>
      <c r="T52" s="46">
        <f t="shared" si="32"/>
        <v>26158.460000000003</v>
      </c>
      <c r="U52" s="46">
        <v>1587.2</v>
      </c>
      <c r="V52" s="46">
        <f t="shared" si="11"/>
        <v>27745.660000000003</v>
      </c>
      <c r="W52" s="46">
        <f t="shared" si="44"/>
        <v>64.650000000000006</v>
      </c>
      <c r="X52" s="46">
        <f t="shared" si="33"/>
        <v>668.45</v>
      </c>
      <c r="Y52" s="48">
        <f t="shared" si="13"/>
        <v>28414.110000000004</v>
      </c>
      <c r="Z52" s="46">
        <f t="shared" si="34"/>
        <v>199.03999999999996</v>
      </c>
      <c r="AA52" s="46">
        <v>11.69</v>
      </c>
      <c r="AB52" s="46">
        <f t="shared" si="14"/>
        <v>210.72999999999996</v>
      </c>
      <c r="AC52" s="46">
        <f t="shared" si="45"/>
        <v>0.49</v>
      </c>
      <c r="AD52" s="46">
        <f t="shared" si="35"/>
        <v>5.1000000000000005</v>
      </c>
      <c r="AE52" s="48">
        <f t="shared" si="16"/>
        <v>215.82999999999996</v>
      </c>
      <c r="AF52" s="46">
        <f t="shared" si="36"/>
        <v>2622.1600000000008</v>
      </c>
      <c r="AG52" s="46">
        <v>154.26</v>
      </c>
      <c r="AH52" s="46">
        <f t="shared" si="17"/>
        <v>2776.420000000001</v>
      </c>
      <c r="AI52" s="46">
        <f t="shared" si="46"/>
        <v>6.48</v>
      </c>
      <c r="AJ52" s="46">
        <f t="shared" si="37"/>
        <v>67.439999999999984</v>
      </c>
      <c r="AK52" s="48">
        <f t="shared" si="19"/>
        <v>2843.860000000001</v>
      </c>
      <c r="AL52" s="46">
        <f t="shared" si="38"/>
        <v>82.31</v>
      </c>
      <c r="AM52" s="46">
        <v>5.13</v>
      </c>
      <c r="AN52" s="46">
        <f t="shared" si="20"/>
        <v>87.44</v>
      </c>
      <c r="AO52" s="46">
        <f t="shared" si="47"/>
        <v>0.2</v>
      </c>
      <c r="AP52" s="46">
        <f t="shared" si="39"/>
        <v>2.1199999999999997</v>
      </c>
      <c r="AQ52" s="48">
        <f t="shared" si="22"/>
        <v>89.56</v>
      </c>
      <c r="AR52" s="46">
        <f t="shared" si="40"/>
        <v>267.09999999999997</v>
      </c>
      <c r="AS52" s="46">
        <v>15.77</v>
      </c>
      <c r="AT52" s="46">
        <f t="shared" si="23"/>
        <v>282.86999999999995</v>
      </c>
      <c r="AU52" s="46">
        <f t="shared" si="48"/>
        <v>0.66</v>
      </c>
      <c r="AV52" s="46">
        <f t="shared" si="41"/>
        <v>6.87</v>
      </c>
      <c r="AW52" s="47">
        <f t="shared" si="25"/>
        <v>289.73999999999995</v>
      </c>
    </row>
    <row r="53" spans="2:49" x14ac:dyDescent="0.25">
      <c r="B53" s="43">
        <f t="shared" si="26"/>
        <v>45991</v>
      </c>
      <c r="C53" s="44">
        <v>30</v>
      </c>
      <c r="D53" s="45">
        <f>D52</f>
        <v>2.9100000000000001E-2</v>
      </c>
      <c r="E53" s="46">
        <f t="shared" si="3"/>
        <v>8960.6999999999989</v>
      </c>
      <c r="F53" s="46">
        <f t="shared" si="4"/>
        <v>388.7</v>
      </c>
      <c r="G53" s="47">
        <f t="shared" si="27"/>
        <v>9349.4</v>
      </c>
      <c r="H53" s="46">
        <f t="shared" si="28"/>
        <v>109803.63999999998</v>
      </c>
      <c r="I53" s="46">
        <v>5979.2400000000007</v>
      </c>
      <c r="J53" s="46">
        <f t="shared" si="5"/>
        <v>115782.87999999999</v>
      </c>
      <c r="K53" s="46">
        <f t="shared" si="42"/>
        <v>262.63</v>
      </c>
      <c r="L53" s="46">
        <f t="shared" si="29"/>
        <v>2902.3200000000006</v>
      </c>
      <c r="M53" s="48">
        <f t="shared" si="7"/>
        <v>118685.2</v>
      </c>
      <c r="N53" s="46">
        <f t="shared" si="30"/>
        <v>21609.15</v>
      </c>
      <c r="O53" s="46">
        <v>1229.1499999999999</v>
      </c>
      <c r="P53" s="46">
        <f t="shared" si="8"/>
        <v>22838.300000000003</v>
      </c>
      <c r="Q53" s="46">
        <f t="shared" si="43"/>
        <v>51.68</v>
      </c>
      <c r="R53" s="46">
        <f t="shared" si="31"/>
        <v>570.32999999999993</v>
      </c>
      <c r="S53" s="48">
        <f t="shared" si="10"/>
        <v>23408.630000000005</v>
      </c>
      <c r="T53" s="46">
        <f t="shared" si="32"/>
        <v>27745.660000000003</v>
      </c>
      <c r="U53" s="46">
        <v>1566.75</v>
      </c>
      <c r="V53" s="46">
        <f t="shared" si="11"/>
        <v>29312.410000000003</v>
      </c>
      <c r="W53" s="46">
        <f t="shared" si="44"/>
        <v>66.36</v>
      </c>
      <c r="X53" s="46">
        <f t="shared" si="33"/>
        <v>734.81000000000006</v>
      </c>
      <c r="Y53" s="48">
        <f t="shared" si="13"/>
        <v>30047.220000000005</v>
      </c>
      <c r="Z53" s="46">
        <f t="shared" si="34"/>
        <v>210.72999999999996</v>
      </c>
      <c r="AA53" s="46">
        <v>11.69</v>
      </c>
      <c r="AB53" s="46">
        <f t="shared" si="14"/>
        <v>222.41999999999996</v>
      </c>
      <c r="AC53" s="46">
        <f t="shared" si="45"/>
        <v>0.5</v>
      </c>
      <c r="AD53" s="46">
        <f t="shared" si="35"/>
        <v>5.6000000000000005</v>
      </c>
      <c r="AE53" s="48">
        <f t="shared" si="16"/>
        <v>228.01999999999995</v>
      </c>
      <c r="AF53" s="46">
        <f t="shared" si="36"/>
        <v>2776.420000000001</v>
      </c>
      <c r="AG53" s="46">
        <v>154.26</v>
      </c>
      <c r="AH53" s="46">
        <f t="shared" si="17"/>
        <v>2930.6800000000012</v>
      </c>
      <c r="AI53" s="46">
        <f t="shared" si="46"/>
        <v>6.64</v>
      </c>
      <c r="AJ53" s="46">
        <f t="shared" si="37"/>
        <v>74.079999999999984</v>
      </c>
      <c r="AK53" s="48">
        <f t="shared" si="19"/>
        <v>3004.7600000000011</v>
      </c>
      <c r="AL53" s="46">
        <f t="shared" si="38"/>
        <v>87.44</v>
      </c>
      <c r="AM53" s="46">
        <v>3.8</v>
      </c>
      <c r="AN53" s="46">
        <f t="shared" si="20"/>
        <v>91.24</v>
      </c>
      <c r="AO53" s="46">
        <f t="shared" si="47"/>
        <v>0.21</v>
      </c>
      <c r="AP53" s="46">
        <f t="shared" si="39"/>
        <v>2.3299999999999996</v>
      </c>
      <c r="AQ53" s="48">
        <f t="shared" si="22"/>
        <v>93.57</v>
      </c>
      <c r="AR53" s="46">
        <f t="shared" si="40"/>
        <v>282.86999999999995</v>
      </c>
      <c r="AS53" s="46">
        <v>15.81</v>
      </c>
      <c r="AT53" s="46">
        <f t="shared" si="23"/>
        <v>298.67999999999995</v>
      </c>
      <c r="AU53" s="46">
        <f t="shared" si="48"/>
        <v>0.68</v>
      </c>
      <c r="AV53" s="46">
        <f t="shared" si="41"/>
        <v>7.55</v>
      </c>
      <c r="AW53" s="47">
        <f t="shared" si="25"/>
        <v>306.22999999999996</v>
      </c>
    </row>
    <row r="54" spans="2:49" x14ac:dyDescent="0.25">
      <c r="B54" s="49">
        <f t="shared" si="26"/>
        <v>46022</v>
      </c>
      <c r="C54" s="50">
        <v>31</v>
      </c>
      <c r="D54" s="51">
        <f>D53</f>
        <v>2.9100000000000001E-2</v>
      </c>
      <c r="E54" s="52">
        <f t="shared" si="3"/>
        <v>10130.460000000001</v>
      </c>
      <c r="F54" s="52">
        <f t="shared" si="4"/>
        <v>423.82000000000005</v>
      </c>
      <c r="G54" s="53">
        <f t="shared" si="27"/>
        <v>10554.28</v>
      </c>
      <c r="H54" s="52">
        <f t="shared" si="28"/>
        <v>115782.87999999999</v>
      </c>
      <c r="I54" s="52">
        <v>6969.25</v>
      </c>
      <c r="J54" s="52">
        <f t="shared" si="5"/>
        <v>122752.12999999999</v>
      </c>
      <c r="K54" s="52">
        <f>ROUND(SUM(H54*$D54*$C54/SUM($C$43:$C$54)),2)</f>
        <v>286.16000000000003</v>
      </c>
      <c r="L54" s="52">
        <f t="shared" si="29"/>
        <v>3188.4800000000005</v>
      </c>
      <c r="M54" s="54">
        <f t="shared" si="7"/>
        <v>125940.60999999999</v>
      </c>
      <c r="N54" s="52">
        <f t="shared" si="30"/>
        <v>22838.300000000003</v>
      </c>
      <c r="O54" s="52">
        <v>1392.41</v>
      </c>
      <c r="P54" s="52">
        <f t="shared" si="8"/>
        <v>24230.710000000003</v>
      </c>
      <c r="Q54" s="52">
        <f t="shared" si="43"/>
        <v>56.45</v>
      </c>
      <c r="R54" s="52">
        <f t="shared" si="31"/>
        <v>626.78</v>
      </c>
      <c r="S54" s="54">
        <f t="shared" si="10"/>
        <v>24857.49</v>
      </c>
      <c r="T54" s="52">
        <f t="shared" si="32"/>
        <v>29312.410000000003</v>
      </c>
      <c r="U54" s="52">
        <v>1581.26</v>
      </c>
      <c r="V54" s="52">
        <f t="shared" si="11"/>
        <v>30893.670000000002</v>
      </c>
      <c r="W54" s="52">
        <f t="shared" si="44"/>
        <v>72.45</v>
      </c>
      <c r="X54" s="52">
        <f t="shared" si="33"/>
        <v>807.2600000000001</v>
      </c>
      <c r="Y54" s="54">
        <f t="shared" si="13"/>
        <v>31700.93</v>
      </c>
      <c r="Z54" s="52">
        <f t="shared" si="34"/>
        <v>222.41999999999996</v>
      </c>
      <c r="AA54" s="52">
        <v>11.69</v>
      </c>
      <c r="AB54" s="52">
        <f t="shared" si="14"/>
        <v>234.10999999999996</v>
      </c>
      <c r="AC54" s="52">
        <f t="shared" si="45"/>
        <v>0.55000000000000004</v>
      </c>
      <c r="AD54" s="52">
        <f t="shared" si="35"/>
        <v>6.15</v>
      </c>
      <c r="AE54" s="54">
        <f t="shared" si="16"/>
        <v>240.25999999999996</v>
      </c>
      <c r="AF54" s="52">
        <f t="shared" si="36"/>
        <v>2930.6800000000012</v>
      </c>
      <c r="AG54" s="52">
        <v>154.26</v>
      </c>
      <c r="AH54" s="52">
        <f t="shared" si="17"/>
        <v>3084.9400000000014</v>
      </c>
      <c r="AI54" s="52">
        <f t="shared" si="46"/>
        <v>7.24</v>
      </c>
      <c r="AJ54" s="52">
        <f t="shared" si="37"/>
        <v>81.319999999999979</v>
      </c>
      <c r="AK54" s="54">
        <f t="shared" si="19"/>
        <v>3166.2600000000016</v>
      </c>
      <c r="AL54" s="52">
        <f t="shared" si="38"/>
        <v>91.24</v>
      </c>
      <c r="AM54" s="52">
        <v>5.7799999999999994</v>
      </c>
      <c r="AN54" s="52">
        <f t="shared" si="20"/>
        <v>97.02</v>
      </c>
      <c r="AO54" s="52">
        <f t="shared" si="47"/>
        <v>0.23</v>
      </c>
      <c r="AP54" s="52">
        <f t="shared" si="39"/>
        <v>2.5599999999999996</v>
      </c>
      <c r="AQ54" s="54">
        <f t="shared" si="22"/>
        <v>99.58</v>
      </c>
      <c r="AR54" s="52">
        <f t="shared" si="40"/>
        <v>298.67999999999995</v>
      </c>
      <c r="AS54" s="52">
        <v>15.81</v>
      </c>
      <c r="AT54" s="52">
        <f t="shared" si="23"/>
        <v>314.48999999999995</v>
      </c>
      <c r="AU54" s="52">
        <f t="shared" si="48"/>
        <v>0.74</v>
      </c>
      <c r="AV54" s="52">
        <f t="shared" si="41"/>
        <v>8.2899999999999991</v>
      </c>
      <c r="AW54" s="53">
        <f t="shared" si="25"/>
        <v>322.77999999999997</v>
      </c>
    </row>
    <row r="55" spans="2:49" x14ac:dyDescent="0.25">
      <c r="B55" s="43">
        <f t="shared" si="26"/>
        <v>46053</v>
      </c>
      <c r="C55" s="55">
        <v>31</v>
      </c>
      <c r="D55" s="45">
        <v>2.5499999999999998E-2</v>
      </c>
      <c r="E55" s="46">
        <f t="shared" si="3"/>
        <v>8342.0099999999984</v>
      </c>
      <c r="F55" s="46">
        <f t="shared" si="4"/>
        <v>393.32</v>
      </c>
      <c r="G55" s="47">
        <f t="shared" si="27"/>
        <v>8735.3299999999981</v>
      </c>
      <c r="H55" s="46">
        <f t="shared" si="28"/>
        <v>122752.12999999999</v>
      </c>
      <c r="I55" s="46">
        <v>5514.54</v>
      </c>
      <c r="J55" s="46">
        <f t="shared" si="5"/>
        <v>128266.66999999998</v>
      </c>
      <c r="K55" s="46">
        <f t="shared" ref="K55:K66" si="49">ROUND(SUM(H55*$D55*$C55/SUM($C$55:$C$66)),2)</f>
        <v>265.85000000000002</v>
      </c>
      <c r="L55" s="46">
        <f t="shared" si="29"/>
        <v>3454.3300000000004</v>
      </c>
      <c r="M55" s="48">
        <f t="shared" si="7"/>
        <v>131720.99999999997</v>
      </c>
      <c r="N55" s="46">
        <f t="shared" si="30"/>
        <v>24230.710000000003</v>
      </c>
      <c r="O55" s="46">
        <v>1057.8</v>
      </c>
      <c r="P55" s="46">
        <f t="shared" si="8"/>
        <v>25288.510000000002</v>
      </c>
      <c r="Q55" s="46">
        <f t="shared" ref="Q55:Q65" si="50">ROUND(SUM(N55*$D55*$C55/SUM($C$55:$C$66)),2)</f>
        <v>52.48</v>
      </c>
      <c r="R55" s="46">
        <f t="shared" si="31"/>
        <v>679.26</v>
      </c>
      <c r="S55" s="48">
        <f t="shared" si="10"/>
        <v>25967.77</v>
      </c>
      <c r="T55" s="46">
        <f t="shared" si="32"/>
        <v>30893.670000000002</v>
      </c>
      <c r="U55" s="46">
        <v>1582.98</v>
      </c>
      <c r="V55" s="46">
        <f t="shared" si="11"/>
        <v>32476.65</v>
      </c>
      <c r="W55" s="46">
        <f t="shared" ref="W55:W66" si="51">ROUND(SUM(T55*$D55*$C55/SUM($C$55:$C$66)),2)</f>
        <v>66.91</v>
      </c>
      <c r="X55" s="46">
        <f t="shared" si="33"/>
        <v>874.17000000000007</v>
      </c>
      <c r="Y55" s="48">
        <f t="shared" si="13"/>
        <v>33350.82</v>
      </c>
      <c r="Z55" s="46">
        <f t="shared" si="34"/>
        <v>234.10999999999996</v>
      </c>
      <c r="AA55" s="46">
        <v>11.69</v>
      </c>
      <c r="AB55" s="46">
        <f t="shared" si="14"/>
        <v>245.79999999999995</v>
      </c>
      <c r="AC55" s="46">
        <f t="shared" ref="AC55:AC66" si="52">ROUND(SUM(Z55*$D55*$C55/SUM($C$55:$C$66)),2)</f>
        <v>0.51</v>
      </c>
      <c r="AD55" s="46">
        <f t="shared" si="35"/>
        <v>6.66</v>
      </c>
      <c r="AE55" s="48">
        <f t="shared" si="16"/>
        <v>252.45999999999995</v>
      </c>
      <c r="AF55" s="46">
        <f t="shared" si="36"/>
        <v>3084.9400000000014</v>
      </c>
      <c r="AG55" s="46">
        <v>154.26</v>
      </c>
      <c r="AH55" s="46">
        <f t="shared" si="17"/>
        <v>3239.2000000000016</v>
      </c>
      <c r="AI55" s="46">
        <f t="shared" ref="AI55:AI66" si="53">ROUND(SUM(AF55*$D55*$C55/SUM($C$55:$C$66)),2)</f>
        <v>6.68</v>
      </c>
      <c r="AJ55" s="46">
        <f t="shared" si="37"/>
        <v>87.999999999999972</v>
      </c>
      <c r="AK55" s="48">
        <f t="shared" si="19"/>
        <v>3327.2000000000016</v>
      </c>
      <c r="AL55" s="46">
        <f t="shared" si="38"/>
        <v>97.02</v>
      </c>
      <c r="AM55" s="46">
        <v>4.9000000000000004</v>
      </c>
      <c r="AN55" s="46">
        <f t="shared" si="20"/>
        <v>101.92</v>
      </c>
      <c r="AO55" s="46">
        <f t="shared" ref="AO55:AO66" si="54">ROUND(SUM(AL55*$D55*$C55/SUM($C$55:$C$66)),2)</f>
        <v>0.21</v>
      </c>
      <c r="AP55" s="46">
        <f t="shared" si="39"/>
        <v>2.7699999999999996</v>
      </c>
      <c r="AQ55" s="48">
        <f t="shared" si="22"/>
        <v>104.69</v>
      </c>
      <c r="AR55" s="46">
        <f t="shared" si="40"/>
        <v>314.48999999999995</v>
      </c>
      <c r="AS55" s="46">
        <v>15.84</v>
      </c>
      <c r="AT55" s="46">
        <f t="shared" si="23"/>
        <v>330.32999999999993</v>
      </c>
      <c r="AU55" s="46">
        <f t="shared" ref="AU55:AU66" si="55">ROUND(SUM(AR55*$D55*$C55/SUM($C$55:$C$66)),2)</f>
        <v>0.68</v>
      </c>
      <c r="AV55" s="46">
        <f t="shared" si="41"/>
        <v>8.9699999999999989</v>
      </c>
      <c r="AW55" s="47">
        <f t="shared" si="25"/>
        <v>339.29999999999995</v>
      </c>
    </row>
    <row r="56" spans="2:49" x14ac:dyDescent="0.25">
      <c r="B56" s="43">
        <f t="shared" si="26"/>
        <v>46081</v>
      </c>
      <c r="C56" s="55">
        <v>28</v>
      </c>
      <c r="D56" s="45">
        <f t="shared" ref="D56:D66" si="56">D55</f>
        <v>2.5499999999999998E-2</v>
      </c>
      <c r="E56" s="46">
        <f t="shared" si="3"/>
        <v>8642.6500000000015</v>
      </c>
      <c r="F56" s="46">
        <f t="shared" si="4"/>
        <v>371.57999999999993</v>
      </c>
      <c r="G56" s="47">
        <f t="shared" si="27"/>
        <v>9014.2300000000014</v>
      </c>
      <c r="H56" s="46">
        <f t="shared" si="28"/>
        <v>128266.66999999998</v>
      </c>
      <c r="I56" s="46">
        <v>5749.9900000000007</v>
      </c>
      <c r="J56" s="46">
        <f t="shared" si="5"/>
        <v>134016.65999999997</v>
      </c>
      <c r="K56" s="46">
        <f t="shared" si="49"/>
        <v>250.91</v>
      </c>
      <c r="L56" s="46">
        <f t="shared" si="29"/>
        <v>3705.2400000000002</v>
      </c>
      <c r="M56" s="48">
        <f t="shared" si="7"/>
        <v>137721.89999999997</v>
      </c>
      <c r="N56" s="46">
        <f t="shared" si="30"/>
        <v>25288.510000000002</v>
      </c>
      <c r="O56" s="46">
        <v>1118.49</v>
      </c>
      <c r="P56" s="46">
        <f t="shared" si="8"/>
        <v>26407.000000000004</v>
      </c>
      <c r="Q56" s="46">
        <f t="shared" si="50"/>
        <v>49.47</v>
      </c>
      <c r="R56" s="46">
        <f t="shared" si="31"/>
        <v>728.73</v>
      </c>
      <c r="S56" s="48">
        <f t="shared" si="10"/>
        <v>27135.730000000003</v>
      </c>
      <c r="T56" s="46">
        <f t="shared" si="32"/>
        <v>32476.65</v>
      </c>
      <c r="U56" s="46">
        <v>1587.97</v>
      </c>
      <c r="V56" s="46">
        <f t="shared" si="11"/>
        <v>34064.620000000003</v>
      </c>
      <c r="W56" s="46">
        <f t="shared" si="51"/>
        <v>63.53</v>
      </c>
      <c r="X56" s="46">
        <f t="shared" si="33"/>
        <v>937.7</v>
      </c>
      <c r="Y56" s="48">
        <f t="shared" si="13"/>
        <v>35002.32</v>
      </c>
      <c r="Z56" s="46">
        <f t="shared" si="34"/>
        <v>245.79999999999995</v>
      </c>
      <c r="AA56" s="46">
        <v>11.69</v>
      </c>
      <c r="AB56" s="46">
        <f t="shared" si="14"/>
        <v>257.48999999999995</v>
      </c>
      <c r="AC56" s="46">
        <f t="shared" si="52"/>
        <v>0.48</v>
      </c>
      <c r="AD56" s="46">
        <f t="shared" si="35"/>
        <v>7.1400000000000006</v>
      </c>
      <c r="AE56" s="48">
        <f t="shared" si="16"/>
        <v>264.62999999999994</v>
      </c>
      <c r="AF56" s="46">
        <f t="shared" si="36"/>
        <v>3239.2000000000016</v>
      </c>
      <c r="AG56" s="46">
        <v>154.26</v>
      </c>
      <c r="AH56" s="46">
        <f t="shared" si="17"/>
        <v>3393.4600000000019</v>
      </c>
      <c r="AI56" s="46">
        <f t="shared" si="53"/>
        <v>6.34</v>
      </c>
      <c r="AJ56" s="46">
        <f t="shared" si="37"/>
        <v>94.339999999999975</v>
      </c>
      <c r="AK56" s="48">
        <f t="shared" si="19"/>
        <v>3487.800000000002</v>
      </c>
      <c r="AL56" s="46">
        <f t="shared" si="38"/>
        <v>101.92</v>
      </c>
      <c r="AM56" s="46">
        <v>4.42</v>
      </c>
      <c r="AN56" s="46">
        <f t="shared" si="20"/>
        <v>106.34</v>
      </c>
      <c r="AO56" s="46">
        <f t="shared" si="54"/>
        <v>0.2</v>
      </c>
      <c r="AP56" s="46">
        <f t="shared" si="39"/>
        <v>2.9699999999999998</v>
      </c>
      <c r="AQ56" s="48">
        <f t="shared" si="22"/>
        <v>109.31</v>
      </c>
      <c r="AR56" s="46">
        <f t="shared" si="40"/>
        <v>330.32999999999993</v>
      </c>
      <c r="AS56" s="46">
        <v>15.83</v>
      </c>
      <c r="AT56" s="46">
        <f t="shared" si="23"/>
        <v>346.15999999999991</v>
      </c>
      <c r="AU56" s="46">
        <f t="shared" si="55"/>
        <v>0.65</v>
      </c>
      <c r="AV56" s="46">
        <f t="shared" si="41"/>
        <v>9.6199999999999992</v>
      </c>
      <c r="AW56" s="47">
        <f t="shared" si="25"/>
        <v>355.77999999999992</v>
      </c>
    </row>
    <row r="57" spans="2:49" x14ac:dyDescent="0.25">
      <c r="B57" s="43">
        <f t="shared" si="26"/>
        <v>46112</v>
      </c>
      <c r="C57" s="55">
        <v>31</v>
      </c>
      <c r="D57" s="45">
        <f t="shared" si="56"/>
        <v>2.5499999999999998E-2</v>
      </c>
      <c r="E57" s="46">
        <f t="shared" si="3"/>
        <v>9683.4500000000007</v>
      </c>
      <c r="F57" s="46">
        <f t="shared" si="4"/>
        <v>430.11000000000007</v>
      </c>
      <c r="G57" s="47">
        <f t="shared" si="27"/>
        <v>10113.560000000001</v>
      </c>
      <c r="H57" s="46">
        <f t="shared" si="28"/>
        <v>134016.65999999997</v>
      </c>
      <c r="I57" s="46">
        <v>6578.4400000000005</v>
      </c>
      <c r="J57" s="46">
        <f t="shared" si="5"/>
        <v>140595.09999999998</v>
      </c>
      <c r="K57" s="46">
        <f>ROUND(SUM(H57*$D57*$C57/SUM($C$55:$C$66)),2)</f>
        <v>290.25</v>
      </c>
      <c r="L57" s="46">
        <f t="shared" si="29"/>
        <v>3995.4900000000002</v>
      </c>
      <c r="M57" s="48">
        <f t="shared" si="7"/>
        <v>144590.58999999997</v>
      </c>
      <c r="N57" s="46">
        <f t="shared" si="30"/>
        <v>26407.000000000004</v>
      </c>
      <c r="O57" s="46">
        <v>1313.32</v>
      </c>
      <c r="P57" s="46">
        <f t="shared" si="8"/>
        <v>27720.320000000003</v>
      </c>
      <c r="Q57" s="46">
        <f t="shared" si="50"/>
        <v>57.19</v>
      </c>
      <c r="R57" s="46">
        <f t="shared" si="31"/>
        <v>785.92000000000007</v>
      </c>
      <c r="S57" s="48">
        <f t="shared" si="10"/>
        <v>28506.240000000005</v>
      </c>
      <c r="T57" s="46">
        <f t="shared" si="32"/>
        <v>34064.620000000003</v>
      </c>
      <c r="U57" s="46">
        <v>1604.66</v>
      </c>
      <c r="V57" s="46">
        <f t="shared" si="11"/>
        <v>35669.280000000006</v>
      </c>
      <c r="W57" s="46">
        <f t="shared" si="51"/>
        <v>73.78</v>
      </c>
      <c r="X57" s="46">
        <f t="shared" si="33"/>
        <v>1011.48</v>
      </c>
      <c r="Y57" s="48">
        <f t="shared" si="13"/>
        <v>36680.760000000009</v>
      </c>
      <c r="Z57" s="46">
        <f t="shared" si="34"/>
        <v>257.48999999999995</v>
      </c>
      <c r="AA57" s="46">
        <v>11.69</v>
      </c>
      <c r="AB57" s="46">
        <f t="shared" si="14"/>
        <v>269.17999999999995</v>
      </c>
      <c r="AC57" s="46">
        <f t="shared" si="52"/>
        <v>0.56000000000000005</v>
      </c>
      <c r="AD57" s="46">
        <f t="shared" si="35"/>
        <v>7.7000000000000011</v>
      </c>
      <c r="AE57" s="48">
        <f t="shared" si="16"/>
        <v>276.87999999999994</v>
      </c>
      <c r="AF57" s="46">
        <f t="shared" si="36"/>
        <v>3393.4600000000019</v>
      </c>
      <c r="AG57" s="46">
        <v>154.26</v>
      </c>
      <c r="AH57" s="46">
        <f t="shared" si="17"/>
        <v>3547.7200000000021</v>
      </c>
      <c r="AI57" s="46">
        <f t="shared" si="53"/>
        <v>7.35</v>
      </c>
      <c r="AJ57" s="46">
        <f t="shared" si="37"/>
        <v>101.68999999999997</v>
      </c>
      <c r="AK57" s="48">
        <f t="shared" si="19"/>
        <v>3649.4100000000021</v>
      </c>
      <c r="AL57" s="46">
        <f t="shared" si="38"/>
        <v>106.34</v>
      </c>
      <c r="AM57" s="46">
        <v>5.21</v>
      </c>
      <c r="AN57" s="46">
        <f t="shared" si="20"/>
        <v>111.55</v>
      </c>
      <c r="AO57" s="46">
        <f t="shared" si="54"/>
        <v>0.23</v>
      </c>
      <c r="AP57" s="46">
        <f t="shared" si="39"/>
        <v>3.1999999999999997</v>
      </c>
      <c r="AQ57" s="48">
        <f t="shared" si="22"/>
        <v>114.75</v>
      </c>
      <c r="AR57" s="46">
        <f t="shared" si="40"/>
        <v>346.15999999999991</v>
      </c>
      <c r="AS57" s="46">
        <v>15.87</v>
      </c>
      <c r="AT57" s="46">
        <f t="shared" si="23"/>
        <v>362.02999999999992</v>
      </c>
      <c r="AU57" s="46">
        <f t="shared" si="55"/>
        <v>0.75</v>
      </c>
      <c r="AV57" s="46">
        <f t="shared" si="41"/>
        <v>10.37</v>
      </c>
      <c r="AW57" s="47">
        <f t="shared" si="25"/>
        <v>372.39999999999992</v>
      </c>
    </row>
    <row r="58" spans="2:49" x14ac:dyDescent="0.25">
      <c r="B58" s="43">
        <f t="shared" si="26"/>
        <v>46142</v>
      </c>
      <c r="C58" s="55">
        <v>30</v>
      </c>
      <c r="D58" s="45">
        <f t="shared" si="56"/>
        <v>2.5499999999999998E-2</v>
      </c>
      <c r="E58" s="46">
        <f t="shared" si="3"/>
        <v>9265.52</v>
      </c>
      <c r="F58" s="46">
        <f t="shared" si="4"/>
        <v>436.52000000000004</v>
      </c>
      <c r="G58" s="47">
        <f t="shared" si="27"/>
        <v>9702.0400000000009</v>
      </c>
      <c r="H58" s="46">
        <f t="shared" si="28"/>
        <v>140595.09999999998</v>
      </c>
      <c r="I58" s="46">
        <v>6232.3300000000008</v>
      </c>
      <c r="J58" s="46">
        <f t="shared" si="5"/>
        <v>146827.42999999996</v>
      </c>
      <c r="K58" s="46">
        <f t="shared" si="49"/>
        <v>294.67</v>
      </c>
      <c r="L58" s="46">
        <f t="shared" si="29"/>
        <v>4290.16</v>
      </c>
      <c r="M58" s="48">
        <f t="shared" si="7"/>
        <v>151117.58999999997</v>
      </c>
      <c r="N58" s="46">
        <f t="shared" si="30"/>
        <v>27720.320000000003</v>
      </c>
      <c r="O58" s="46">
        <v>1251.0899999999999</v>
      </c>
      <c r="P58" s="46">
        <f t="shared" si="8"/>
        <v>28971.410000000003</v>
      </c>
      <c r="Q58" s="46">
        <f>ROUND(SUM(N58*$D58*$C58/SUM($C$55:$C$66)),2)</f>
        <v>58.1</v>
      </c>
      <c r="R58" s="46">
        <f t="shared" si="31"/>
        <v>844.0200000000001</v>
      </c>
      <c r="S58" s="48">
        <f t="shared" si="10"/>
        <v>29815.430000000004</v>
      </c>
      <c r="T58" s="46">
        <f t="shared" si="32"/>
        <v>35669.280000000006</v>
      </c>
      <c r="U58" s="46">
        <v>1595.51</v>
      </c>
      <c r="V58" s="46">
        <f t="shared" si="11"/>
        <v>37264.790000000008</v>
      </c>
      <c r="W58" s="46">
        <f>ROUND(SUM(T58*$D58*$C58/SUM($C$55:$C$66)),2)</f>
        <v>74.760000000000005</v>
      </c>
      <c r="X58" s="46">
        <f t="shared" si="33"/>
        <v>1086.24</v>
      </c>
      <c r="Y58" s="48">
        <f t="shared" si="13"/>
        <v>38351.030000000006</v>
      </c>
      <c r="Z58" s="46">
        <f t="shared" si="34"/>
        <v>269.17999999999995</v>
      </c>
      <c r="AA58" s="46">
        <v>11.69</v>
      </c>
      <c r="AB58" s="46">
        <f t="shared" si="14"/>
        <v>280.86999999999995</v>
      </c>
      <c r="AC58" s="46">
        <f t="shared" si="52"/>
        <v>0.56000000000000005</v>
      </c>
      <c r="AD58" s="46">
        <f t="shared" si="35"/>
        <v>8.2600000000000016</v>
      </c>
      <c r="AE58" s="48">
        <f t="shared" si="16"/>
        <v>289.12999999999994</v>
      </c>
      <c r="AF58" s="46">
        <f t="shared" si="36"/>
        <v>3547.7200000000021</v>
      </c>
      <c r="AG58" s="46">
        <v>154.26</v>
      </c>
      <c r="AH58" s="46">
        <f t="shared" si="17"/>
        <v>3701.9800000000023</v>
      </c>
      <c r="AI58" s="46">
        <f t="shared" si="53"/>
        <v>7.44</v>
      </c>
      <c r="AJ58" s="46">
        <f t="shared" si="37"/>
        <v>109.12999999999997</v>
      </c>
      <c r="AK58" s="48">
        <f t="shared" si="19"/>
        <v>3811.1100000000024</v>
      </c>
      <c r="AL58" s="46">
        <f t="shared" si="38"/>
        <v>111.55</v>
      </c>
      <c r="AM58" s="46">
        <v>4.8099999999999996</v>
      </c>
      <c r="AN58" s="46">
        <f t="shared" si="20"/>
        <v>116.36</v>
      </c>
      <c r="AO58" s="46">
        <f t="shared" si="54"/>
        <v>0.23</v>
      </c>
      <c r="AP58" s="46">
        <f t="shared" si="39"/>
        <v>3.4299999999999997</v>
      </c>
      <c r="AQ58" s="48">
        <f t="shared" si="22"/>
        <v>119.78999999999999</v>
      </c>
      <c r="AR58" s="46">
        <f t="shared" si="40"/>
        <v>362.02999999999992</v>
      </c>
      <c r="AS58" s="46">
        <v>15.83</v>
      </c>
      <c r="AT58" s="46">
        <f t="shared" si="23"/>
        <v>377.8599999999999</v>
      </c>
      <c r="AU58" s="46">
        <f t="shared" si="55"/>
        <v>0.76</v>
      </c>
      <c r="AV58" s="46">
        <f t="shared" si="41"/>
        <v>11.129999999999999</v>
      </c>
      <c r="AW58" s="47">
        <f t="shared" si="25"/>
        <v>388.9899999999999</v>
      </c>
    </row>
    <row r="59" spans="2:49" x14ac:dyDescent="0.25">
      <c r="B59" s="43">
        <f t="shared" si="26"/>
        <v>46173</v>
      </c>
      <c r="C59" s="44">
        <v>31</v>
      </c>
      <c r="D59" s="45">
        <f t="shared" si="56"/>
        <v>2.5499999999999998E-2</v>
      </c>
      <c r="E59" s="46">
        <f t="shared" si="3"/>
        <v>8920.35</v>
      </c>
      <c r="F59" s="46">
        <f t="shared" si="4"/>
        <v>471.14</v>
      </c>
      <c r="G59" s="47">
        <f t="shared" si="27"/>
        <v>9391.49</v>
      </c>
      <c r="H59" s="46">
        <f t="shared" si="28"/>
        <v>146827.42999999996</v>
      </c>
      <c r="I59" s="46">
        <v>5965.61</v>
      </c>
      <c r="J59" s="46">
        <f t="shared" si="5"/>
        <v>152793.03999999995</v>
      </c>
      <c r="K59" s="46">
        <f t="shared" si="49"/>
        <v>317.99</v>
      </c>
      <c r="L59" s="46">
        <f t="shared" si="29"/>
        <v>4608.1499999999996</v>
      </c>
      <c r="M59" s="48">
        <f t="shared" si="7"/>
        <v>157401.18999999994</v>
      </c>
      <c r="N59" s="46">
        <f t="shared" si="30"/>
        <v>28971.410000000003</v>
      </c>
      <c r="O59" s="46">
        <v>1168.69</v>
      </c>
      <c r="P59" s="46">
        <f t="shared" si="8"/>
        <v>30140.100000000002</v>
      </c>
      <c r="Q59" s="46">
        <f t="shared" si="50"/>
        <v>62.74</v>
      </c>
      <c r="R59" s="46">
        <f t="shared" si="31"/>
        <v>906.7600000000001</v>
      </c>
      <c r="S59" s="48">
        <f t="shared" si="10"/>
        <v>31046.86</v>
      </c>
      <c r="T59" s="46">
        <f t="shared" si="32"/>
        <v>37264.790000000008</v>
      </c>
      <c r="U59" s="46">
        <v>1599.47</v>
      </c>
      <c r="V59" s="46">
        <f t="shared" si="11"/>
        <v>38864.260000000009</v>
      </c>
      <c r="W59" s="46">
        <f t="shared" si="51"/>
        <v>80.709999999999994</v>
      </c>
      <c r="X59" s="46">
        <f t="shared" si="33"/>
        <v>1166.95</v>
      </c>
      <c r="Y59" s="48">
        <f t="shared" si="13"/>
        <v>40031.210000000006</v>
      </c>
      <c r="Z59" s="46">
        <f t="shared" si="34"/>
        <v>280.86999999999995</v>
      </c>
      <c r="AA59" s="46">
        <v>11.69</v>
      </c>
      <c r="AB59" s="46">
        <f t="shared" si="14"/>
        <v>292.55999999999995</v>
      </c>
      <c r="AC59" s="46">
        <f t="shared" si="52"/>
        <v>0.61</v>
      </c>
      <c r="AD59" s="46">
        <f t="shared" si="35"/>
        <v>8.870000000000001</v>
      </c>
      <c r="AE59" s="48">
        <f t="shared" si="16"/>
        <v>301.42999999999995</v>
      </c>
      <c r="AF59" s="46">
        <f t="shared" si="36"/>
        <v>3701.9800000000023</v>
      </c>
      <c r="AG59" s="46">
        <v>154.26</v>
      </c>
      <c r="AH59" s="46">
        <f t="shared" si="17"/>
        <v>3856.2400000000025</v>
      </c>
      <c r="AI59" s="46">
        <f t="shared" si="53"/>
        <v>8.02</v>
      </c>
      <c r="AJ59" s="46">
        <f t="shared" si="37"/>
        <v>117.14999999999996</v>
      </c>
      <c r="AK59" s="48">
        <f t="shared" si="19"/>
        <v>3973.3900000000026</v>
      </c>
      <c r="AL59" s="46">
        <f t="shared" si="38"/>
        <v>116.36</v>
      </c>
      <c r="AM59" s="46">
        <v>4.79</v>
      </c>
      <c r="AN59" s="46">
        <f t="shared" si="20"/>
        <v>121.15</v>
      </c>
      <c r="AO59" s="46">
        <f t="shared" si="54"/>
        <v>0.25</v>
      </c>
      <c r="AP59" s="46">
        <f t="shared" si="39"/>
        <v>3.6799999999999997</v>
      </c>
      <c r="AQ59" s="48">
        <f t="shared" si="22"/>
        <v>124.83000000000001</v>
      </c>
      <c r="AR59" s="46">
        <f t="shared" si="40"/>
        <v>377.8599999999999</v>
      </c>
      <c r="AS59" s="46">
        <v>15.84</v>
      </c>
      <c r="AT59" s="46">
        <f t="shared" si="23"/>
        <v>393.69999999999987</v>
      </c>
      <c r="AU59" s="46">
        <f t="shared" si="55"/>
        <v>0.82</v>
      </c>
      <c r="AV59" s="46">
        <f t="shared" si="41"/>
        <v>11.95</v>
      </c>
      <c r="AW59" s="47">
        <f t="shared" si="25"/>
        <v>405.64999999999986</v>
      </c>
    </row>
    <row r="60" spans="2:49" x14ac:dyDescent="0.25">
      <c r="B60" s="56">
        <f t="shared" si="26"/>
        <v>46203</v>
      </c>
      <c r="C60" s="57">
        <v>30</v>
      </c>
      <c r="D60" s="58">
        <f t="shared" si="56"/>
        <v>2.5499999999999998E-2</v>
      </c>
      <c r="E60" s="59">
        <f t="shared" si="3"/>
        <v>9388.42</v>
      </c>
      <c r="F60" s="59">
        <f t="shared" si="4"/>
        <v>474.64</v>
      </c>
      <c r="G60" s="60">
        <f t="shared" si="27"/>
        <v>9863.06</v>
      </c>
      <c r="H60" s="59">
        <f t="shared" si="28"/>
        <v>152793.03999999995</v>
      </c>
      <c r="I60" s="59">
        <v>6346.5199999999995</v>
      </c>
      <c r="J60" s="59">
        <f t="shared" si="5"/>
        <v>159139.55999999994</v>
      </c>
      <c r="K60" s="59">
        <f t="shared" si="49"/>
        <v>320.24</v>
      </c>
      <c r="L60" s="59">
        <f t="shared" si="29"/>
        <v>4928.3899999999994</v>
      </c>
      <c r="M60" s="61">
        <f t="shared" si="7"/>
        <v>164067.94999999995</v>
      </c>
      <c r="N60" s="59">
        <f t="shared" si="30"/>
        <v>30140.100000000002</v>
      </c>
      <c r="O60" s="59">
        <v>1253.8599999999999</v>
      </c>
      <c r="P60" s="59">
        <f t="shared" si="8"/>
        <v>31393.960000000003</v>
      </c>
      <c r="Q60" s="59">
        <f t="shared" si="50"/>
        <v>63.17</v>
      </c>
      <c r="R60" s="59">
        <f t="shared" si="31"/>
        <v>969.93000000000006</v>
      </c>
      <c r="S60" s="61">
        <f t="shared" si="10"/>
        <v>32363.890000000003</v>
      </c>
      <c r="T60" s="59">
        <f t="shared" si="32"/>
        <v>38864.260000000009</v>
      </c>
      <c r="U60" s="59">
        <v>1602.42</v>
      </c>
      <c r="V60" s="59">
        <f t="shared" si="11"/>
        <v>40466.680000000008</v>
      </c>
      <c r="W60" s="59">
        <f t="shared" si="51"/>
        <v>81.459999999999994</v>
      </c>
      <c r="X60" s="59">
        <f t="shared" si="33"/>
        <v>1248.4100000000001</v>
      </c>
      <c r="Y60" s="61">
        <f t="shared" si="13"/>
        <v>41715.090000000011</v>
      </c>
      <c r="Z60" s="59">
        <f t="shared" si="34"/>
        <v>292.55999999999995</v>
      </c>
      <c r="AA60" s="59">
        <v>11.69</v>
      </c>
      <c r="AB60" s="59">
        <f t="shared" si="14"/>
        <v>304.24999999999994</v>
      </c>
      <c r="AC60" s="59">
        <f t="shared" si="52"/>
        <v>0.61</v>
      </c>
      <c r="AD60" s="59">
        <f t="shared" si="35"/>
        <v>9.48</v>
      </c>
      <c r="AE60" s="61">
        <f t="shared" si="16"/>
        <v>313.72999999999996</v>
      </c>
      <c r="AF60" s="59">
        <f t="shared" si="36"/>
        <v>3856.2400000000025</v>
      </c>
      <c r="AG60" s="59">
        <v>154.26</v>
      </c>
      <c r="AH60" s="59">
        <f t="shared" si="17"/>
        <v>4010.5000000000027</v>
      </c>
      <c r="AI60" s="59">
        <f t="shared" si="53"/>
        <v>8.08</v>
      </c>
      <c r="AJ60" s="59">
        <f t="shared" si="37"/>
        <v>125.22999999999996</v>
      </c>
      <c r="AK60" s="61">
        <f t="shared" si="19"/>
        <v>4135.7300000000023</v>
      </c>
      <c r="AL60" s="59">
        <f t="shared" si="38"/>
        <v>121.15</v>
      </c>
      <c r="AM60" s="59">
        <v>3.8199999999999994</v>
      </c>
      <c r="AN60" s="59">
        <f t="shared" si="20"/>
        <v>124.97</v>
      </c>
      <c r="AO60" s="59">
        <f t="shared" si="54"/>
        <v>0.25</v>
      </c>
      <c r="AP60" s="59">
        <f t="shared" si="39"/>
        <v>3.9299999999999997</v>
      </c>
      <c r="AQ60" s="61">
        <f t="shared" si="22"/>
        <v>128.9</v>
      </c>
      <c r="AR60" s="59">
        <f t="shared" si="40"/>
        <v>393.69999999999987</v>
      </c>
      <c r="AS60" s="59">
        <v>15.85</v>
      </c>
      <c r="AT60" s="59">
        <f t="shared" si="23"/>
        <v>409.5499999999999</v>
      </c>
      <c r="AU60" s="59">
        <f t="shared" si="55"/>
        <v>0.83</v>
      </c>
      <c r="AV60" s="59">
        <f t="shared" si="41"/>
        <v>12.78</v>
      </c>
      <c r="AW60" s="60">
        <f t="shared" si="25"/>
        <v>422.32999999999987</v>
      </c>
    </row>
    <row r="61" spans="2:49" x14ac:dyDescent="0.25">
      <c r="B61" s="43">
        <f t="shared" si="26"/>
        <v>46234</v>
      </c>
      <c r="C61" s="44">
        <v>31</v>
      </c>
      <c r="D61" s="45">
        <f t="shared" si="56"/>
        <v>2.5499999999999998E-2</v>
      </c>
      <c r="E61" s="46">
        <f t="shared" si="3"/>
        <v>9958.9799999999977</v>
      </c>
      <c r="F61" s="46">
        <f t="shared" si="4"/>
        <v>510.8</v>
      </c>
      <c r="G61" s="47">
        <f t="shared" si="27"/>
        <v>10469.779999999997</v>
      </c>
      <c r="H61" s="46">
        <f t="shared" si="28"/>
        <v>159139.55999999994</v>
      </c>
      <c r="I61" s="46">
        <v>6903.9</v>
      </c>
      <c r="J61" s="46">
        <f t="shared" si="5"/>
        <v>166043.45999999993</v>
      </c>
      <c r="K61" s="46">
        <f t="shared" si="49"/>
        <v>344.66</v>
      </c>
      <c r="L61" s="46">
        <f t="shared" si="29"/>
        <v>5273.0499999999993</v>
      </c>
      <c r="M61" s="48">
        <f t="shared" si="7"/>
        <v>171316.50999999992</v>
      </c>
      <c r="N61" s="46">
        <f t="shared" si="30"/>
        <v>31393.960000000003</v>
      </c>
      <c r="O61" s="46">
        <v>1361.7600000000002</v>
      </c>
      <c r="P61" s="46">
        <f t="shared" si="8"/>
        <v>32755.72</v>
      </c>
      <c r="Q61" s="46">
        <f t="shared" si="50"/>
        <v>67.989999999999995</v>
      </c>
      <c r="R61" s="46">
        <f t="shared" si="31"/>
        <v>1037.92</v>
      </c>
      <c r="S61" s="48">
        <f t="shared" si="10"/>
        <v>33793.64</v>
      </c>
      <c r="T61" s="46">
        <f t="shared" si="32"/>
        <v>40466.680000000008</v>
      </c>
      <c r="U61" s="46">
        <v>1506.4</v>
      </c>
      <c r="V61" s="46">
        <f t="shared" si="11"/>
        <v>41973.080000000009</v>
      </c>
      <c r="W61" s="46">
        <f t="shared" si="51"/>
        <v>87.64</v>
      </c>
      <c r="X61" s="46">
        <f t="shared" si="33"/>
        <v>1336.0500000000002</v>
      </c>
      <c r="Y61" s="48">
        <f t="shared" si="13"/>
        <v>43309.130000000012</v>
      </c>
      <c r="Z61" s="46">
        <f t="shared" si="34"/>
        <v>304.24999999999994</v>
      </c>
      <c r="AA61" s="46">
        <v>11.379999999999999</v>
      </c>
      <c r="AB61" s="46">
        <f t="shared" si="14"/>
        <v>315.62999999999994</v>
      </c>
      <c r="AC61" s="46">
        <f t="shared" si="52"/>
        <v>0.66</v>
      </c>
      <c r="AD61" s="46">
        <f t="shared" si="35"/>
        <v>10.14</v>
      </c>
      <c r="AE61" s="48">
        <f t="shared" si="16"/>
        <v>325.76999999999992</v>
      </c>
      <c r="AF61" s="46">
        <f t="shared" si="36"/>
        <v>4010.5000000000027</v>
      </c>
      <c r="AG61" s="46">
        <v>154.51999999999998</v>
      </c>
      <c r="AH61" s="46">
        <f t="shared" si="17"/>
        <v>4165.0200000000023</v>
      </c>
      <c r="AI61" s="46">
        <f t="shared" si="53"/>
        <v>8.69</v>
      </c>
      <c r="AJ61" s="46">
        <f t="shared" si="37"/>
        <v>133.91999999999996</v>
      </c>
      <c r="AK61" s="48">
        <f t="shared" si="19"/>
        <v>4298.9400000000023</v>
      </c>
      <c r="AL61" s="46">
        <f t="shared" si="38"/>
        <v>124.97</v>
      </c>
      <c r="AM61" s="46">
        <v>5.4600000000000009</v>
      </c>
      <c r="AN61" s="46">
        <f t="shared" si="20"/>
        <v>130.43</v>
      </c>
      <c r="AO61" s="46">
        <f t="shared" si="54"/>
        <v>0.27</v>
      </c>
      <c r="AP61" s="46">
        <f t="shared" si="39"/>
        <v>4.1999999999999993</v>
      </c>
      <c r="AQ61" s="48">
        <f t="shared" si="22"/>
        <v>134.63</v>
      </c>
      <c r="AR61" s="46">
        <f t="shared" si="40"/>
        <v>409.5499999999999</v>
      </c>
      <c r="AS61" s="46">
        <v>15.559999999999999</v>
      </c>
      <c r="AT61" s="46">
        <f t="shared" si="23"/>
        <v>425.1099999999999</v>
      </c>
      <c r="AU61" s="46">
        <f t="shared" si="55"/>
        <v>0.89</v>
      </c>
      <c r="AV61" s="46">
        <f t="shared" si="41"/>
        <v>13.67</v>
      </c>
      <c r="AW61" s="47">
        <f t="shared" si="25"/>
        <v>438.77999999999992</v>
      </c>
    </row>
    <row r="62" spans="2:49" x14ac:dyDescent="0.25">
      <c r="B62" s="43">
        <f t="shared" si="26"/>
        <v>46265</v>
      </c>
      <c r="C62" s="44">
        <v>31</v>
      </c>
      <c r="D62" s="45">
        <f t="shared" si="56"/>
        <v>2.5499999999999998E-2</v>
      </c>
      <c r="E62" s="46">
        <f t="shared" si="3"/>
        <v>9175.0499999999993</v>
      </c>
      <c r="F62" s="46">
        <f t="shared" si="4"/>
        <v>532.34999999999991</v>
      </c>
      <c r="G62" s="47">
        <f t="shared" si="27"/>
        <v>9707.4</v>
      </c>
      <c r="H62" s="46">
        <f t="shared" si="28"/>
        <v>166043.45999999993</v>
      </c>
      <c r="I62" s="46">
        <v>6209.63</v>
      </c>
      <c r="J62" s="46">
        <f t="shared" si="5"/>
        <v>172253.08999999994</v>
      </c>
      <c r="K62" s="46">
        <f t="shared" si="49"/>
        <v>359.61</v>
      </c>
      <c r="L62" s="46">
        <f t="shared" si="29"/>
        <v>5632.6599999999989</v>
      </c>
      <c r="M62" s="48">
        <f t="shared" si="7"/>
        <v>177885.74999999994</v>
      </c>
      <c r="N62" s="46">
        <f t="shared" si="30"/>
        <v>32755.72</v>
      </c>
      <c r="O62" s="46">
        <v>1229.3399999999997</v>
      </c>
      <c r="P62" s="46">
        <f t="shared" si="8"/>
        <v>33985.06</v>
      </c>
      <c r="Q62" s="46">
        <f t="shared" si="50"/>
        <v>70.94</v>
      </c>
      <c r="R62" s="46">
        <f t="shared" si="31"/>
        <v>1108.8600000000001</v>
      </c>
      <c r="S62" s="48">
        <f t="shared" si="10"/>
        <v>35093.919999999998</v>
      </c>
      <c r="T62" s="46">
        <f t="shared" si="32"/>
        <v>41973.080000000009</v>
      </c>
      <c r="U62" s="46">
        <v>1549.6200000000001</v>
      </c>
      <c r="V62" s="46">
        <f t="shared" si="11"/>
        <v>43522.700000000012</v>
      </c>
      <c r="W62" s="46">
        <f t="shared" si="51"/>
        <v>90.9</v>
      </c>
      <c r="X62" s="46">
        <f t="shared" si="33"/>
        <v>1426.9500000000003</v>
      </c>
      <c r="Y62" s="48">
        <f t="shared" si="13"/>
        <v>44949.650000000009</v>
      </c>
      <c r="Z62" s="46">
        <f t="shared" si="34"/>
        <v>315.62999999999994</v>
      </c>
      <c r="AA62" s="46">
        <v>11.69</v>
      </c>
      <c r="AB62" s="46">
        <f t="shared" si="14"/>
        <v>327.31999999999994</v>
      </c>
      <c r="AC62" s="46">
        <f t="shared" si="52"/>
        <v>0.68</v>
      </c>
      <c r="AD62" s="46">
        <f t="shared" si="35"/>
        <v>10.82</v>
      </c>
      <c r="AE62" s="48">
        <f t="shared" si="16"/>
        <v>338.13999999999993</v>
      </c>
      <c r="AF62" s="46">
        <f t="shared" si="36"/>
        <v>4165.0200000000023</v>
      </c>
      <c r="AG62" s="46">
        <v>154.26</v>
      </c>
      <c r="AH62" s="46">
        <f t="shared" si="17"/>
        <v>4319.2800000000025</v>
      </c>
      <c r="AI62" s="46">
        <f t="shared" si="53"/>
        <v>9.02</v>
      </c>
      <c r="AJ62" s="46">
        <f t="shared" si="37"/>
        <v>142.93999999999997</v>
      </c>
      <c r="AK62" s="48">
        <f t="shared" si="19"/>
        <v>4462.2200000000021</v>
      </c>
      <c r="AL62" s="46">
        <f t="shared" si="38"/>
        <v>130.43</v>
      </c>
      <c r="AM62" s="46">
        <v>4.7099999999999991</v>
      </c>
      <c r="AN62" s="46">
        <f t="shared" si="20"/>
        <v>135.14000000000001</v>
      </c>
      <c r="AO62" s="46">
        <f t="shared" si="54"/>
        <v>0.28000000000000003</v>
      </c>
      <c r="AP62" s="46">
        <f t="shared" si="39"/>
        <v>4.4799999999999995</v>
      </c>
      <c r="AQ62" s="48">
        <f t="shared" si="22"/>
        <v>139.62</v>
      </c>
      <c r="AR62" s="46">
        <f t="shared" si="40"/>
        <v>425.1099999999999</v>
      </c>
      <c r="AS62" s="46">
        <v>15.799999999999999</v>
      </c>
      <c r="AT62" s="46">
        <f t="shared" si="23"/>
        <v>440.90999999999991</v>
      </c>
      <c r="AU62" s="46">
        <f t="shared" si="55"/>
        <v>0.92</v>
      </c>
      <c r="AV62" s="46">
        <f t="shared" si="41"/>
        <v>14.59</v>
      </c>
      <c r="AW62" s="47">
        <f t="shared" si="25"/>
        <v>455.49999999999989</v>
      </c>
    </row>
    <row r="63" spans="2:49" x14ac:dyDescent="0.25">
      <c r="B63" s="43">
        <f t="shared" si="26"/>
        <v>46295</v>
      </c>
      <c r="C63" s="44">
        <v>30</v>
      </c>
      <c r="D63" s="45">
        <f t="shared" si="56"/>
        <v>2.5499999999999998E-2</v>
      </c>
      <c r="E63" s="46">
        <f t="shared" si="3"/>
        <v>9180.3700000000008</v>
      </c>
      <c r="F63" s="46">
        <f t="shared" si="4"/>
        <v>534.41</v>
      </c>
      <c r="G63" s="47">
        <f t="shared" si="27"/>
        <v>9714.7800000000007</v>
      </c>
      <c r="H63" s="46">
        <f t="shared" si="28"/>
        <v>172253.08999999994</v>
      </c>
      <c r="I63" s="46">
        <v>6213.9900000000007</v>
      </c>
      <c r="J63" s="46">
        <f t="shared" si="5"/>
        <v>178467.07999999993</v>
      </c>
      <c r="K63" s="46">
        <f t="shared" si="49"/>
        <v>361.02</v>
      </c>
      <c r="L63" s="46">
        <f t="shared" si="29"/>
        <v>5993.6799999999985</v>
      </c>
      <c r="M63" s="48">
        <f t="shared" si="7"/>
        <v>184460.75999999992</v>
      </c>
      <c r="N63" s="46">
        <f t="shared" si="30"/>
        <v>33985.06</v>
      </c>
      <c r="O63" s="46">
        <v>1230.3399999999999</v>
      </c>
      <c r="P63" s="46">
        <f t="shared" si="8"/>
        <v>35215.399999999994</v>
      </c>
      <c r="Q63" s="46">
        <f t="shared" si="50"/>
        <v>71.23</v>
      </c>
      <c r="R63" s="46">
        <f t="shared" si="31"/>
        <v>1180.0900000000001</v>
      </c>
      <c r="S63" s="48">
        <f t="shared" si="10"/>
        <v>36395.489999999991</v>
      </c>
      <c r="T63" s="46">
        <f t="shared" si="32"/>
        <v>43522.700000000012</v>
      </c>
      <c r="U63" s="46">
        <v>1549.5599999999997</v>
      </c>
      <c r="V63" s="46">
        <f t="shared" si="11"/>
        <v>45072.260000000009</v>
      </c>
      <c r="W63" s="46">
        <f t="shared" si="51"/>
        <v>91.22</v>
      </c>
      <c r="X63" s="46">
        <f t="shared" si="33"/>
        <v>1518.1700000000003</v>
      </c>
      <c r="Y63" s="48">
        <f t="shared" si="13"/>
        <v>46590.430000000008</v>
      </c>
      <c r="Z63" s="46">
        <f t="shared" si="34"/>
        <v>327.31999999999994</v>
      </c>
      <c r="AA63" s="46">
        <v>11.69</v>
      </c>
      <c r="AB63" s="46">
        <f t="shared" si="14"/>
        <v>339.00999999999993</v>
      </c>
      <c r="AC63" s="46">
        <f t="shared" si="52"/>
        <v>0.69</v>
      </c>
      <c r="AD63" s="46">
        <f t="shared" si="35"/>
        <v>11.51</v>
      </c>
      <c r="AE63" s="48">
        <f t="shared" si="16"/>
        <v>350.51999999999992</v>
      </c>
      <c r="AF63" s="46">
        <f t="shared" si="36"/>
        <v>4319.2800000000025</v>
      </c>
      <c r="AG63" s="46">
        <v>154.26</v>
      </c>
      <c r="AH63" s="46">
        <f t="shared" si="17"/>
        <v>4473.5400000000027</v>
      </c>
      <c r="AI63" s="46">
        <f t="shared" si="53"/>
        <v>9.0500000000000007</v>
      </c>
      <c r="AJ63" s="46">
        <f t="shared" si="37"/>
        <v>151.98999999999998</v>
      </c>
      <c r="AK63" s="48">
        <f t="shared" si="19"/>
        <v>4625.5300000000025</v>
      </c>
      <c r="AL63" s="46">
        <f t="shared" si="38"/>
        <v>135.14000000000001</v>
      </c>
      <c r="AM63" s="46">
        <v>4.72</v>
      </c>
      <c r="AN63" s="46">
        <f t="shared" si="20"/>
        <v>139.86000000000001</v>
      </c>
      <c r="AO63" s="46">
        <f t="shared" si="54"/>
        <v>0.28000000000000003</v>
      </c>
      <c r="AP63" s="46">
        <f t="shared" si="39"/>
        <v>4.76</v>
      </c>
      <c r="AQ63" s="48">
        <f t="shared" si="22"/>
        <v>144.62</v>
      </c>
      <c r="AR63" s="46">
        <f t="shared" si="40"/>
        <v>440.90999999999991</v>
      </c>
      <c r="AS63" s="46">
        <v>15.810000000000002</v>
      </c>
      <c r="AT63" s="46">
        <f t="shared" si="23"/>
        <v>456.71999999999991</v>
      </c>
      <c r="AU63" s="46">
        <f t="shared" si="55"/>
        <v>0.92</v>
      </c>
      <c r="AV63" s="46">
        <f t="shared" si="41"/>
        <v>15.51</v>
      </c>
      <c r="AW63" s="47">
        <f t="shared" si="25"/>
        <v>472.2299999999999</v>
      </c>
    </row>
    <row r="64" spans="2:49" x14ac:dyDescent="0.25">
      <c r="B64" s="43">
        <f t="shared" si="26"/>
        <v>46326</v>
      </c>
      <c r="C64" s="44">
        <v>31</v>
      </c>
      <c r="D64" s="45">
        <f t="shared" si="56"/>
        <v>2.5499999999999998E-2</v>
      </c>
      <c r="E64" s="46">
        <f t="shared" si="3"/>
        <v>9185.65</v>
      </c>
      <c r="F64" s="46">
        <f t="shared" si="4"/>
        <v>572.12</v>
      </c>
      <c r="G64" s="47">
        <f t="shared" si="27"/>
        <v>9757.77</v>
      </c>
      <c r="H64" s="46">
        <f t="shared" si="28"/>
        <v>178467.07999999993</v>
      </c>
      <c r="I64" s="46">
        <v>6218.3399999999992</v>
      </c>
      <c r="J64" s="46">
        <f t="shared" si="5"/>
        <v>184685.41999999993</v>
      </c>
      <c r="K64" s="46">
        <f t="shared" si="49"/>
        <v>386.52</v>
      </c>
      <c r="L64" s="46">
        <f t="shared" si="29"/>
        <v>6380.1999999999989</v>
      </c>
      <c r="M64" s="48">
        <f t="shared" si="7"/>
        <v>191065.61999999994</v>
      </c>
      <c r="N64" s="46">
        <f t="shared" si="30"/>
        <v>35215.399999999994</v>
      </c>
      <c r="O64" s="46">
        <v>1231.33</v>
      </c>
      <c r="P64" s="46">
        <f t="shared" si="8"/>
        <v>36446.729999999996</v>
      </c>
      <c r="Q64" s="46">
        <f t="shared" si="50"/>
        <v>76.27</v>
      </c>
      <c r="R64" s="46">
        <f t="shared" si="31"/>
        <v>1256.3600000000001</v>
      </c>
      <c r="S64" s="48">
        <f t="shared" si="10"/>
        <v>37703.089999999997</v>
      </c>
      <c r="T64" s="46">
        <f t="shared" si="32"/>
        <v>45072.260000000009</v>
      </c>
      <c r="U64" s="46">
        <v>1549.53</v>
      </c>
      <c r="V64" s="46">
        <f t="shared" si="11"/>
        <v>46621.790000000008</v>
      </c>
      <c r="W64" s="46">
        <f t="shared" si="51"/>
        <v>97.62</v>
      </c>
      <c r="X64" s="46">
        <f t="shared" si="33"/>
        <v>1615.7900000000004</v>
      </c>
      <c r="Y64" s="48">
        <f t="shared" si="13"/>
        <v>48237.580000000009</v>
      </c>
      <c r="Z64" s="46">
        <f t="shared" si="34"/>
        <v>339.00999999999993</v>
      </c>
      <c r="AA64" s="46">
        <v>11.69</v>
      </c>
      <c r="AB64" s="46">
        <f t="shared" si="14"/>
        <v>350.69999999999993</v>
      </c>
      <c r="AC64" s="46">
        <f t="shared" si="52"/>
        <v>0.73</v>
      </c>
      <c r="AD64" s="46">
        <f t="shared" si="35"/>
        <v>12.24</v>
      </c>
      <c r="AE64" s="48">
        <f t="shared" si="16"/>
        <v>362.93999999999994</v>
      </c>
      <c r="AF64" s="46">
        <f t="shared" si="36"/>
        <v>4473.5400000000027</v>
      </c>
      <c r="AG64" s="46">
        <v>154.26</v>
      </c>
      <c r="AH64" s="46">
        <f t="shared" si="17"/>
        <v>4627.8000000000029</v>
      </c>
      <c r="AI64" s="46">
        <f t="shared" si="53"/>
        <v>9.69</v>
      </c>
      <c r="AJ64" s="46">
        <f t="shared" si="37"/>
        <v>161.67999999999998</v>
      </c>
      <c r="AK64" s="48">
        <f t="shared" si="19"/>
        <v>4789.4800000000032</v>
      </c>
      <c r="AL64" s="46">
        <f t="shared" si="38"/>
        <v>139.86000000000001</v>
      </c>
      <c r="AM64" s="46">
        <v>4.7</v>
      </c>
      <c r="AN64" s="46">
        <f t="shared" si="20"/>
        <v>144.56</v>
      </c>
      <c r="AO64" s="46">
        <f t="shared" si="54"/>
        <v>0.3</v>
      </c>
      <c r="AP64" s="46">
        <f t="shared" si="39"/>
        <v>5.0599999999999996</v>
      </c>
      <c r="AQ64" s="48">
        <f t="shared" si="22"/>
        <v>149.62</v>
      </c>
      <c r="AR64" s="46">
        <f t="shared" si="40"/>
        <v>456.71999999999991</v>
      </c>
      <c r="AS64" s="46">
        <v>15.8</v>
      </c>
      <c r="AT64" s="46">
        <f t="shared" si="23"/>
        <v>472.51999999999992</v>
      </c>
      <c r="AU64" s="46">
        <f t="shared" si="55"/>
        <v>0.99</v>
      </c>
      <c r="AV64" s="46">
        <f t="shared" si="41"/>
        <v>16.5</v>
      </c>
      <c r="AW64" s="47">
        <f t="shared" si="25"/>
        <v>489.01999999999992</v>
      </c>
    </row>
    <row r="65" spans="2:49" x14ac:dyDescent="0.25">
      <c r="B65" s="43">
        <f t="shared" si="26"/>
        <v>46356</v>
      </c>
      <c r="C65" s="44">
        <v>30</v>
      </c>
      <c r="D65" s="45">
        <f t="shared" si="56"/>
        <v>2.5499999999999998E-2</v>
      </c>
      <c r="E65" s="46">
        <f>+I65+O65+U65+AA65+AG65+AM65+AS65</f>
        <v>9190.9600000000009</v>
      </c>
      <c r="F65" s="46">
        <f t="shared" si="4"/>
        <v>572.91</v>
      </c>
      <c r="G65" s="47">
        <f t="shared" si="27"/>
        <v>9763.8700000000008</v>
      </c>
      <c r="H65" s="46">
        <f t="shared" si="28"/>
        <v>184685.41999999993</v>
      </c>
      <c r="I65" s="46">
        <v>6222.6900000000005</v>
      </c>
      <c r="J65" s="46">
        <f t="shared" si="5"/>
        <v>190908.10999999993</v>
      </c>
      <c r="K65" s="46">
        <f t="shared" si="49"/>
        <v>387.08</v>
      </c>
      <c r="L65" s="46">
        <f t="shared" si="29"/>
        <v>6767.2799999999988</v>
      </c>
      <c r="M65" s="48">
        <f t="shared" si="7"/>
        <v>197675.38999999993</v>
      </c>
      <c r="N65" s="46">
        <f t="shared" si="30"/>
        <v>36446.729999999996</v>
      </c>
      <c r="O65" s="46">
        <v>1232.3</v>
      </c>
      <c r="P65" s="46">
        <f t="shared" si="8"/>
        <v>37679.03</v>
      </c>
      <c r="Q65" s="46">
        <f t="shared" si="50"/>
        <v>76.39</v>
      </c>
      <c r="R65" s="46">
        <f t="shared" si="31"/>
        <v>1332.7500000000002</v>
      </c>
      <c r="S65" s="48">
        <f t="shared" si="10"/>
        <v>39011.78</v>
      </c>
      <c r="T65" s="46">
        <f t="shared" si="32"/>
        <v>46621.790000000008</v>
      </c>
      <c r="U65" s="46">
        <v>1549.49</v>
      </c>
      <c r="V65" s="46">
        <f t="shared" si="11"/>
        <v>48171.280000000006</v>
      </c>
      <c r="W65" s="46">
        <f t="shared" si="51"/>
        <v>97.71</v>
      </c>
      <c r="X65" s="46">
        <f t="shared" si="33"/>
        <v>1713.5000000000005</v>
      </c>
      <c r="Y65" s="48">
        <f t="shared" si="13"/>
        <v>49884.780000000006</v>
      </c>
      <c r="Z65" s="46">
        <f t="shared" si="34"/>
        <v>350.69999999999993</v>
      </c>
      <c r="AA65" s="46">
        <v>11.69</v>
      </c>
      <c r="AB65" s="46">
        <f t="shared" si="14"/>
        <v>362.38999999999993</v>
      </c>
      <c r="AC65" s="46">
        <f t="shared" si="52"/>
        <v>0.74</v>
      </c>
      <c r="AD65" s="46">
        <f t="shared" si="35"/>
        <v>12.98</v>
      </c>
      <c r="AE65" s="48">
        <f t="shared" si="16"/>
        <v>375.36999999999995</v>
      </c>
      <c r="AF65" s="46">
        <f t="shared" si="36"/>
        <v>4627.8000000000029</v>
      </c>
      <c r="AG65" s="46">
        <v>154.26</v>
      </c>
      <c r="AH65" s="46">
        <f t="shared" si="17"/>
        <v>4782.0600000000031</v>
      </c>
      <c r="AI65" s="46">
        <f t="shared" si="53"/>
        <v>9.6999999999999993</v>
      </c>
      <c r="AJ65" s="46">
        <f t="shared" si="37"/>
        <v>171.37999999999997</v>
      </c>
      <c r="AK65" s="48">
        <f t="shared" si="19"/>
        <v>4953.4400000000032</v>
      </c>
      <c r="AL65" s="46">
        <f t="shared" si="38"/>
        <v>144.56</v>
      </c>
      <c r="AM65" s="46">
        <v>4.71</v>
      </c>
      <c r="AN65" s="46">
        <f t="shared" si="20"/>
        <v>149.27000000000001</v>
      </c>
      <c r="AO65" s="46">
        <f t="shared" si="54"/>
        <v>0.3</v>
      </c>
      <c r="AP65" s="46">
        <f t="shared" si="39"/>
        <v>5.3599999999999994</v>
      </c>
      <c r="AQ65" s="48">
        <f t="shared" si="22"/>
        <v>154.63</v>
      </c>
      <c r="AR65" s="46">
        <f t="shared" si="40"/>
        <v>472.51999999999992</v>
      </c>
      <c r="AS65" s="46">
        <v>15.82</v>
      </c>
      <c r="AT65" s="46">
        <f t="shared" si="23"/>
        <v>488.33999999999992</v>
      </c>
      <c r="AU65" s="46">
        <f t="shared" si="55"/>
        <v>0.99</v>
      </c>
      <c r="AV65" s="46">
        <f t="shared" si="41"/>
        <v>17.489999999999998</v>
      </c>
      <c r="AW65" s="47">
        <f t="shared" si="25"/>
        <v>505.82999999999993</v>
      </c>
    </row>
    <row r="66" spans="2:49" x14ac:dyDescent="0.25">
      <c r="B66" s="49">
        <f t="shared" si="26"/>
        <v>46387</v>
      </c>
      <c r="C66" s="50">
        <v>31</v>
      </c>
      <c r="D66" s="51">
        <f t="shared" si="56"/>
        <v>2.5499999999999998E-2</v>
      </c>
      <c r="E66" s="52">
        <f t="shared" ref="E66:E70" si="57">+I66+O66+U66+AA66+AG66+AM66+AS66</f>
        <v>9196.24</v>
      </c>
      <c r="F66" s="52">
        <f t="shared" si="4"/>
        <v>611.91</v>
      </c>
      <c r="G66" s="53">
        <f t="shared" si="27"/>
        <v>9808.15</v>
      </c>
      <c r="H66" s="52">
        <f t="shared" si="28"/>
        <v>190908.10999999993</v>
      </c>
      <c r="I66" s="52">
        <v>6227.0399999999991</v>
      </c>
      <c r="J66" s="52">
        <f t="shared" si="5"/>
        <v>197135.14999999994</v>
      </c>
      <c r="K66" s="52">
        <f t="shared" si="49"/>
        <v>413.46</v>
      </c>
      <c r="L66" s="52">
        <f t="shared" si="29"/>
        <v>7180.7399999999989</v>
      </c>
      <c r="M66" s="54">
        <f t="shared" si="7"/>
        <v>204315.88999999993</v>
      </c>
      <c r="N66" s="52">
        <f t="shared" si="30"/>
        <v>37679.03</v>
      </c>
      <c r="O66" s="52">
        <v>1233.3</v>
      </c>
      <c r="P66" s="52">
        <f t="shared" si="8"/>
        <v>38912.33</v>
      </c>
      <c r="Q66" s="52">
        <f>ROUND(SUM(N66*$D66*$C66/SUM($C$55:$C$66)),2)</f>
        <v>81.599999999999994</v>
      </c>
      <c r="R66" s="52">
        <f t="shared" si="31"/>
        <v>1414.3500000000001</v>
      </c>
      <c r="S66" s="54">
        <f t="shared" si="10"/>
        <v>40326.68</v>
      </c>
      <c r="T66" s="52">
        <f t="shared" si="32"/>
        <v>48171.280000000006</v>
      </c>
      <c r="U66" s="52">
        <v>1549.45</v>
      </c>
      <c r="V66" s="52">
        <f t="shared" si="11"/>
        <v>49720.73</v>
      </c>
      <c r="W66" s="52">
        <f t="shared" si="51"/>
        <v>104.33</v>
      </c>
      <c r="X66" s="52">
        <f t="shared" si="33"/>
        <v>1817.8300000000004</v>
      </c>
      <c r="Y66" s="54">
        <f t="shared" si="13"/>
        <v>51538.560000000005</v>
      </c>
      <c r="Z66" s="52">
        <f t="shared" si="34"/>
        <v>362.38999999999993</v>
      </c>
      <c r="AA66" s="52">
        <v>11.69</v>
      </c>
      <c r="AB66" s="52">
        <f t="shared" si="14"/>
        <v>374.07999999999993</v>
      </c>
      <c r="AC66" s="52">
        <f t="shared" si="52"/>
        <v>0.78</v>
      </c>
      <c r="AD66" s="52">
        <f t="shared" si="35"/>
        <v>13.76</v>
      </c>
      <c r="AE66" s="54">
        <f t="shared" si="16"/>
        <v>387.83999999999992</v>
      </c>
      <c r="AF66" s="52">
        <f t="shared" si="36"/>
        <v>4782.0600000000031</v>
      </c>
      <c r="AG66" s="52">
        <v>154.26</v>
      </c>
      <c r="AH66" s="52">
        <f t="shared" si="17"/>
        <v>4936.3200000000033</v>
      </c>
      <c r="AI66" s="52">
        <f t="shared" si="53"/>
        <v>10.36</v>
      </c>
      <c r="AJ66" s="52">
        <f t="shared" si="37"/>
        <v>181.73999999999995</v>
      </c>
      <c r="AK66" s="54">
        <f t="shared" si="19"/>
        <v>5118.0600000000031</v>
      </c>
      <c r="AL66" s="52">
        <f t="shared" si="38"/>
        <v>149.27000000000001</v>
      </c>
      <c r="AM66" s="52">
        <v>4.6900000000000004</v>
      </c>
      <c r="AN66" s="52">
        <f t="shared" si="20"/>
        <v>153.96</v>
      </c>
      <c r="AO66" s="52">
        <f t="shared" si="54"/>
        <v>0.32</v>
      </c>
      <c r="AP66" s="52">
        <f t="shared" si="39"/>
        <v>5.68</v>
      </c>
      <c r="AQ66" s="54">
        <f t="shared" si="22"/>
        <v>159.64000000000001</v>
      </c>
      <c r="AR66" s="52">
        <f t="shared" si="40"/>
        <v>488.33999999999992</v>
      </c>
      <c r="AS66" s="52">
        <v>15.81</v>
      </c>
      <c r="AT66" s="52">
        <f t="shared" si="23"/>
        <v>504.14999999999992</v>
      </c>
      <c r="AU66" s="52">
        <f t="shared" si="55"/>
        <v>1.06</v>
      </c>
      <c r="AV66" s="52">
        <f t="shared" si="41"/>
        <v>18.549999999999997</v>
      </c>
      <c r="AW66" s="53">
        <f t="shared" si="25"/>
        <v>522.69999999999993</v>
      </c>
    </row>
    <row r="67" spans="2:49" x14ac:dyDescent="0.25">
      <c r="B67" s="43">
        <f t="shared" si="26"/>
        <v>46418</v>
      </c>
      <c r="C67" s="44">
        <v>31</v>
      </c>
      <c r="D67" s="45">
        <f>+D66</f>
        <v>2.5499999999999998E-2</v>
      </c>
      <c r="E67" s="46">
        <f t="shared" si="57"/>
        <v>9201.5500000000011</v>
      </c>
      <c r="F67" s="46">
        <f t="shared" si="4"/>
        <v>631.82000000000005</v>
      </c>
      <c r="G67" s="47">
        <f t="shared" si="27"/>
        <v>9833.3700000000008</v>
      </c>
      <c r="H67" s="46">
        <f t="shared" si="28"/>
        <v>197135.14999999994</v>
      </c>
      <c r="I67" s="46">
        <v>6231.4100000000008</v>
      </c>
      <c r="J67" s="46">
        <f t="shared" si="5"/>
        <v>203366.55999999994</v>
      </c>
      <c r="K67" s="46">
        <f>ROUND(SUM(H67*$D67*$C67/365),2)</f>
        <v>426.95</v>
      </c>
      <c r="L67" s="46">
        <f t="shared" si="29"/>
        <v>7607.6899999999987</v>
      </c>
      <c r="M67" s="48">
        <f t="shared" si="7"/>
        <v>210974.24999999994</v>
      </c>
      <c r="N67" s="46">
        <f t="shared" si="30"/>
        <v>38912.33</v>
      </c>
      <c r="O67" s="46">
        <v>1234.29</v>
      </c>
      <c r="P67" s="46">
        <f t="shared" si="8"/>
        <v>40146.620000000003</v>
      </c>
      <c r="Q67" s="46">
        <f>ROUND(SUM(N67*$D67*$C67/365),2)</f>
        <v>84.27</v>
      </c>
      <c r="R67" s="46">
        <f t="shared" si="31"/>
        <v>1498.6200000000001</v>
      </c>
      <c r="S67" s="48">
        <f t="shared" si="10"/>
        <v>41645.240000000005</v>
      </c>
      <c r="T67" s="46">
        <f t="shared" si="32"/>
        <v>49720.73</v>
      </c>
      <c r="U67" s="46">
        <v>1549.39</v>
      </c>
      <c r="V67" s="46">
        <f t="shared" si="11"/>
        <v>51270.12</v>
      </c>
      <c r="W67" s="46">
        <f>ROUND(SUM(T67*$D67*$C67/365),2)</f>
        <v>107.68</v>
      </c>
      <c r="X67" s="46">
        <f t="shared" si="33"/>
        <v>1925.5100000000004</v>
      </c>
      <c r="Y67" s="48">
        <f t="shared" si="13"/>
        <v>53195.630000000005</v>
      </c>
      <c r="Z67" s="46">
        <f t="shared" si="34"/>
        <v>374.07999999999993</v>
      </c>
      <c r="AA67" s="46">
        <v>11.69</v>
      </c>
      <c r="AB67" s="46">
        <f t="shared" si="14"/>
        <v>385.76999999999992</v>
      </c>
      <c r="AC67" s="46">
        <f>ROUND(SUM(Z67*$D67*$C67/365),2)</f>
        <v>0.81</v>
      </c>
      <c r="AD67" s="46">
        <f t="shared" si="35"/>
        <v>14.57</v>
      </c>
      <c r="AE67" s="48">
        <f t="shared" si="16"/>
        <v>400.33999999999992</v>
      </c>
      <c r="AF67" s="46">
        <f t="shared" si="36"/>
        <v>4936.3200000000033</v>
      </c>
      <c r="AG67" s="46">
        <v>154.26</v>
      </c>
      <c r="AH67" s="46">
        <f t="shared" si="17"/>
        <v>5090.5800000000036</v>
      </c>
      <c r="AI67" s="46">
        <f>ROUND(SUM(AF67*$D67*$C67/365),2)</f>
        <v>10.69</v>
      </c>
      <c r="AJ67" s="46">
        <f t="shared" si="37"/>
        <v>192.42999999999995</v>
      </c>
      <c r="AK67" s="48">
        <f t="shared" si="19"/>
        <v>5283.0100000000039</v>
      </c>
      <c r="AL67" s="46">
        <f t="shared" si="38"/>
        <v>153.96</v>
      </c>
      <c r="AM67" s="46">
        <v>4.6800000000000006</v>
      </c>
      <c r="AN67" s="46">
        <f t="shared" si="20"/>
        <v>158.64000000000001</v>
      </c>
      <c r="AO67" s="46">
        <f>ROUND(SUM(AL67*$D67*$C67/365),2)</f>
        <v>0.33</v>
      </c>
      <c r="AP67" s="46">
        <f t="shared" si="39"/>
        <v>6.01</v>
      </c>
      <c r="AQ67" s="48">
        <f t="shared" si="22"/>
        <v>164.65</v>
      </c>
      <c r="AR67" s="46">
        <f t="shared" si="40"/>
        <v>504.14999999999992</v>
      </c>
      <c r="AS67" s="46">
        <v>15.83</v>
      </c>
      <c r="AT67" s="46">
        <f t="shared" si="23"/>
        <v>519.9799999999999</v>
      </c>
      <c r="AU67" s="46">
        <f>ROUND(SUM(AR67*$D67*$C67/365),2)</f>
        <v>1.0900000000000001</v>
      </c>
      <c r="AV67" s="46">
        <f t="shared" si="41"/>
        <v>19.639999999999997</v>
      </c>
      <c r="AW67" s="47">
        <f t="shared" si="25"/>
        <v>539.61999999999989</v>
      </c>
    </row>
    <row r="68" spans="2:49" x14ac:dyDescent="0.25">
      <c r="B68" s="43">
        <f t="shared" si="26"/>
        <v>46446</v>
      </c>
      <c r="C68" s="44">
        <v>28</v>
      </c>
      <c r="D68" s="45">
        <f>+D67</f>
        <v>2.5499999999999998E-2</v>
      </c>
      <c r="E68" s="46">
        <f t="shared" si="57"/>
        <v>9206.8900000000012</v>
      </c>
      <c r="F68" s="46">
        <f t="shared" si="4"/>
        <v>588.67999999999995</v>
      </c>
      <c r="G68" s="47">
        <f t="shared" si="27"/>
        <v>9795.5700000000015</v>
      </c>
      <c r="H68" s="46">
        <f t="shared" si="28"/>
        <v>203366.55999999994</v>
      </c>
      <c r="I68" s="46">
        <v>6235.7699999999995</v>
      </c>
      <c r="J68" s="46">
        <f t="shared" si="5"/>
        <v>209602.32999999993</v>
      </c>
      <c r="K68" s="46">
        <f>ROUND(SUM(H68*$D68*$C68/365),2)</f>
        <v>397.82</v>
      </c>
      <c r="L68" s="46">
        <f t="shared" si="29"/>
        <v>8005.5099999999984</v>
      </c>
      <c r="M68" s="48">
        <f t="shared" si="7"/>
        <v>217607.83999999994</v>
      </c>
      <c r="N68" s="46">
        <f t="shared" si="30"/>
        <v>40146.620000000003</v>
      </c>
      <c r="O68" s="46">
        <v>1235.28</v>
      </c>
      <c r="P68" s="46">
        <f t="shared" si="8"/>
        <v>41381.9</v>
      </c>
      <c r="Q68" s="46">
        <f>ROUND(SUM(N68*$D68*$C68/365),2)</f>
        <v>78.53</v>
      </c>
      <c r="R68" s="46">
        <f t="shared" si="31"/>
        <v>1577.15</v>
      </c>
      <c r="S68" s="48">
        <f t="shared" si="10"/>
        <v>42959.05</v>
      </c>
      <c r="T68" s="46">
        <f t="shared" si="32"/>
        <v>51270.12</v>
      </c>
      <c r="U68" s="46">
        <v>1549.3600000000001</v>
      </c>
      <c r="V68" s="46">
        <f t="shared" si="11"/>
        <v>52819.48</v>
      </c>
      <c r="W68" s="46">
        <f>ROUND(SUM(T68*$D68*$C68/365),2)</f>
        <v>100.29</v>
      </c>
      <c r="X68" s="46">
        <f t="shared" si="33"/>
        <v>2025.8000000000004</v>
      </c>
      <c r="Y68" s="48">
        <f t="shared" si="13"/>
        <v>54845.280000000006</v>
      </c>
      <c r="Z68" s="46">
        <f t="shared" si="34"/>
        <v>385.76999999999992</v>
      </c>
      <c r="AA68" s="46">
        <v>11.69</v>
      </c>
      <c r="AB68" s="46">
        <f t="shared" si="14"/>
        <v>397.45999999999992</v>
      </c>
      <c r="AC68" s="46">
        <f>ROUND(SUM(Z68*$D68*$C68/365),2)</f>
        <v>0.75</v>
      </c>
      <c r="AD68" s="46">
        <f t="shared" si="35"/>
        <v>15.32</v>
      </c>
      <c r="AE68" s="48">
        <f t="shared" si="16"/>
        <v>412.77999999999992</v>
      </c>
      <c r="AF68" s="46">
        <f t="shared" si="36"/>
        <v>5090.5800000000036</v>
      </c>
      <c r="AG68" s="46">
        <v>154.26</v>
      </c>
      <c r="AH68" s="46">
        <f t="shared" si="17"/>
        <v>5244.8400000000038</v>
      </c>
      <c r="AI68" s="46">
        <f>ROUND(SUM(AF68*$D68*$C68/365),2)</f>
        <v>9.9600000000000009</v>
      </c>
      <c r="AJ68" s="46">
        <f t="shared" si="37"/>
        <v>202.38999999999996</v>
      </c>
      <c r="AK68" s="48">
        <f t="shared" si="19"/>
        <v>5447.2300000000041</v>
      </c>
      <c r="AL68" s="46">
        <f t="shared" si="38"/>
        <v>158.64000000000001</v>
      </c>
      <c r="AM68" s="46">
        <v>4.6900000000000004</v>
      </c>
      <c r="AN68" s="46">
        <f t="shared" si="20"/>
        <v>163.33000000000001</v>
      </c>
      <c r="AO68" s="46">
        <f>ROUND(SUM(AL68*$D68*$C68/365),2)</f>
        <v>0.31</v>
      </c>
      <c r="AP68" s="46">
        <f t="shared" si="39"/>
        <v>6.3199999999999994</v>
      </c>
      <c r="AQ68" s="48">
        <f t="shared" si="22"/>
        <v>169.65</v>
      </c>
      <c r="AR68" s="46">
        <f t="shared" si="40"/>
        <v>519.9799999999999</v>
      </c>
      <c r="AS68" s="46">
        <v>15.84</v>
      </c>
      <c r="AT68" s="46">
        <f t="shared" si="23"/>
        <v>535.81999999999994</v>
      </c>
      <c r="AU68" s="46">
        <f>ROUND(SUM(AR68*$D68*$C68/365),2)</f>
        <v>1.02</v>
      </c>
      <c r="AV68" s="46">
        <f t="shared" si="41"/>
        <v>20.659999999999997</v>
      </c>
      <c r="AW68" s="47">
        <f t="shared" si="25"/>
        <v>556.4799999999999</v>
      </c>
    </row>
    <row r="69" spans="2:49" x14ac:dyDescent="0.25">
      <c r="B69" s="43">
        <f t="shared" si="26"/>
        <v>46477</v>
      </c>
      <c r="C69" s="44">
        <v>31</v>
      </c>
      <c r="D69" s="45">
        <f>+D68</f>
        <v>2.5499999999999998E-2</v>
      </c>
      <c r="E69" s="46">
        <f t="shared" si="57"/>
        <v>9212.19</v>
      </c>
      <c r="F69" s="46">
        <f t="shared" si="4"/>
        <v>671.68999999999994</v>
      </c>
      <c r="G69" s="47">
        <f t="shared" si="27"/>
        <v>9883.880000000001</v>
      </c>
      <c r="H69" s="46">
        <f t="shared" si="28"/>
        <v>209602.32999999993</v>
      </c>
      <c r="I69" s="46">
        <v>6240.15</v>
      </c>
      <c r="J69" s="46">
        <f t="shared" si="5"/>
        <v>215842.47999999992</v>
      </c>
      <c r="K69" s="46">
        <f>ROUND(SUM(H69*$D69*$C69/365),2)</f>
        <v>453.95</v>
      </c>
      <c r="L69" s="46">
        <f t="shared" si="29"/>
        <v>8459.4599999999991</v>
      </c>
      <c r="M69" s="48">
        <f t="shared" si="7"/>
        <v>224301.93999999992</v>
      </c>
      <c r="N69" s="46">
        <f t="shared" si="30"/>
        <v>41381.9</v>
      </c>
      <c r="O69" s="46">
        <v>1236.27</v>
      </c>
      <c r="P69" s="46">
        <f t="shared" si="8"/>
        <v>42618.17</v>
      </c>
      <c r="Q69" s="46">
        <f>ROUND(SUM(N69*$D69*$C69/365),2)</f>
        <v>89.62</v>
      </c>
      <c r="R69" s="46">
        <f t="shared" si="31"/>
        <v>1666.77</v>
      </c>
      <c r="S69" s="48">
        <f t="shared" si="10"/>
        <v>44284.939999999995</v>
      </c>
      <c r="T69" s="46">
        <f t="shared" si="32"/>
        <v>52819.48</v>
      </c>
      <c r="U69" s="46">
        <v>1549.3199999999997</v>
      </c>
      <c r="V69" s="46">
        <f t="shared" si="11"/>
        <v>54368.800000000003</v>
      </c>
      <c r="W69" s="46">
        <f>ROUND(SUM(T69*$D69*$C69/365),2)</f>
        <v>114.39</v>
      </c>
      <c r="X69" s="46">
        <f t="shared" si="33"/>
        <v>2140.1900000000005</v>
      </c>
      <c r="Y69" s="48">
        <f t="shared" si="13"/>
        <v>56508.990000000005</v>
      </c>
      <c r="Z69" s="46">
        <f t="shared" si="34"/>
        <v>397.45999999999992</v>
      </c>
      <c r="AA69" s="46">
        <v>11.69</v>
      </c>
      <c r="AB69" s="46">
        <f t="shared" si="14"/>
        <v>409.14999999999992</v>
      </c>
      <c r="AC69" s="46">
        <f>ROUND(SUM(Z69*$D69*$C69/365),2)</f>
        <v>0.86</v>
      </c>
      <c r="AD69" s="46">
        <f t="shared" si="35"/>
        <v>16.18</v>
      </c>
      <c r="AE69" s="48">
        <f t="shared" si="16"/>
        <v>425.32999999999993</v>
      </c>
      <c r="AF69" s="46">
        <f t="shared" si="36"/>
        <v>5244.8400000000038</v>
      </c>
      <c r="AG69" s="46">
        <v>154.26</v>
      </c>
      <c r="AH69" s="46">
        <f t="shared" si="17"/>
        <v>5399.100000000004</v>
      </c>
      <c r="AI69" s="46">
        <f>ROUND(SUM(AF69*$D69*$C69/365),2)</f>
        <v>11.36</v>
      </c>
      <c r="AJ69" s="46">
        <f t="shared" si="37"/>
        <v>213.74999999999994</v>
      </c>
      <c r="AK69" s="48">
        <f t="shared" si="19"/>
        <v>5612.850000000004</v>
      </c>
      <c r="AL69" s="46">
        <f t="shared" si="38"/>
        <v>163.33000000000001</v>
      </c>
      <c r="AM69" s="46">
        <v>4.669999999999999</v>
      </c>
      <c r="AN69" s="46">
        <f t="shared" si="20"/>
        <v>168</v>
      </c>
      <c r="AO69" s="46">
        <f>ROUND(SUM(AL69*$D69*$C69/365),2)</f>
        <v>0.35</v>
      </c>
      <c r="AP69" s="46">
        <f t="shared" si="39"/>
        <v>6.669999999999999</v>
      </c>
      <c r="AQ69" s="48">
        <f t="shared" si="22"/>
        <v>174.67</v>
      </c>
      <c r="AR69" s="46">
        <f t="shared" si="40"/>
        <v>535.81999999999994</v>
      </c>
      <c r="AS69" s="46">
        <v>15.83</v>
      </c>
      <c r="AT69" s="46">
        <f t="shared" si="23"/>
        <v>551.65</v>
      </c>
      <c r="AU69" s="46">
        <f>ROUND(SUM(AR69*$D69*$C69/365),2)</f>
        <v>1.1599999999999999</v>
      </c>
      <c r="AV69" s="46">
        <f t="shared" si="41"/>
        <v>21.819999999999997</v>
      </c>
      <c r="AW69" s="47">
        <f t="shared" si="25"/>
        <v>573.47</v>
      </c>
    </row>
    <row r="70" spans="2:49" x14ac:dyDescent="0.25">
      <c r="B70" s="49">
        <f t="shared" si="26"/>
        <v>46507</v>
      </c>
      <c r="C70" s="50">
        <v>30</v>
      </c>
      <c r="D70" s="51">
        <f>+D69</f>
        <v>2.5499999999999998E-2</v>
      </c>
      <c r="E70" s="52">
        <f t="shared" si="57"/>
        <v>9217.5200000000023</v>
      </c>
      <c r="F70" s="52">
        <f t="shared" si="4"/>
        <v>669.34000000000015</v>
      </c>
      <c r="G70" s="53">
        <f t="shared" si="27"/>
        <v>9886.8600000000024</v>
      </c>
      <c r="H70" s="52">
        <f t="shared" si="28"/>
        <v>215842.47999999992</v>
      </c>
      <c r="I70" s="52">
        <v>6244.5000000000009</v>
      </c>
      <c r="J70" s="52">
        <f t="shared" si="5"/>
        <v>222086.97999999992</v>
      </c>
      <c r="K70" s="52">
        <f>ROUND(SUM(H70*$D70*$C70/365),2)</f>
        <v>452.38</v>
      </c>
      <c r="L70" s="52">
        <f t="shared" si="29"/>
        <v>8911.8399999999983</v>
      </c>
      <c r="M70" s="54">
        <f t="shared" si="7"/>
        <v>230998.81999999992</v>
      </c>
      <c r="N70" s="52">
        <f t="shared" si="30"/>
        <v>42618.17</v>
      </c>
      <c r="O70" s="52">
        <v>1237.26</v>
      </c>
      <c r="P70" s="52">
        <f t="shared" si="8"/>
        <v>43855.43</v>
      </c>
      <c r="Q70" s="52">
        <f>ROUND(SUM(N70*$D70*$C70/365),2)</f>
        <v>89.32</v>
      </c>
      <c r="R70" s="52">
        <f t="shared" si="31"/>
        <v>1756.09</v>
      </c>
      <c r="S70" s="54">
        <f t="shared" si="10"/>
        <v>45611.519999999997</v>
      </c>
      <c r="T70" s="52">
        <f t="shared" si="32"/>
        <v>54368.800000000003</v>
      </c>
      <c r="U70" s="52">
        <v>1549.28</v>
      </c>
      <c r="V70" s="52">
        <f t="shared" si="11"/>
        <v>55918.080000000002</v>
      </c>
      <c r="W70" s="52">
        <f>ROUND(SUM(T70*$D70*$C70/365),2)</f>
        <v>113.95</v>
      </c>
      <c r="X70" s="52">
        <f t="shared" si="33"/>
        <v>2254.1400000000003</v>
      </c>
      <c r="Y70" s="54">
        <f t="shared" si="13"/>
        <v>58172.22</v>
      </c>
      <c r="Z70" s="52">
        <f t="shared" si="34"/>
        <v>409.14999999999992</v>
      </c>
      <c r="AA70" s="52">
        <v>11.69</v>
      </c>
      <c r="AB70" s="52">
        <f t="shared" si="14"/>
        <v>420.83999999999992</v>
      </c>
      <c r="AC70" s="52">
        <f>ROUND(SUM(Z70*$D70*$C70/365),2)</f>
        <v>0.86</v>
      </c>
      <c r="AD70" s="52">
        <f t="shared" si="35"/>
        <v>17.04</v>
      </c>
      <c r="AE70" s="54">
        <f t="shared" si="16"/>
        <v>437.87999999999994</v>
      </c>
      <c r="AF70" s="52">
        <f t="shared" si="36"/>
        <v>5399.100000000004</v>
      </c>
      <c r="AG70" s="52">
        <v>154.26</v>
      </c>
      <c r="AH70" s="52">
        <f t="shared" si="17"/>
        <v>5553.3600000000042</v>
      </c>
      <c r="AI70" s="52">
        <f>ROUND(SUM(AF70*$D70*$C70/365),2)</f>
        <v>11.32</v>
      </c>
      <c r="AJ70" s="52">
        <f t="shared" si="37"/>
        <v>225.06999999999994</v>
      </c>
      <c r="AK70" s="54">
        <f t="shared" si="19"/>
        <v>5778.4300000000039</v>
      </c>
      <c r="AL70" s="52">
        <f t="shared" si="38"/>
        <v>168</v>
      </c>
      <c r="AM70" s="52">
        <v>4.68</v>
      </c>
      <c r="AN70" s="52">
        <f t="shared" si="20"/>
        <v>172.68</v>
      </c>
      <c r="AO70" s="52">
        <f>ROUND(SUM(AL70*$D70*$C70/365),2)</f>
        <v>0.35</v>
      </c>
      <c r="AP70" s="52">
        <f t="shared" si="39"/>
        <v>7.0199999999999987</v>
      </c>
      <c r="AQ70" s="54">
        <f t="shared" si="22"/>
        <v>179.70000000000002</v>
      </c>
      <c r="AR70" s="52">
        <f t="shared" si="40"/>
        <v>551.65</v>
      </c>
      <c r="AS70" s="52">
        <v>15.85</v>
      </c>
      <c r="AT70" s="52">
        <f t="shared" si="23"/>
        <v>567.5</v>
      </c>
      <c r="AU70" s="52">
        <f>ROUND(SUM(AR70*$D70*$C70/365),2)</f>
        <v>1.1599999999999999</v>
      </c>
      <c r="AV70" s="52">
        <f t="shared" si="41"/>
        <v>22.979999999999997</v>
      </c>
      <c r="AW70" s="53">
        <f t="shared" si="25"/>
        <v>590.48</v>
      </c>
    </row>
    <row r="71" spans="2:49" ht="21.6" customHeight="1" x14ac:dyDescent="0.25">
      <c r="B71" s="62" t="s">
        <v>48</v>
      </c>
      <c r="C71" s="63"/>
      <c r="D71" s="64"/>
      <c r="E71" s="65">
        <f>+SUM(E35:E42)</f>
        <v>72145.19</v>
      </c>
      <c r="F71" s="65">
        <f>+SUM(F35:F42)</f>
        <v>967.81000000000006</v>
      </c>
      <c r="G71" s="66">
        <f>+SUM(G35:G42)</f>
        <v>73113.000000000015</v>
      </c>
      <c r="H71" s="65"/>
      <c r="I71" s="65">
        <f>+SUM(I35:I42)</f>
        <v>48810.63</v>
      </c>
      <c r="J71" s="65"/>
      <c r="K71" s="65">
        <f>+SUM(K35:K42)</f>
        <v>653.19000000000005</v>
      </c>
      <c r="L71" s="65"/>
      <c r="M71" s="67"/>
      <c r="N71" s="65"/>
      <c r="O71" s="65">
        <f>+SUM(O35:O42)</f>
        <v>9623.0700000000015</v>
      </c>
      <c r="P71" s="65"/>
      <c r="Q71" s="65">
        <f>+SUM(Q35:Q42)</f>
        <v>127.69999999999999</v>
      </c>
      <c r="R71" s="65"/>
      <c r="S71" s="67"/>
      <c r="T71" s="65"/>
      <c r="U71" s="65">
        <f>+SUM(U35:U42)</f>
        <v>12220.96</v>
      </c>
      <c r="V71" s="65"/>
      <c r="W71" s="65">
        <f>+SUM(W35:W42)</f>
        <v>166.43</v>
      </c>
      <c r="X71" s="65"/>
      <c r="Y71" s="67"/>
      <c r="Z71" s="65"/>
      <c r="AA71" s="65">
        <f>+SUM(AA35:AA42)</f>
        <v>91.829999999999984</v>
      </c>
      <c r="AB71" s="65"/>
      <c r="AC71" s="65">
        <f>+SUM(AC35:AC42)</f>
        <v>1.28</v>
      </c>
      <c r="AD71" s="65"/>
      <c r="AE71" s="67"/>
      <c r="AF71" s="65"/>
      <c r="AG71" s="65">
        <f>+SUM(AG35:AG42)</f>
        <v>1233.82</v>
      </c>
      <c r="AH71" s="65"/>
      <c r="AI71" s="65">
        <f>+SUM(AI35:AI42)</f>
        <v>16.95</v>
      </c>
      <c r="AJ71" s="65"/>
      <c r="AK71" s="67"/>
      <c r="AL71" s="65"/>
      <c r="AM71" s="65">
        <f>+SUM(AM35:AM42)</f>
        <v>39.29</v>
      </c>
      <c r="AN71" s="65"/>
      <c r="AO71" s="65">
        <f>+SUM(AO35:AO42)</f>
        <v>0.53</v>
      </c>
      <c r="AP71" s="65"/>
      <c r="AQ71" s="67"/>
      <c r="AR71" s="65"/>
      <c r="AS71" s="65">
        <f>+SUM(AS35:AS42)</f>
        <v>125.59000000000002</v>
      </c>
      <c r="AT71" s="65"/>
      <c r="AU71" s="65">
        <f>+SUM(AU35:AU42)</f>
        <v>1.73</v>
      </c>
      <c r="AV71" s="65"/>
      <c r="AW71" s="66"/>
    </row>
    <row r="72" spans="2:49" x14ac:dyDescent="0.25">
      <c r="B72" s="62" t="s">
        <v>49</v>
      </c>
      <c r="E72" s="65">
        <f>+SUM(E43:E54)</f>
        <v>109461.88</v>
      </c>
      <c r="F72" s="65">
        <f>+SUM(F43:F54)</f>
        <v>3753.03</v>
      </c>
      <c r="G72" s="68">
        <f>+SUM(G43:G54)</f>
        <v>113214.91</v>
      </c>
      <c r="H72" s="65"/>
      <c r="I72" s="65">
        <f>+SUM(I43:I54)</f>
        <v>73941.5</v>
      </c>
      <c r="J72" s="65"/>
      <c r="K72" s="65">
        <f>+SUM(K43:K54)</f>
        <v>2535.2899999999995</v>
      </c>
      <c r="L72" s="65"/>
      <c r="M72" s="69"/>
      <c r="N72" s="65"/>
      <c r="O72" s="65">
        <f>+SUM(O43:O54)</f>
        <v>14607.639999999998</v>
      </c>
      <c r="P72" s="65"/>
      <c r="Q72" s="65">
        <f>+SUM(Q43:Q54)</f>
        <v>499.07999999999993</v>
      </c>
      <c r="R72" s="65"/>
      <c r="S72" s="69"/>
      <c r="T72" s="65"/>
      <c r="U72" s="65">
        <f>+SUM(U43:U54)</f>
        <v>18672.709999999995</v>
      </c>
      <c r="V72" s="65"/>
      <c r="W72" s="65">
        <f>+SUM(W43:W54)</f>
        <v>640.83000000000004</v>
      </c>
      <c r="X72" s="65"/>
      <c r="Y72" s="69"/>
      <c r="Z72" s="65"/>
      <c r="AA72" s="65">
        <f>+SUM(AA43:AA54)</f>
        <v>142.28</v>
      </c>
      <c r="AB72" s="65"/>
      <c r="AC72" s="65">
        <f>+SUM(AC43:AC54)</f>
        <v>4.87</v>
      </c>
      <c r="AD72" s="65"/>
      <c r="AE72" s="69"/>
      <c r="AF72" s="65"/>
      <c r="AG72" s="65">
        <f>+SUM(AG43:AG54)</f>
        <v>1851.12</v>
      </c>
      <c r="AH72" s="65"/>
      <c r="AI72" s="65">
        <f>+SUM(AI43:AI54)</f>
        <v>64.36999999999999</v>
      </c>
      <c r="AJ72" s="65"/>
      <c r="AK72" s="69"/>
      <c r="AL72" s="65"/>
      <c r="AM72" s="65">
        <f>+SUM(AM43:AM54)</f>
        <v>57.730000000000004</v>
      </c>
      <c r="AN72" s="65"/>
      <c r="AO72" s="65">
        <f>+SUM(AO43:AO54)</f>
        <v>2.0299999999999998</v>
      </c>
      <c r="AP72" s="65"/>
      <c r="AQ72" s="69"/>
      <c r="AR72" s="65"/>
      <c r="AS72" s="65">
        <f>+SUM(AS43:AS54)</f>
        <v>188.9</v>
      </c>
      <c r="AT72" s="65"/>
      <c r="AU72" s="65">
        <f>+SUM(AU43:AU54)</f>
        <v>6.56</v>
      </c>
      <c r="AV72" s="65"/>
      <c r="AW72" s="68"/>
    </row>
    <row r="73" spans="2:49" x14ac:dyDescent="0.25">
      <c r="B73" s="62" t="s">
        <v>50</v>
      </c>
      <c r="E73" s="65">
        <f>+SUM(E55:E60)</f>
        <v>54242.400000000001</v>
      </c>
      <c r="F73" s="65">
        <f>+SUM(F55:F60)</f>
        <v>2577.31</v>
      </c>
      <c r="G73" s="68">
        <f>+SUM(G55:G60)</f>
        <v>56819.71</v>
      </c>
      <c r="H73" s="65"/>
      <c r="I73" s="65">
        <f>+SUM(I55:I60)</f>
        <v>36387.43</v>
      </c>
      <c r="J73" s="65"/>
      <c r="K73" s="65">
        <f>+SUM(K55:K60)</f>
        <v>1739.91</v>
      </c>
      <c r="L73" s="65"/>
      <c r="M73" s="69"/>
      <c r="N73" s="65"/>
      <c r="O73" s="65">
        <f>+SUM(O55:O60)</f>
        <v>7163.2499999999991</v>
      </c>
      <c r="P73" s="65"/>
      <c r="Q73" s="65">
        <f>+SUM(Q55:Q60)</f>
        <v>343.15</v>
      </c>
      <c r="R73" s="65"/>
      <c r="S73" s="69"/>
      <c r="T73" s="65"/>
      <c r="U73" s="65">
        <f>+SUM(U55:U60)</f>
        <v>9573.01</v>
      </c>
      <c r="V73" s="65"/>
      <c r="W73" s="65">
        <f>+SUM(W55:W60)</f>
        <v>441.15</v>
      </c>
      <c r="X73" s="65"/>
      <c r="Y73" s="69"/>
      <c r="Z73" s="65"/>
      <c r="AA73" s="65">
        <f>+SUM(AA55:AA60)</f>
        <v>70.14</v>
      </c>
      <c r="AB73" s="65"/>
      <c r="AC73" s="65">
        <f>+SUM(AC55:AC60)</f>
        <v>3.33</v>
      </c>
      <c r="AD73" s="65"/>
      <c r="AE73" s="69"/>
      <c r="AF73" s="65"/>
      <c r="AG73" s="65">
        <f>+SUM(AG55:AG60)</f>
        <v>925.56</v>
      </c>
      <c r="AH73" s="65"/>
      <c r="AI73" s="65">
        <f>+SUM(AI55:AI60)</f>
        <v>43.91</v>
      </c>
      <c r="AJ73" s="65"/>
      <c r="AK73" s="69"/>
      <c r="AL73" s="65"/>
      <c r="AM73" s="65">
        <f>+SUM(AM55:AM60)</f>
        <v>27.95</v>
      </c>
      <c r="AN73" s="65"/>
      <c r="AO73" s="65">
        <f>+SUM(AO55:AO60)</f>
        <v>1.37</v>
      </c>
      <c r="AP73" s="65"/>
      <c r="AQ73" s="69"/>
      <c r="AR73" s="65"/>
      <c r="AS73" s="65">
        <f>+SUM(AS55:AS60)</f>
        <v>95.059999999999988</v>
      </c>
      <c r="AT73" s="65"/>
      <c r="AU73" s="65">
        <f>+SUM(AU55:AU60)</f>
        <v>4.4899999999999993</v>
      </c>
      <c r="AV73" s="65"/>
      <c r="AW73" s="68"/>
    </row>
    <row r="74" spans="2:49" x14ac:dyDescent="0.25">
      <c r="B74" s="62" t="s">
        <v>51</v>
      </c>
      <c r="E74" s="65">
        <f>+SUM(E61:E66)</f>
        <v>55887.25</v>
      </c>
      <c r="F74" s="65">
        <f>+SUM(F61:F66)</f>
        <v>3334.4999999999995</v>
      </c>
      <c r="G74" s="68">
        <f>+SUM(G61:G66)</f>
        <v>59221.75</v>
      </c>
      <c r="H74" s="65"/>
      <c r="I74" s="65">
        <f>+SUM(I61:I66)</f>
        <v>37995.590000000004</v>
      </c>
      <c r="J74" s="65"/>
      <c r="K74" s="65">
        <f>+SUM(K61:K66)</f>
        <v>2252.35</v>
      </c>
      <c r="L74" s="65"/>
      <c r="M74" s="69"/>
      <c r="N74" s="65"/>
      <c r="O74" s="65">
        <f>+SUM(O61:O66)</f>
        <v>7518.37</v>
      </c>
      <c r="P74" s="65"/>
      <c r="Q74" s="65">
        <f>+SUM(Q61:Q66)</f>
        <v>444.41999999999996</v>
      </c>
      <c r="R74" s="65"/>
      <c r="S74" s="69"/>
      <c r="T74" s="65"/>
      <c r="U74" s="65">
        <f>+SUM(U61:U66)</f>
        <v>9254.0499999999993</v>
      </c>
      <c r="V74" s="65"/>
      <c r="W74" s="65">
        <f>+SUM(W61:W66)</f>
        <v>569.41999999999996</v>
      </c>
      <c r="X74" s="65"/>
      <c r="Y74" s="69"/>
      <c r="Z74" s="65"/>
      <c r="AA74" s="65">
        <f>+SUM(AA61:AA66)</f>
        <v>69.83</v>
      </c>
      <c r="AB74" s="65"/>
      <c r="AC74" s="65">
        <f>+SUM(AC61:AC66)</f>
        <v>4.28</v>
      </c>
      <c r="AD74" s="65"/>
      <c r="AE74" s="69"/>
      <c r="AF74" s="65"/>
      <c r="AG74" s="65">
        <f>+SUM(AG61:AG66)</f>
        <v>925.81999999999994</v>
      </c>
      <c r="AH74" s="65"/>
      <c r="AI74" s="65">
        <f>+SUM(AI61:AI66)</f>
        <v>56.510000000000005</v>
      </c>
      <c r="AJ74" s="65"/>
      <c r="AK74" s="69"/>
      <c r="AL74" s="65"/>
      <c r="AM74" s="65">
        <f>+SUM(AM61:AM66)</f>
        <v>28.990000000000002</v>
      </c>
      <c r="AN74" s="65"/>
      <c r="AO74" s="65">
        <f>+SUM(AO61:AO66)</f>
        <v>1.7500000000000002</v>
      </c>
      <c r="AP74" s="65"/>
      <c r="AQ74" s="69"/>
      <c r="AR74" s="65"/>
      <c r="AS74" s="65">
        <f>+SUM(AS61:AS66)</f>
        <v>94.6</v>
      </c>
      <c r="AT74" s="65"/>
      <c r="AU74" s="65">
        <f>+SUM(AU61:AU66)</f>
        <v>5.77</v>
      </c>
      <c r="AV74" s="65"/>
      <c r="AW74" s="68"/>
    </row>
    <row r="75" spans="2:49" x14ac:dyDescent="0.25">
      <c r="B75" s="62" t="s">
        <v>52</v>
      </c>
      <c r="E75" s="65">
        <f>+SUM(E67:E70)</f>
        <v>36838.150000000009</v>
      </c>
      <c r="F75" s="65">
        <f>+SUM(F67:F70)</f>
        <v>2561.5300000000002</v>
      </c>
      <c r="G75" s="68">
        <f>+SUM(G67:G70)</f>
        <v>39399.680000000008</v>
      </c>
      <c r="H75" s="65"/>
      <c r="I75" s="65">
        <f>+SUM(I67:I70)</f>
        <v>24951.83</v>
      </c>
      <c r="J75" s="65"/>
      <c r="K75" s="65">
        <f>+SUM(K67:K70)</f>
        <v>1731.1</v>
      </c>
      <c r="L75" s="65"/>
      <c r="M75" s="69"/>
      <c r="N75" s="65"/>
      <c r="O75" s="65">
        <f>+SUM(O67:O70)</f>
        <v>4943.0999999999995</v>
      </c>
      <c r="P75" s="65"/>
      <c r="Q75" s="65">
        <f>+SUM(Q67:Q70)</f>
        <v>341.74</v>
      </c>
      <c r="R75" s="65"/>
      <c r="S75" s="69"/>
      <c r="T75" s="65"/>
      <c r="U75" s="65">
        <f>+SUM(U67:U70)</f>
        <v>6197.3499999999995</v>
      </c>
      <c r="V75" s="65"/>
      <c r="W75" s="65">
        <f>+SUM(W67:W70)</f>
        <v>436.31</v>
      </c>
      <c r="X75" s="65"/>
      <c r="Y75" s="69"/>
      <c r="Z75" s="65"/>
      <c r="AA75" s="65">
        <f>+SUM(AA67:AA70)</f>
        <v>46.76</v>
      </c>
      <c r="AB75" s="65"/>
      <c r="AC75" s="65">
        <f>+SUM(AC67:AC70)</f>
        <v>3.28</v>
      </c>
      <c r="AD75" s="65"/>
      <c r="AE75" s="69"/>
      <c r="AF75" s="65"/>
      <c r="AG75" s="65">
        <f>+SUM(AG67:AG70)</f>
        <v>617.04</v>
      </c>
      <c r="AH75" s="65"/>
      <c r="AI75" s="65">
        <f>+SUM(AI67:AI70)</f>
        <v>43.33</v>
      </c>
      <c r="AJ75" s="65"/>
      <c r="AK75" s="69"/>
      <c r="AL75" s="65"/>
      <c r="AM75" s="65">
        <f>+SUM(AM67:AM70)</f>
        <v>18.72</v>
      </c>
      <c r="AN75" s="65"/>
      <c r="AO75" s="65">
        <f>+SUM(AO67:AO70)</f>
        <v>1.3399999999999999</v>
      </c>
      <c r="AP75" s="65"/>
      <c r="AQ75" s="69"/>
      <c r="AR75" s="65"/>
      <c r="AS75" s="65">
        <f>+SUM(AS67:AS70)</f>
        <v>63.35</v>
      </c>
      <c r="AT75" s="65"/>
      <c r="AU75" s="65">
        <f>+SUM(AU67:AU70)</f>
        <v>4.4300000000000006</v>
      </c>
      <c r="AV75" s="65"/>
      <c r="AW75" s="68"/>
    </row>
    <row r="76" spans="2:49" ht="24.95" customHeight="1" thickBot="1" x14ac:dyDescent="0.3">
      <c r="B76" s="70" t="s">
        <v>53</v>
      </c>
      <c r="C76" s="71"/>
      <c r="D76" s="71"/>
      <c r="E76" s="72">
        <f>SUM(E71:E75)</f>
        <v>328574.87</v>
      </c>
      <c r="F76" s="72">
        <f>SUM(F71:F75)</f>
        <v>13194.18</v>
      </c>
      <c r="G76" s="73">
        <f>SUM(G71:G75)</f>
        <v>341769.05</v>
      </c>
      <c r="H76" s="72"/>
      <c r="I76" s="72">
        <f>SUM(I71:I75)</f>
        <v>222086.97999999998</v>
      </c>
      <c r="J76" s="72">
        <f>SUM(I76:I76)</f>
        <v>222086.97999999998</v>
      </c>
      <c r="K76" s="72">
        <f>SUM(K71:K75)</f>
        <v>8911.84</v>
      </c>
      <c r="L76" s="72">
        <f>+K76</f>
        <v>8911.84</v>
      </c>
      <c r="M76" s="74">
        <f>+L76+J76</f>
        <v>230998.81999999998</v>
      </c>
      <c r="N76" s="72"/>
      <c r="O76" s="72">
        <f>SUM(O71:O75)</f>
        <v>43855.43</v>
      </c>
      <c r="P76" s="72">
        <f>SUM(O76:O76)</f>
        <v>43855.43</v>
      </c>
      <c r="Q76" s="72">
        <f>SUM(Q71:Q75)</f>
        <v>1756.09</v>
      </c>
      <c r="R76" s="72">
        <f>+Q76</f>
        <v>1756.09</v>
      </c>
      <c r="S76" s="74">
        <f>+R76+P76</f>
        <v>45611.519999999997</v>
      </c>
      <c r="T76" s="72"/>
      <c r="U76" s="72">
        <f>SUM(U71:U75)</f>
        <v>55918.079999999994</v>
      </c>
      <c r="V76" s="72">
        <f>SUM(U76:U76)</f>
        <v>55918.079999999994</v>
      </c>
      <c r="W76" s="72">
        <f>SUM(W71:W75)</f>
        <v>2254.14</v>
      </c>
      <c r="X76" s="72">
        <f>+W76</f>
        <v>2254.14</v>
      </c>
      <c r="Y76" s="74">
        <f>+X76+V76</f>
        <v>58172.219999999994</v>
      </c>
      <c r="Z76" s="72"/>
      <c r="AA76" s="72">
        <f>SUM(AA71:AA75)</f>
        <v>420.84</v>
      </c>
      <c r="AB76" s="72">
        <f>SUM(AA76:AA76)</f>
        <v>420.84</v>
      </c>
      <c r="AC76" s="72">
        <f>SUM(AC71:AC75)</f>
        <v>17.040000000000003</v>
      </c>
      <c r="AD76" s="72">
        <f>+AC76</f>
        <v>17.040000000000003</v>
      </c>
      <c r="AE76" s="74">
        <f>+AD76+AB76</f>
        <v>437.88</v>
      </c>
      <c r="AF76" s="72"/>
      <c r="AG76" s="72">
        <f>SUM(AG71:AG75)</f>
        <v>5553.36</v>
      </c>
      <c r="AH76" s="72">
        <f>SUM(AG76:AG76)</f>
        <v>5553.36</v>
      </c>
      <c r="AI76" s="72">
        <f>SUM(AI71:AI75)</f>
        <v>225.07</v>
      </c>
      <c r="AJ76" s="72">
        <f>+AI76</f>
        <v>225.07</v>
      </c>
      <c r="AK76" s="74">
        <f>+AJ76+AH76</f>
        <v>5778.4299999999994</v>
      </c>
      <c r="AL76" s="72"/>
      <c r="AM76" s="72">
        <f>SUM(AM71:AM75)</f>
        <v>172.68</v>
      </c>
      <c r="AN76" s="72">
        <f>SUM(AM76:AM76)</f>
        <v>172.68</v>
      </c>
      <c r="AO76" s="72">
        <f>SUM(AO71:AO75)</f>
        <v>7.02</v>
      </c>
      <c r="AP76" s="72">
        <f>+AO76</f>
        <v>7.02</v>
      </c>
      <c r="AQ76" s="74">
        <f>+AP76+AN76</f>
        <v>179.70000000000002</v>
      </c>
      <c r="AR76" s="72"/>
      <c r="AS76" s="72">
        <f>SUM(AS71:AS75)</f>
        <v>567.5</v>
      </c>
      <c r="AT76" s="72">
        <f>SUM(AS76:AS76)</f>
        <v>567.5</v>
      </c>
      <c r="AU76" s="72">
        <f>SUM(AU71:AU75)</f>
        <v>22.979999999999997</v>
      </c>
      <c r="AV76" s="72">
        <f>+AU76</f>
        <v>22.979999999999997</v>
      </c>
      <c r="AW76" s="73">
        <f>+AV76+AT76</f>
        <v>590.48</v>
      </c>
    </row>
    <row r="77" spans="2:49" ht="7.5" customHeight="1" thickTop="1" thickBot="1" x14ac:dyDescent="0.3">
      <c r="B77" s="75"/>
      <c r="C77" s="76"/>
      <c r="D77" s="76"/>
      <c r="E77" s="76"/>
      <c r="F77" s="76"/>
      <c r="G77" s="77"/>
      <c r="H77" s="76"/>
      <c r="I77" s="76"/>
      <c r="J77" s="76"/>
      <c r="K77" s="76"/>
      <c r="L77" s="76"/>
      <c r="M77" s="78"/>
      <c r="N77" s="76"/>
      <c r="O77" s="76"/>
      <c r="P77" s="76"/>
      <c r="Q77" s="76"/>
      <c r="R77" s="76"/>
      <c r="S77" s="78"/>
      <c r="T77" s="76"/>
      <c r="U77" s="76"/>
      <c r="V77" s="76"/>
      <c r="W77" s="76"/>
      <c r="X77" s="76"/>
      <c r="Y77" s="78"/>
      <c r="Z77" s="76"/>
      <c r="AA77" s="76"/>
      <c r="AB77" s="76"/>
      <c r="AC77" s="76"/>
      <c r="AD77" s="76"/>
      <c r="AE77" s="78"/>
      <c r="AF77" s="76"/>
      <c r="AG77" s="76"/>
      <c r="AH77" s="76"/>
      <c r="AI77" s="76"/>
      <c r="AJ77" s="76"/>
      <c r="AK77" s="78"/>
      <c r="AL77" s="76"/>
      <c r="AM77" s="76"/>
      <c r="AN77" s="76"/>
      <c r="AO77" s="76"/>
      <c r="AP77" s="76"/>
      <c r="AQ77" s="78"/>
      <c r="AR77" s="76"/>
      <c r="AS77" s="76"/>
      <c r="AT77" s="76"/>
      <c r="AU77" s="76"/>
      <c r="AV77" s="76"/>
      <c r="AW77" s="77"/>
    </row>
    <row r="78" spans="2:49" ht="7.5" customHeight="1" x14ac:dyDescent="0.25">
      <c r="I78" s="79"/>
      <c r="J78" s="80"/>
    </row>
    <row r="79" spans="2:49" x14ac:dyDescent="0.25">
      <c r="B79" s="26" t="s">
        <v>54</v>
      </c>
      <c r="I79" s="79"/>
      <c r="J79" s="79"/>
      <c r="K79" s="81"/>
      <c r="Q79" s="26"/>
    </row>
    <row r="80" spans="2:49" s="3" customFormat="1" x14ac:dyDescent="0.25">
      <c r="B80" s="26" t="s">
        <v>55</v>
      </c>
      <c r="Q80" s="26"/>
    </row>
    <row r="81" spans="11:17" ht="11.1" customHeight="1" x14ac:dyDescent="0.25">
      <c r="K81" s="26"/>
      <c r="Q81" s="26"/>
    </row>
  </sheetData>
  <mergeCells count="9">
    <mergeCell ref="AF32:AK32"/>
    <mergeCell ref="AL32:AQ32"/>
    <mergeCell ref="AR32:AW32"/>
    <mergeCell ref="B9:J9"/>
    <mergeCell ref="B32:G32"/>
    <mergeCell ref="H32:M32"/>
    <mergeCell ref="N32:S32"/>
    <mergeCell ref="T32:Y32"/>
    <mergeCell ref="Z32:AE32"/>
  </mergeCells>
  <dataValidations disablePrompts="1" count="1">
    <dataValidation type="list" allowBlank="1" showInputMessage="1" showErrorMessage="1" sqref="C21" xr:uid="{03525EBF-4B4E-484B-82EB-D3AFD7E473DC}">
      <formula1>"kWh, kW, # of Customers"</formula1>
    </dataValidation>
  </dataValidations>
  <pageMargins left="0.7" right="0.7" top="0.75" bottom="0.75" header="0.3" footer="0.3"/>
  <pageSetup scale="92"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7998E-A510-4325-BE1A-A7C6B7DFD7E6}">
  <sheetPr>
    <pageSetUpPr fitToPage="1"/>
  </sheetPr>
  <dimension ref="B2:M31"/>
  <sheetViews>
    <sheetView showGridLines="0" zoomScaleNormal="100" workbookViewId="0">
      <pane ySplit="8" topLeftCell="A9" activePane="bottomLeft" state="frozen"/>
      <selection activeCell="B25" sqref="B25"/>
      <selection pane="bottomLeft" activeCell="A55" sqref="A55"/>
    </sheetView>
  </sheetViews>
  <sheetFormatPr defaultColWidth="9.140625" defaultRowHeight="15" x14ac:dyDescent="0.25"/>
  <cols>
    <col min="1" max="1" width="2.140625" style="82" customWidth="1"/>
    <col min="2" max="2" width="27.5703125" style="82" bestFit="1" customWidth="1"/>
    <col min="3" max="6" width="12" style="82" bestFit="1" customWidth="1"/>
    <col min="7" max="7" width="13.140625" style="82" bestFit="1" customWidth="1"/>
    <col min="8" max="8" width="3.42578125" style="82" customWidth="1"/>
    <col min="9" max="10" width="9.140625" style="82"/>
    <col min="11" max="11" width="12.140625" style="82" bestFit="1" customWidth="1"/>
    <col min="12" max="16384" width="9.140625" style="82"/>
  </cols>
  <sheetData>
    <row r="2" spans="2:13" x14ac:dyDescent="0.25">
      <c r="K2" s="95"/>
    </row>
    <row r="3" spans="2:13" x14ac:dyDescent="0.25">
      <c r="K3" s="96"/>
    </row>
    <row r="4" spans="2:13" x14ac:dyDescent="0.25">
      <c r="C4" s="83"/>
      <c r="E4" s="83"/>
      <c r="K4" s="5"/>
    </row>
    <row r="5" spans="2:13" ht="15.75" thickBot="1" x14ac:dyDescent="0.3">
      <c r="K5" s="95"/>
    </row>
    <row r="6" spans="2:13" ht="15.75" thickBot="1" x14ac:dyDescent="0.3">
      <c r="B6" s="167" t="s">
        <v>66</v>
      </c>
      <c r="C6" s="170"/>
      <c r="D6" s="170"/>
      <c r="E6" s="170"/>
      <c r="F6" s="170"/>
      <c r="G6" s="171"/>
      <c r="K6" s="96"/>
    </row>
    <row r="7" spans="2:13" ht="24" x14ac:dyDescent="0.25">
      <c r="B7" s="97"/>
      <c r="C7" s="98" t="s">
        <v>67</v>
      </c>
      <c r="D7" s="98" t="s">
        <v>68</v>
      </c>
      <c r="E7" s="98" t="s">
        <v>69</v>
      </c>
      <c r="F7" s="99" t="s">
        <v>70</v>
      </c>
      <c r="G7" s="100" t="s">
        <v>71</v>
      </c>
      <c r="K7" s="101"/>
      <c r="L7" s="102"/>
    </row>
    <row r="8" spans="2:13" x14ac:dyDescent="0.25">
      <c r="B8" s="103"/>
      <c r="C8" s="104" t="s">
        <v>11</v>
      </c>
      <c r="D8" s="104" t="s">
        <v>11</v>
      </c>
      <c r="E8" s="104" t="s">
        <v>11</v>
      </c>
      <c r="F8" s="105" t="s">
        <v>11</v>
      </c>
      <c r="G8" s="106" t="s">
        <v>11</v>
      </c>
    </row>
    <row r="9" spans="2:13" x14ac:dyDescent="0.25">
      <c r="B9" s="107"/>
      <c r="C9" s="108"/>
      <c r="D9" s="108"/>
      <c r="E9" s="108"/>
      <c r="F9" s="109"/>
      <c r="G9" s="110"/>
    </row>
    <row r="10" spans="2:13" ht="15.75" x14ac:dyDescent="0.25">
      <c r="B10" s="111" t="s">
        <v>72</v>
      </c>
      <c r="C10" s="112">
        <f>+'ACM RR Revenue'!C22</f>
        <v>72145.19</v>
      </c>
      <c r="D10" s="112">
        <f>+'ACM RR Revenue'!D22</f>
        <v>109461.87999999998</v>
      </c>
      <c r="E10" s="112">
        <f>+'ACM RR Revenue'!E22+'ACM RR Revenue'!F22</f>
        <v>110129.65</v>
      </c>
      <c r="F10" s="113">
        <f>+'ACM RR Revenue'!G22</f>
        <v>36838.15</v>
      </c>
      <c r="G10" s="114">
        <f>SUM(C10:F10)</f>
        <v>328574.87</v>
      </c>
      <c r="H10" s="115"/>
      <c r="J10" s="116"/>
      <c r="K10" s="117"/>
      <c r="L10" s="116"/>
      <c r="M10" s="116"/>
    </row>
    <row r="11" spans="2:13" ht="15.75" x14ac:dyDescent="0.25">
      <c r="B11" s="111" t="s">
        <v>73</v>
      </c>
      <c r="C11" s="118">
        <f>+'ACM RR Revenue'!F71</f>
        <v>967.81000000000006</v>
      </c>
      <c r="D11" s="118">
        <f>+'ACM RR Revenue'!F72</f>
        <v>3753.03</v>
      </c>
      <c r="E11" s="118">
        <f>+'ACM RR Revenue'!F73+'ACM RR Revenue'!F74</f>
        <v>5911.8099999999995</v>
      </c>
      <c r="F11" s="119">
        <f>+'ACM RR Revenue'!F75</f>
        <v>2561.5300000000002</v>
      </c>
      <c r="G11" s="120">
        <f>SUM(C11:F11)</f>
        <v>13194.18</v>
      </c>
      <c r="H11" s="115"/>
      <c r="J11" s="116"/>
      <c r="K11" s="117"/>
      <c r="L11" s="116"/>
      <c r="M11" s="116"/>
    </row>
    <row r="12" spans="2:13" ht="24.75" x14ac:dyDescent="0.25">
      <c r="B12" s="121" t="s">
        <v>74</v>
      </c>
      <c r="C12" s="108">
        <f>SUM(C10:C11)</f>
        <v>73113</v>
      </c>
      <c r="D12" s="108">
        <f t="shared" ref="D12:F12" si="0">SUM(D10:D11)</f>
        <v>113214.90999999997</v>
      </c>
      <c r="E12" s="108">
        <f t="shared" si="0"/>
        <v>116041.45999999999</v>
      </c>
      <c r="F12" s="109">
        <f t="shared" si="0"/>
        <v>39399.68</v>
      </c>
      <c r="G12" s="122">
        <f>SUM(G10:G11)</f>
        <v>341769.05</v>
      </c>
      <c r="K12" s="117"/>
    </row>
    <row r="13" spans="2:13" ht="5.45" customHeight="1" x14ac:dyDescent="0.25">
      <c r="B13" s="123"/>
      <c r="C13" s="108"/>
      <c r="D13" s="108"/>
      <c r="E13" s="108"/>
      <c r="F13" s="109"/>
      <c r="G13" s="124"/>
      <c r="K13" s="117"/>
    </row>
    <row r="14" spans="2:13" x14ac:dyDescent="0.25">
      <c r="B14" s="125" t="s">
        <v>75</v>
      </c>
      <c r="C14" s="126"/>
      <c r="D14" s="126"/>
      <c r="E14" s="126"/>
      <c r="F14" s="127"/>
      <c r="G14" s="128">
        <f>-G12</f>
        <v>-341769.05</v>
      </c>
      <c r="K14" s="129"/>
    </row>
    <row r="15" spans="2:13" ht="6.6" customHeight="1" thickBot="1" x14ac:dyDescent="0.3">
      <c r="B15" s="130"/>
      <c r="C15" s="131"/>
      <c r="D15" s="131"/>
      <c r="E15" s="131"/>
      <c r="F15" s="132"/>
      <c r="G15" s="133"/>
    </row>
    <row r="16" spans="2:13" ht="7.5" customHeight="1" x14ac:dyDescent="0.25"/>
    <row r="17" spans="2:9" x14ac:dyDescent="0.25">
      <c r="B17" s="134" t="s">
        <v>76</v>
      </c>
      <c r="C17" s="134"/>
      <c r="D17" s="134"/>
      <c r="E17" s="134"/>
      <c r="F17" s="134"/>
      <c r="G17" s="134"/>
      <c r="H17" s="134"/>
      <c r="I17" s="134"/>
    </row>
    <row r="18" spans="2:9" x14ac:dyDescent="0.25">
      <c r="B18" s="134" t="s">
        <v>77</v>
      </c>
      <c r="C18" s="134"/>
      <c r="D18" s="134"/>
      <c r="E18" s="134"/>
      <c r="F18" s="134"/>
      <c r="G18" s="134"/>
      <c r="H18" s="134"/>
      <c r="I18" s="134"/>
    </row>
    <row r="19" spans="2:9" x14ac:dyDescent="0.25">
      <c r="B19" s="134"/>
      <c r="C19" s="134"/>
      <c r="D19" s="134"/>
      <c r="E19" s="134"/>
      <c r="F19" s="134"/>
      <c r="G19" s="134"/>
      <c r="H19" s="134"/>
      <c r="I19" s="134"/>
    </row>
    <row r="20" spans="2:9" x14ac:dyDescent="0.25">
      <c r="B20" s="134"/>
      <c r="C20" s="134"/>
      <c r="D20" s="134"/>
      <c r="E20" s="134"/>
      <c r="F20" s="134"/>
      <c r="G20" s="134"/>
      <c r="H20" s="134"/>
      <c r="I20" s="134"/>
    </row>
    <row r="21" spans="2:9" x14ac:dyDescent="0.25">
      <c r="B21" s="134"/>
      <c r="C21" s="134"/>
      <c r="D21" s="134"/>
      <c r="E21" s="134"/>
      <c r="F21" s="134"/>
      <c r="G21" s="134"/>
      <c r="H21" s="134"/>
      <c r="I21" s="134"/>
    </row>
    <row r="22" spans="2:9" x14ac:dyDescent="0.25">
      <c r="B22" s="134"/>
      <c r="C22" s="134"/>
      <c r="D22" s="134"/>
      <c r="E22" s="134"/>
      <c r="F22" s="134"/>
      <c r="G22" s="134"/>
      <c r="H22" s="134"/>
      <c r="I22" s="134"/>
    </row>
    <row r="23" spans="2:9" x14ac:dyDescent="0.25">
      <c r="B23" s="134"/>
      <c r="C23" s="135"/>
      <c r="D23" s="135"/>
      <c r="E23" s="135"/>
      <c r="F23" s="135"/>
      <c r="G23" s="135"/>
      <c r="H23" s="134"/>
      <c r="I23" s="134"/>
    </row>
    <row r="24" spans="2:9" x14ac:dyDescent="0.25">
      <c r="B24" s="134"/>
      <c r="C24" s="135"/>
      <c r="D24" s="135"/>
      <c r="E24" s="135"/>
      <c r="F24" s="135"/>
      <c r="G24" s="135"/>
      <c r="H24" s="134"/>
      <c r="I24" s="134"/>
    </row>
    <row r="25" spans="2:9" x14ac:dyDescent="0.25">
      <c r="B25" s="134"/>
      <c r="C25" s="135"/>
      <c r="D25" s="135"/>
      <c r="E25" s="135"/>
      <c r="F25" s="135"/>
      <c r="G25" s="135"/>
      <c r="H25" s="134"/>
      <c r="I25" s="134"/>
    </row>
    <row r="26" spans="2:9" x14ac:dyDescent="0.25">
      <c r="B26" s="134"/>
      <c r="C26" s="134"/>
      <c r="D26" s="134"/>
      <c r="E26" s="134"/>
      <c r="F26" s="134"/>
      <c r="G26" s="134"/>
      <c r="H26" s="134"/>
      <c r="I26" s="134"/>
    </row>
    <row r="27" spans="2:9" x14ac:dyDescent="0.25">
      <c r="B27" s="134"/>
      <c r="C27" s="136"/>
      <c r="D27" s="136"/>
      <c r="E27" s="136"/>
      <c r="F27" s="136"/>
      <c r="G27" s="136"/>
      <c r="H27" s="134"/>
      <c r="I27" s="134"/>
    </row>
    <row r="28" spans="2:9" x14ac:dyDescent="0.25">
      <c r="B28" s="134"/>
      <c r="C28" s="137"/>
      <c r="D28" s="137"/>
      <c r="E28" s="137"/>
      <c r="F28" s="137"/>
      <c r="G28" s="137"/>
      <c r="H28" s="134"/>
      <c r="I28" s="134"/>
    </row>
    <row r="29" spans="2:9" x14ac:dyDescent="0.25">
      <c r="B29" s="134"/>
      <c r="C29" s="137"/>
      <c r="D29" s="137"/>
      <c r="E29" s="137"/>
      <c r="F29" s="137"/>
      <c r="G29" s="137"/>
      <c r="H29" s="134"/>
      <c r="I29" s="134"/>
    </row>
    <row r="30" spans="2:9" x14ac:dyDescent="0.25">
      <c r="B30" s="134"/>
      <c r="C30" s="134"/>
      <c r="D30" s="134"/>
      <c r="E30" s="134"/>
      <c r="F30" s="134"/>
      <c r="G30" s="134"/>
      <c r="H30" s="134"/>
      <c r="I30" s="134"/>
    </row>
    <row r="31" spans="2:9" x14ac:dyDescent="0.25">
      <c r="B31" s="134"/>
      <c r="C31" s="134"/>
      <c r="D31" s="134"/>
      <c r="E31" s="134"/>
      <c r="F31" s="134"/>
      <c r="G31" s="134"/>
      <c r="H31" s="134"/>
      <c r="I31" s="134"/>
    </row>
  </sheetData>
  <mergeCells count="1">
    <mergeCell ref="B6:G6"/>
  </mergeCells>
  <pageMargins left="0.7" right="0.7" top="0.75" bottom="0.75" header="0.3" footer="0.3"/>
  <pageSetup scale="92"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9547D-DE16-45D3-9A04-968B01243763}">
  <sheetPr>
    <pageSetUpPr fitToPage="1"/>
  </sheetPr>
  <dimension ref="B4:W28"/>
  <sheetViews>
    <sheetView showGridLines="0" zoomScaleNormal="100" workbookViewId="0">
      <pane ySplit="8" topLeftCell="A9" activePane="bottomLeft" state="frozen"/>
      <selection activeCell="B25" sqref="B25"/>
      <selection pane="bottomLeft" activeCell="A55" sqref="A55"/>
    </sheetView>
  </sheetViews>
  <sheetFormatPr defaultColWidth="9.140625" defaultRowHeight="15" x14ac:dyDescent="0.25"/>
  <cols>
    <col min="1" max="1" width="2.140625" style="82" customWidth="1"/>
    <col min="2" max="2" width="40.85546875" style="82" customWidth="1"/>
    <col min="3" max="3" width="13.140625" style="82" customWidth="1"/>
    <col min="4" max="4" width="12.5703125" style="82" customWidth="1"/>
    <col min="5" max="5" width="17.140625" style="82" customWidth="1"/>
    <col min="6" max="6" width="12.42578125" style="82" customWidth="1"/>
    <col min="7" max="7" width="13.140625" style="82" bestFit="1" customWidth="1"/>
    <col min="8" max="8" width="13.28515625" style="82" bestFit="1" customWidth="1"/>
    <col min="9" max="9" width="11.140625" style="82" bestFit="1" customWidth="1"/>
    <col min="10" max="16384" width="9.140625" style="82"/>
  </cols>
  <sheetData>
    <row r="4" spans="2:23" x14ac:dyDescent="0.25">
      <c r="C4" s="83"/>
      <c r="E4" s="83"/>
    </row>
    <row r="5" spans="2:23" ht="15.75" thickBot="1" x14ac:dyDescent="0.3"/>
    <row r="6" spans="2:23" s="5" customFormat="1" ht="12.75" x14ac:dyDescent="0.2">
      <c r="B6" s="166" t="s">
        <v>87</v>
      </c>
      <c r="C6" s="164"/>
      <c r="D6" s="164"/>
      <c r="E6" s="164"/>
      <c r="F6" s="165"/>
    </row>
    <row r="7" spans="2:23" s="5" customFormat="1" ht="36" x14ac:dyDescent="0.2">
      <c r="B7" s="6" t="s">
        <v>2</v>
      </c>
      <c r="C7" s="7" t="s">
        <v>78</v>
      </c>
      <c r="D7" s="7" t="s">
        <v>79</v>
      </c>
      <c r="E7" s="8" t="s">
        <v>80</v>
      </c>
      <c r="F7" s="138" t="s">
        <v>81</v>
      </c>
      <c r="N7" s="102"/>
    </row>
    <row r="8" spans="2:23" s="5" customFormat="1" ht="12.75" x14ac:dyDescent="0.2">
      <c r="B8" s="139"/>
      <c r="C8" s="140"/>
      <c r="D8" s="140"/>
      <c r="E8" s="141" t="s">
        <v>11</v>
      </c>
      <c r="F8" s="142" t="s">
        <v>11</v>
      </c>
      <c r="H8" s="143"/>
      <c r="I8" s="143"/>
      <c r="J8" s="143"/>
      <c r="K8" s="143"/>
      <c r="L8" s="143"/>
      <c r="M8" s="143"/>
      <c r="N8" s="143"/>
      <c r="O8" s="144"/>
      <c r="P8" s="145"/>
      <c r="U8" s="146"/>
      <c r="V8" s="146"/>
      <c r="W8" s="146"/>
    </row>
    <row r="9" spans="2:23" s="5" customFormat="1" ht="12.75" x14ac:dyDescent="0.2">
      <c r="B9" s="15" t="s">
        <v>12</v>
      </c>
      <c r="C9" s="147" t="s">
        <v>82</v>
      </c>
      <c r="D9" s="148">
        <v>156277.41</v>
      </c>
      <c r="E9" s="149">
        <f>-'ACM RR Revenue'!J12</f>
        <v>-230998.81999999998</v>
      </c>
      <c r="F9" s="150">
        <f t="shared" ref="F9:F17" si="0">ROUND(IF(E9=0,0,+E9/D9)/12,2)</f>
        <v>-0.12</v>
      </c>
      <c r="H9" s="20"/>
      <c r="I9" s="20"/>
      <c r="J9" s="20"/>
      <c r="K9" s="20"/>
      <c r="L9" s="151"/>
    </row>
    <row r="10" spans="2:23" s="5" customFormat="1" ht="12.75" x14ac:dyDescent="0.2">
      <c r="B10" s="15" t="s">
        <v>13</v>
      </c>
      <c r="C10" s="147" t="s">
        <v>82</v>
      </c>
      <c r="D10" s="148">
        <v>13763.95</v>
      </c>
      <c r="E10" s="149">
        <f>-'ACM RR Revenue'!J13</f>
        <v>-45611.519999999997</v>
      </c>
      <c r="F10" s="150">
        <f t="shared" si="0"/>
        <v>-0.28000000000000003</v>
      </c>
      <c r="H10" s="20"/>
      <c r="I10" s="20"/>
      <c r="J10" s="20"/>
      <c r="K10" s="20"/>
      <c r="L10" s="151"/>
    </row>
    <row r="11" spans="2:23" s="5" customFormat="1" ht="12.75" x14ac:dyDescent="0.2">
      <c r="B11" s="15" t="s">
        <v>14</v>
      </c>
      <c r="C11" s="147" t="s">
        <v>82</v>
      </c>
      <c r="D11" s="148">
        <v>1518.83</v>
      </c>
      <c r="E11" s="149">
        <f>-'ACM RR Revenue'!J14</f>
        <v>-58172.219999999994</v>
      </c>
      <c r="F11" s="150">
        <f t="shared" si="0"/>
        <v>-3.19</v>
      </c>
      <c r="H11" s="20"/>
      <c r="I11" s="20"/>
      <c r="J11" s="20"/>
      <c r="K11" s="20"/>
      <c r="L11" s="151"/>
    </row>
    <row r="12" spans="2:23" s="5" customFormat="1" ht="12.75" x14ac:dyDescent="0.2">
      <c r="B12" s="15" t="s">
        <v>15</v>
      </c>
      <c r="C12" s="147" t="s">
        <v>82</v>
      </c>
      <c r="D12" s="148">
        <v>7</v>
      </c>
      <c r="E12" s="149">
        <f>-'ACM RR Revenue'!J15</f>
        <v>-437.88</v>
      </c>
      <c r="F12" s="150">
        <f t="shared" si="0"/>
        <v>-5.21</v>
      </c>
      <c r="H12" s="20"/>
      <c r="I12" s="20"/>
      <c r="J12" s="20"/>
      <c r="K12" s="20"/>
      <c r="L12" s="151"/>
    </row>
    <row r="13" spans="2:23" s="5" customFormat="1" ht="12.75" x14ac:dyDescent="0.2">
      <c r="B13" s="15" t="s">
        <v>16</v>
      </c>
      <c r="C13" s="147" t="s">
        <v>82</v>
      </c>
      <c r="D13" s="148">
        <v>7</v>
      </c>
      <c r="E13" s="149">
        <f>-'ACM RR Revenue'!J16</f>
        <v>0</v>
      </c>
      <c r="F13" s="150">
        <f t="shared" si="0"/>
        <v>0</v>
      </c>
      <c r="H13" s="20"/>
      <c r="I13" s="20"/>
      <c r="J13" s="20"/>
      <c r="K13" s="20"/>
      <c r="L13" s="151"/>
    </row>
    <row r="14" spans="2:23" s="5" customFormat="1" ht="12.75" x14ac:dyDescent="0.2">
      <c r="B14" s="15" t="s">
        <v>17</v>
      </c>
      <c r="C14" s="147" t="s">
        <v>82</v>
      </c>
      <c r="D14" s="148">
        <v>2</v>
      </c>
      <c r="E14" s="149">
        <f>-'ACM RR Revenue'!J17</f>
        <v>-5778.4299999999994</v>
      </c>
      <c r="F14" s="150">
        <f t="shared" si="0"/>
        <v>-240.77</v>
      </c>
      <c r="H14" s="20"/>
      <c r="I14" s="20"/>
      <c r="J14" s="20"/>
      <c r="K14" s="20"/>
      <c r="L14" s="151"/>
    </row>
    <row r="15" spans="2:23" s="5" customFormat="1" ht="12.75" x14ac:dyDescent="0.2">
      <c r="B15" s="15" t="s">
        <v>18</v>
      </c>
      <c r="C15" s="147" t="s">
        <v>82</v>
      </c>
      <c r="D15" s="148">
        <v>41542.97</v>
      </c>
      <c r="E15" s="149">
        <f>-'ACM RR Revenue'!J18</f>
        <v>0</v>
      </c>
      <c r="F15" s="150">
        <f t="shared" si="0"/>
        <v>0</v>
      </c>
      <c r="H15" s="20"/>
      <c r="I15" s="20"/>
      <c r="J15" s="20"/>
      <c r="K15" s="20"/>
      <c r="L15" s="151"/>
    </row>
    <row r="16" spans="2:23" s="5" customFormat="1" ht="12.75" x14ac:dyDescent="0.2">
      <c r="B16" s="15" t="s">
        <v>19</v>
      </c>
      <c r="C16" s="147" t="s">
        <v>82</v>
      </c>
      <c r="D16" s="148">
        <v>466.21</v>
      </c>
      <c r="E16" s="149">
        <f>-'ACM RR Revenue'!J19</f>
        <v>-179.70000000000002</v>
      </c>
      <c r="F16" s="150">
        <f t="shared" si="0"/>
        <v>-0.03</v>
      </c>
      <c r="H16" s="20"/>
      <c r="I16" s="20"/>
      <c r="J16" s="20"/>
      <c r="K16" s="20"/>
      <c r="L16" s="151"/>
    </row>
    <row r="17" spans="2:23" s="5" customFormat="1" ht="12.75" x14ac:dyDescent="0.2">
      <c r="B17" s="15" t="s">
        <v>20</v>
      </c>
      <c r="C17" s="147" t="s">
        <v>82</v>
      </c>
      <c r="D17" s="152">
        <v>1585.32</v>
      </c>
      <c r="E17" s="149">
        <f>-'ACM RR Revenue'!J20</f>
        <v>-590.48</v>
      </c>
      <c r="F17" s="150">
        <f t="shared" si="0"/>
        <v>-0.03</v>
      </c>
      <c r="H17" s="20"/>
      <c r="I17" s="20"/>
      <c r="J17" s="20"/>
      <c r="K17" s="20"/>
      <c r="L17" s="151"/>
    </row>
    <row r="18" spans="2:23" s="5" customFormat="1" ht="3" customHeight="1" x14ac:dyDescent="0.2">
      <c r="B18" s="153"/>
      <c r="C18" s="154"/>
      <c r="D18" s="155"/>
      <c r="E18" s="156"/>
      <c r="F18" s="157"/>
      <c r="J18" s="20"/>
      <c r="K18" s="20"/>
    </row>
    <row r="19" spans="2:23" s="5" customFormat="1" ht="18" customHeight="1" thickBot="1" x14ac:dyDescent="0.25">
      <c r="B19" s="21" t="s">
        <v>21</v>
      </c>
      <c r="C19" s="158"/>
      <c r="D19" s="159"/>
      <c r="E19" s="22">
        <f>SUM(E9:E17)</f>
        <v>-341769.04999999993</v>
      </c>
      <c r="F19" s="160"/>
      <c r="H19" s="143"/>
      <c r="I19" s="20"/>
      <c r="J19" s="20"/>
      <c r="K19" s="20"/>
      <c r="L19" s="143"/>
      <c r="N19" s="102"/>
      <c r="P19" s="117"/>
      <c r="Q19" s="161"/>
      <c r="S19" s="146"/>
      <c r="T19" s="146"/>
      <c r="U19" s="146"/>
      <c r="V19" s="146"/>
      <c r="W19" s="146"/>
    </row>
    <row r="20" spans="2:23" s="5" customFormat="1" ht="6.6" customHeight="1" x14ac:dyDescent="0.2">
      <c r="E20" s="20"/>
    </row>
    <row r="21" spans="2:23" s="5" customFormat="1" ht="40.5" customHeight="1" x14ac:dyDescent="0.2">
      <c r="B21" s="172" t="s">
        <v>83</v>
      </c>
      <c r="C21" s="173"/>
      <c r="D21" s="173"/>
      <c r="E21" s="173"/>
      <c r="F21" s="173"/>
      <c r="G21" s="134"/>
      <c r="H21" s="20"/>
    </row>
    <row r="22" spans="2:23" x14ac:dyDescent="0.25">
      <c r="B22" s="134" t="s">
        <v>84</v>
      </c>
      <c r="C22" s="134"/>
      <c r="D22" s="134"/>
      <c r="E22" s="134"/>
      <c r="F22" s="134"/>
      <c r="G22" s="134"/>
    </row>
    <row r="23" spans="2:23" x14ac:dyDescent="0.25">
      <c r="B23" s="134" t="s">
        <v>85</v>
      </c>
      <c r="C23" s="134"/>
      <c r="D23" s="134"/>
      <c r="E23" s="134"/>
      <c r="F23" s="134"/>
      <c r="G23" s="134"/>
    </row>
    <row r="24" spans="2:23" x14ac:dyDescent="0.25">
      <c r="B24" s="134"/>
      <c r="C24" s="134"/>
      <c r="D24" s="134"/>
      <c r="E24" s="134"/>
      <c r="F24" s="134"/>
      <c r="G24" s="134"/>
    </row>
    <row r="25" spans="2:23" x14ac:dyDescent="0.25">
      <c r="B25" s="134"/>
      <c r="C25" s="134"/>
      <c r="D25" s="134"/>
      <c r="E25" s="134"/>
      <c r="F25" s="134"/>
      <c r="G25" s="134"/>
    </row>
    <row r="26" spans="2:23" x14ac:dyDescent="0.25">
      <c r="B26" s="134"/>
      <c r="C26" s="134"/>
      <c r="D26" s="134"/>
      <c r="E26" s="134"/>
      <c r="F26" s="134"/>
      <c r="G26" s="134"/>
    </row>
    <row r="27" spans="2:23" x14ac:dyDescent="0.25">
      <c r="B27" s="134"/>
      <c r="C27" s="135"/>
      <c r="D27" s="135"/>
      <c r="E27" s="135"/>
      <c r="F27" s="135"/>
      <c r="G27" s="135"/>
    </row>
    <row r="28" spans="2:23" x14ac:dyDescent="0.25">
      <c r="B28" s="134"/>
      <c r="C28" s="135"/>
      <c r="D28" s="135"/>
      <c r="E28" s="135"/>
      <c r="F28" s="135"/>
      <c r="G28" s="135"/>
    </row>
  </sheetData>
  <mergeCells count="2">
    <mergeCell ref="B6:F6"/>
    <mergeCell ref="B21:F21"/>
  </mergeCells>
  <conditionalFormatting sqref="C9:C18">
    <cfRule type="cellIs" dxfId="0" priority="1" operator="equal">
      <formula>"kW"</formula>
    </cfRule>
  </conditionalFormatting>
  <dataValidations count="1">
    <dataValidation type="list" allowBlank="1" showInputMessage="1" showErrorMessage="1" sqref="C9:C18" xr:uid="{A19580D4-D61B-4F09-803D-F2A2386B3637}">
      <formula1>"kWh, kW, # of Customers"</formula1>
    </dataValidation>
  </dataValidations>
  <pageMargins left="0.7" right="0.7" top="0.75" bottom="0.75" header="0.3" footer="0.3"/>
  <pageSetup scale="92"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Utility Info</vt:lpstr>
      <vt:lpstr>ACM RR Revenue</vt:lpstr>
      <vt:lpstr>ACM Refund Proposed</vt:lpstr>
      <vt:lpstr>ACM RR</vt:lpstr>
    </vt:vector>
  </TitlesOfParts>
  <Company>London Hydro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Nagy, Judith</dc:creator>
  <cp:lastModifiedBy>Caddey, Deanna</cp:lastModifiedBy>
  <dcterms:created xsi:type="dcterms:W3CDTF">2026-08-26T18:35:03Z</dcterms:created>
  <dcterms:modified xsi:type="dcterms:W3CDTF">2026-08-26T19:28:03Z</dcterms:modified>
</cp:coreProperties>
</file>